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6" activeTab="4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3.sz.mell" sheetId="17" r:id="rId17"/>
    <sheet name="RM_5.3.1.sz.mell" sheetId="18" r:id="rId18"/>
    <sheet name="RM_5.3.2.sz.mell" sheetId="19" r:id="rId19"/>
    <sheet name="RM_5.3.3.sz.mell" sheetId="20" r:id="rId20"/>
    <sheet name="RM_6.sz.mell" sheetId="21" r:id="rId21"/>
    <sheet name="Munka1" sheetId="22" r:id="rId22"/>
  </sheet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'RM_5.3.1.sz.mell'!$1:$7</definedName>
    <definedName name="_xlnm.Print_Titles" localSheetId="18">'RM_5.3.2.sz.mell'!$1:$7</definedName>
    <definedName name="_xlnm.Print_Titles" localSheetId="19">'RM_5.3.3.sz.mell'!$1:$7</definedName>
    <definedName name="_xlnm.Print_Titles" localSheetId="16">'RM_5.3.sz.mell'!$1:$7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<sst xmlns="http://schemas.openxmlformats.org/spreadsheetml/2006/main" count="3477" uniqueCount="606">
  <si>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</si>
  <si>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</si>
  <si>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</si>
  <si>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</si>
  <si>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</si>
  <si>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</si>
  <si>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</si>
  <si>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</si>
  <si>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</si>
  <si>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</si>
  <si>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</si>
  <si>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</si>
  <si>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</si>
  <si>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</si>
  <si>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</si>
  <si>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</si>
  <si>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</si>
  <si>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</si>
  <si>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</si>
  <si>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</si>
  <si>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</si>
  <si>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</si>
  <si>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</si>
  <si>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</si>
  <si>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</si>
  <si>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</si>
  <si>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</si>
  <si>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</si>
  <si>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</si>
  <si>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</si>
  <si>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</si>
  <si>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</si>
  <si>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</si>
  <si>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</si>
  <si>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</si>
  <si>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</si>
  <si>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</si>
  <si>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</si>
  <si>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</si>
  <si>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</si>
  <si>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</si>
  <si>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</si>
  <si>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</si>
  <si>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</si>
  <si>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</si>
  <si>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</si>
  <si>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</si>
  <si>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</si>
  <si>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</si>
  <si>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</si>
  <si>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</si>
  <si>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</si>
  <si>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</si>
  <si>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</si>
  <si>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</si>
  <si>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</si>
  <si>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</si>
  <si>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</si>
  <si>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</si>
  <si>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</si>
  <si>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</si>
  <si>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</si>
  <si>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</si>
  <si>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</si>
  <si>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</si>
  <si>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</si>
  <si>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</si>
  <si>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</si>
  <si>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</si>
  <si>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</si>
  <si>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</si>
  <si>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</si>
  <si>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</si>
  <si>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</si>
  <si>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</si>
  <si>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</si>
  <si>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</si>
  <si>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</si>
  <si>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</si>
  <si>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</si>
  <si>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</si>
  <si>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</si>
  <si>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</si>
  <si>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</si>
  <si>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</si>
  <si>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</si>
  <si>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</si>
  <si>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</si>
  <si>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</si>
  <si>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</si>
  <si>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</si>
  <si>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</si>
  <si>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</si>
  <si>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</si>
  <si>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</si>
  <si>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</si>
  <si>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</si>
  <si>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</si>
  <si>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</si>
  <si>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</si>
  <si>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</si>
  <si>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</si>
  <si>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</si>
  <si>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</si>
  <si>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</si>
  <si>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</si>
  <si>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</si>
  <si>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</si>
  <si>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</si>
  <si>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</si>
  <si>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</si>
  <si>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</si>
  <si>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</si>
  <si>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</si>
  <si>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</si>
  <si>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</si>
  <si>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</si>
  <si>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</si>
  <si>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</si>
  <si>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</si>
  <si>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</si>
  <si>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</si>
  <si>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</si>
  <si>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</si>
  <si>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</si>
  <si>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</si>
  <si>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</si>
  <si>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</si>
  <si>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</si>
  <si>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</si>
  <si>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</si>
  <si>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</si>
  <si>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</si>
  <si>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</si>
  <si>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</si>
  <si>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</si>
  <si>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</si>
  <si>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</si>
  <si>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</si>
  <si>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</si>
  <si>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</si>
  <si>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</si>
  <si>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</si>
  <si>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</si>
  <si>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</si>
  <si>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</si>
  <si>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</si>
  <si>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</si>
  <si>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</si>
  <si>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</si>
  <si>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</si>
  <si>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</si>
  <si>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</si>
  <si>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</si>
  <si>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</si>
  <si>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</si>
  <si>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</si>
  <si>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</si>
  <si>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</si>
  <si>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</si>
  <si>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</si>
  <si>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</si>
  <si>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</si>
  <si>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</si>
  <si>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</si>
  <si>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</si>
  <si>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</si>
  <si>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</si>
  <si>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</si>
  <si>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</si>
  <si>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</si>
  <si>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</si>
  <si>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</si>
  <si>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</si>
  <si>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</si>
  <si>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</si>
  <si>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</si>
  <si>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</si>
  <si>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</si>
  <si>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</si>
  <si>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</si>
  <si>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</si>
  <si>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</si>
  <si>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</si>
  <si>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</si>
  <si>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</si>
  <si>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</si>
  <si>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</si>
  <si>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</si>
  <si>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</si>
  <si>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</si>
  <si>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</si>
  <si>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</si>
  <si>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</si>
  <si>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</si>
  <si>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</si>
  <si>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</si>
  <si>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</si>
  <si>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</si>
  <si>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</si>
  <si>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</si>
  <si>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</si>
  <si>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</si>
  <si>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</si>
  <si>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</si>
  <si>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</si>
  <si>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</si>
  <si>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</si>
  <si>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</si>
  <si>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</si>
  <si>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</si>
  <si>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</si>
  <si>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</si>
  <si>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</si>
  <si>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</si>
  <si>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</si>
  <si>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</si>
  <si>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</si>
  <si>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</si>
  <si>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</si>
  <si>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</si>
  <si>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</si>
  <si>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</si>
  <si>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</si>
  <si>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</si>
  <si>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</si>
  <si>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</si>
  <si>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</si>
  <si>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</si>
  <si>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</si>
  <si>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</si>
  <si>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</si>
  <si>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</si>
  <si>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</si>
  <si>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</si>
  <si>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</si>
  <si>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</si>
  <si>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</si>
  <si>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</si>
  <si>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</si>
  <si>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</si>
  <si>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</si>
  <si>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</si>
  <si>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</si>
  <si>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</si>
  <si>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</si>
  <si>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</si>
  <si>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</si>
  <si>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</si>
  <si>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</si>
  <si>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</si>
  <si>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</si>
  <si>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</si>
  <si>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</si>
  <si>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</si>
  <si>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</si>
  <si>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</si>
  <si>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</si>
  <si>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</si>
  <si>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</si>
  <si>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</si>
  <si>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</si>
  <si>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</si>
  <si>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</si>
  <si>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</si>
  <si>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</si>
  <si>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</si>
  <si>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</si>
  <si>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</si>
  <si>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</si>
  <si>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</si>
  <si>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</si>
  <si>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</si>
  <si>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</si>
  <si>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</si>
  <si>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</si>
  <si>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</si>
  <si>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</si>
  <si>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</si>
  <si>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</si>
  <si>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</si>
  <si>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</si>
  <si>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</si>
  <si>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</si>
  <si>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</si>
  <si>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</si>
  <si>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</si>
  <si>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</si>
  <si>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</si>
  <si>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</si>
  <si>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</si>
  <si>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</si>
  <si>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</si>
  <si>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</si>
  <si>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</si>
  <si>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</si>
  <si>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</si>
  <si>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</si>
  <si>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</si>
  <si>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</si>
  <si>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</si>
  <si>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</si>
  <si>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</si>
  <si>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</si>
  <si>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</si>
  <si>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</si>
  <si>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</si>
  <si>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</si>
  <si>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</si>
  <si>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</si>
  <si>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</si>
  <si>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</si>
  <si>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</si>
  <si>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</si>
  <si>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</si>
  <si>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</si>
  <si>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</si>
  <si>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</si>
  <si>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</si>
  <si>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</si>
  <si>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</si>
  <si>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</si>
  <si>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</si>
  <si>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</si>
  <si>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</si>
  <si>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</si>
  <si>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</si>
  <si>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</si>
  <si>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</si>
  <si>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</si>
  <si>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</si>
  <si>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</si>
  <si>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</si>
  <si>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</si>
  <si>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</si>
  <si>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</si>
  <si>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</si>
  <si>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</si>
  <si>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</si>
  <si>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</si>
  <si>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</si>
  <si>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</si>
  <si>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</si>
  <si>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</si>
  <si>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</si>
  <si>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</si>
  <si>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</si>
  <si>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</si>
  <si>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</si>
  <si>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</si>
  <si>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</si>
  <si>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</si>
  <si>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</si>
  <si>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</si>
  <si>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</si>
  <si>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</si>
  <si>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</si>
  <si>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</si>
  <si>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</si>
  <si>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</si>
  <si>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</si>
  <si>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</si>
  <si>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</si>
  <si>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</si>
  <si>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</si>
  <si>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</si>
  <si>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</si>
  <si>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</si>
  <si>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</si>
  <si>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</si>
  <si>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</si>
  <si>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</si>
  <si>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</si>
  <si>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</si>
  <si>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</si>
  <si>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</si>
  <si>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</si>
  <si>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</si>
  <si>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</si>
  <si>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</si>
  <si>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</si>
  <si>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</si>
  <si>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</si>
  <si>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</si>
  <si>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</si>
  <si>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</si>
  <si>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</si>
  <si>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</si>
  <si>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</si>
  <si>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</si>
  <si>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</si>
  <si>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</si>
  <si>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</si>
  <si>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</si>
  <si>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</si>
  <si>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</si>
  <si>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</si>
  <si>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</si>
  <si>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</si>
  <si>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</si>
  <si>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</si>
  <si>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</si>
  <si>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</si>
  <si>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</si>
  <si>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</si>
  <si>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</si>
  <si>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</si>
  <si>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</si>
  <si>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</si>
  <si>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</si>
  <si>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</si>
  <si>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</si>
  <si>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</si>
  <si>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</si>
  <si>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</si>
  <si>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</si>
  <si>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</si>
  <si>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</si>
  <si>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</si>
  <si>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</si>
  <si>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</si>
  <si>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</si>
  <si>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</si>
  <si>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</si>
  <si>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</si>
  <si>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</si>
  <si>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</si>
  <si>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</si>
  <si>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</si>
  <si>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</si>
  <si>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</si>
  <si>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</si>
  <si>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</si>
  <si>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</si>
  <si>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</si>
  <si>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</si>
  <si>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</si>
  <si>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</si>
  <si>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</si>
  <si>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</si>
  <si>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</si>
  <si>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</si>
  <si>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</si>
  <si>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</si>
  <si>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</si>
  <si>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</si>
  <si>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</si>
  <si>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</si>
  <si>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</si>
  <si>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</si>
  <si>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</si>
  <si>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</si>
  <si>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</si>
  <si>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</si>
  <si>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</si>
  <si>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</si>
  <si>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</si>
  <si>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</si>
  <si>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</si>
  <si>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</si>
  <si>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</si>
  <si>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</si>
  <si>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</si>
  <si>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</si>
  <si>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</si>
  <si>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</si>
  <si>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</si>
  <si>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</si>
  <si>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</si>
  <si>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</si>
  <si>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</si>
  <si>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</si>
  <si>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</si>
  <si>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</si>
  <si>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</si>
  <si>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</si>
  <si>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</si>
  <si>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</si>
  <si>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</si>
  <si>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</si>
  <si>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</si>
  <si>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</si>
  <si>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</si>
  <si>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</si>
  <si>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</si>
  <si>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</si>
  <si>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</si>
  <si>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</si>
  <si>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</si>
  <si>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</si>
  <si>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</si>
  <si>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</si>
  <si>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</si>
  <si>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</si>
  <si>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</si>
  <si>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</si>
  <si>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</si>
  <si>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</si>
  <si>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</si>
  <si>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</si>
  <si>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</si>
  <si>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</si>
  <si>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</si>
  <si>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</si>
  <si>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</si>
  <si>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</si>
  <si>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</si>
  <si>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</si>
  <si>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</si>
  <si>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</si>
  <si>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</si>
  <si>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</si>
  <si>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</si>
  <si>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</si>
  <si>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</si>
  <si>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</si>
  <si>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</si>
  <si>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</si>
  <si>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</si>
  <si>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</si>
  <si>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</si>
  <si>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</si>
  <si>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</si>
  <si>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</si>
  <si>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</si>
  <si>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</si>
  <si>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</si>
  <si>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</si>
  <si>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</si>
  <si>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</si>
  <si>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</si>
  <si>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</si>
  <si>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</si>
  <si>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</si>
  <si>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</si>
  <si>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</si>
  <si>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</si>
  <si>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</si>
  <si>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</si>
  <si>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</si>
  <si>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</si>
  <si>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</si>
  <si>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</si>
  <si>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</si>
  <si>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</si>
  <si>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</si>
  <si>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</si>
  <si>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</si>
  <si>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</si>
  <si>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</si>
  <si>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</si>
  <si>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</si>
  <si>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</si>
  <si>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</si>
  <si>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</si>
  <si>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</si>
  <si>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</si>
  <si>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</si>
  <si>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</si>
  <si>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</si>
  <si>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</si>
  <si>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</si>
  <si>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</si>
  <si>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</si>
  <si>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Balatongyörök Község Önkormányzata</t>
  </si>
  <si>
    <t>Bertha Bulcsu Művelődési Ház és Könyvtár</t>
  </si>
  <si>
    <t>Építményadó, telekadó</t>
  </si>
  <si>
    <t xml:space="preserve">2. sz. módosítás </t>
  </si>
  <si>
    <t xml:space="preserve">5. sz. módosítás </t>
  </si>
  <si>
    <t>1. számú módosítás utáni előirányzat</t>
  </si>
  <si>
    <t>Halmozott módosítás 2019. június 20-ig</t>
  </si>
  <si>
    <t>Államháztartáson belüli megelőlegezésének visszafizetése</t>
  </si>
  <si>
    <t>Immateriális javak beszerzése: rendezési terv felülvizsgálata, módosítása</t>
  </si>
  <si>
    <t>2018-2019</t>
  </si>
  <si>
    <t>Immateriális javak beszerzése</t>
  </si>
  <si>
    <t>2019</t>
  </si>
  <si>
    <t>Egyéb informatikai eszközök beszerzése</t>
  </si>
  <si>
    <t>Tehergépjármű és traktor beszerzés</t>
  </si>
  <si>
    <t>Közlekedési kamera rendszer beszerzése</t>
  </si>
  <si>
    <t>Egyéb tárgyi eszköz, kisértékű tárgyi eszközök beszerzése</t>
  </si>
  <si>
    <t>1. sz. módosítás</t>
  </si>
  <si>
    <t>Módosítások összesen 2019. június 20-ig</t>
  </si>
  <si>
    <t>VP-6-7.2.1-7.4.2-16 pályázat külterületi útak felújítása pályázat</t>
  </si>
  <si>
    <t>VP-6-7.4.1.1-16 Településképet meghatározó ép.rekonstr. pályázat</t>
  </si>
  <si>
    <t>Petőfi u. Kossuth L. u. Balaton u. közválágítás fejlesztése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</si>
  <si>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</si>
  <si>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</si>
  <si>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</si>
  <si>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</si>
  <si>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</si>
  <si>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</si>
  <si>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</si>
  <si>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</si>
  <si>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</si>
  <si>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</si>
  <si>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</si>
  <si>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</si>
  <si>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</si>
  <si>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I.6 Polgármesteri illetmény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</si>
  <si>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</si>
  <si>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</si>
  <si>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</si>
  <si>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I.5 jogcím: A költségvetési szerveknél foglalkoztatottak 2018. évi áthúzódó és 2019. évi kompenzációja</t>
  </si>
  <si>
    <t>Balatongyörök 3071/2 1600 m2 ingatlan megvásárlása</t>
  </si>
  <si>
    <t xml:space="preserve">    Temető utca felső szakaszának felújítása</t>
  </si>
  <si>
    <t>VI. 24.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</si>
</sst>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/>
    </xf>
    <xf numFmtId="0" fontId="77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78" fillId="0" borderId="23" xfId="0" applyFont="1" applyBorder="1" applyAlignment="1" applyProtection="1">
      <alignment horizontal="center" vertical="center" wrapText="1"/>
      <protection locked="0"/>
    </xf>
    <xf numFmtId="0" fontId="78" fillId="0" borderId="33" xfId="0" applyFont="1" applyBorder="1" applyAlignment="1" applyProtection="1">
      <alignment horizontal="center" vertical="center" wrapText="1"/>
      <protection locked="0"/>
    </xf>
    <xf numFmtId="0" fontId="78" fillId="0" borderId="34" xfId="0" applyFont="1" applyBorder="1" applyAlignment="1" applyProtection="1">
      <alignment horizontal="center" vertical="center" wrapText="1"/>
      <protection locked="0"/>
    </xf>
    <xf numFmtId="166" fontId="76" fillId="0" borderId="23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22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77" fillId="0" borderId="27" xfId="0" applyNumberFormat="1" applyFont="1" applyFill="1" applyBorder="1" applyAlignment="1" applyProtection="1">
      <alignment horizontal="center" vertical="center" wrapText="1"/>
      <protection/>
    </xf>
    <xf numFmtId="166" fontId="77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77" fillId="0" borderId="30" xfId="0" applyNumberFormat="1" applyFont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 locked="0"/>
    </xf>
    <xf numFmtId="0" fontId="76" fillId="0" borderId="32" xfId="0" applyFont="1" applyBorder="1" applyAlignment="1" applyProtection="1">
      <alignment horizontal="center" vertical="center" wrapText="1"/>
      <protection locked="0"/>
    </xf>
    <xf numFmtId="0" fontId="76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5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7" fillId="0" borderId="23" xfId="60" applyFont="1" applyFill="1" applyBorder="1" applyAlignment="1" applyProtection="1">
      <alignment horizontal="center" vertical="center" wrapText="1"/>
      <protection locked="0"/>
    </xf>
    <xf numFmtId="166" fontId="77" fillId="0" borderId="30" xfId="0" applyNumberFormat="1" applyFont="1" applyBorder="1" applyAlignment="1" applyProtection="1">
      <alignment horizontal="center" vertical="center" wrapText="1"/>
      <protection locked="0"/>
    </xf>
    <xf numFmtId="166" fontId="78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 locked="0"/>
    </xf>
    <xf numFmtId="0" fontId="77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5" xfId="60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justify" vertical="top" wrapText="1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6" fillId="0" borderId="0" xfId="46" applyAlignment="1" applyProtection="1">
      <alignment/>
      <protection/>
    </xf>
    <xf numFmtId="166" fontId="81" fillId="0" borderId="0" xfId="60" applyNumberFormat="1" applyFont="1" applyFill="1" applyAlignment="1" applyProtection="1">
      <alignment horizontal="right" vertical="center" indent="1"/>
      <protection/>
    </xf>
    <xf numFmtId="0" fontId="81" fillId="0" borderId="0" xfId="60" applyFont="1" applyFill="1" applyProtection="1">
      <alignment/>
      <protection/>
    </xf>
    <xf numFmtId="166" fontId="81" fillId="0" borderId="0" xfId="60" applyNumberFormat="1" applyFont="1" applyFill="1" applyProtection="1">
      <alignment/>
      <protection/>
    </xf>
    <xf numFmtId="166" fontId="82" fillId="0" borderId="0" xfId="0" applyNumberFormat="1" applyFont="1" applyFill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right" vertical="center" wrapText="1" indent="1"/>
      <protection/>
    </xf>
    <xf numFmtId="0" fontId="82" fillId="0" borderId="68" xfId="0" applyFont="1" applyFill="1" applyBorder="1" applyAlignment="1" applyProtection="1">
      <alignment horizontal="right" vertical="center" wrapText="1" indent="1"/>
      <protection/>
    </xf>
    <xf numFmtId="166" fontId="82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82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6" fillId="0" borderId="34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Border="1" applyAlignment="1" applyProtection="1">
      <alignment horizontal="center" vertical="center" wrapText="1"/>
      <protection/>
    </xf>
    <xf numFmtId="166" fontId="76" fillId="0" borderId="33" xfId="0" applyNumberFormat="1" applyFont="1" applyBorder="1" applyAlignment="1" applyProtection="1">
      <alignment horizontal="center" vertical="center" wrapText="1"/>
      <protection/>
    </xf>
    <xf numFmtId="166" fontId="76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 applyProtection="1">
      <alignment horizontal="center" vertical="center" wrapText="1"/>
      <protection/>
    </xf>
    <xf numFmtId="0" fontId="78" fillId="0" borderId="34" xfId="0" applyFont="1" applyBorder="1" applyAlignment="1" applyProtection="1">
      <alignment horizontal="center"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/>
    </xf>
    <xf numFmtId="0" fontId="76" fillId="0" borderId="32" xfId="0" applyFont="1" applyBorder="1" applyAlignment="1" applyProtection="1">
      <alignment horizontal="center" vertical="center" wrapText="1"/>
      <protection/>
    </xf>
    <xf numFmtId="0" fontId="76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0" xfId="0" applyFill="1" applyBorder="1" applyAlignment="1">
      <alignment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75" xfId="0" applyFill="1" applyBorder="1" applyAlignment="1">
      <alignment/>
    </xf>
    <xf numFmtId="0" fontId="16" fillId="0" borderId="7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15" fillId="0" borderId="68" xfId="0" applyFont="1" applyFill="1" applyBorder="1" applyAlignment="1" applyProtection="1">
      <alignment vertical="center" wrapText="1"/>
      <protection/>
    </xf>
    <xf numFmtId="166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1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77" xfId="0" applyFont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Border="1" applyAlignment="1" applyProtection="1">
      <alignment horizontal="right" vertical="center" wrapText="1"/>
      <protection locked="0"/>
    </xf>
    <xf numFmtId="0" fontId="16" fillId="0" borderId="74" xfId="0" applyFont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6" fillId="0" borderId="70" xfId="0" applyNumberFormat="1" applyFont="1" applyFill="1" applyBorder="1" applyAlignment="1" applyProtection="1">
      <alignment horizontal="center" vertical="center" wrapText="1"/>
      <protection/>
    </xf>
    <xf numFmtId="166" fontId="6" fillId="0" borderId="7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4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479" t="s">
        <v>514</v>
      </c>
      <c r="B2" s="479"/>
      <c r="C2" s="479"/>
    </row>
    <row r="3" spans="1:3" ht="15">
      <c r="A3" s="410"/>
      <c r="B3" s="411"/>
      <c r="C3" s="410"/>
    </row>
    <row r="4" spans="1:3" ht="14.25">
      <c r="A4" s="412" t="s">
        <v>515</v>
      </c>
      <c r="B4" s="413" t="s">
        <v>516</v>
      </c>
      <c r="C4" s="412" t="s">
        <v>517</v>
      </c>
    </row>
    <row r="5" spans="1:3" ht="12.75">
      <c r="A5" s="414"/>
      <c r="B5" s="414"/>
      <c r="C5" s="414"/>
    </row>
    <row r="6" spans="1:3" ht="18.75">
      <c r="A6" s="480" t="s">
        <v>547</v>
      </c>
      <c r="B6" s="480"/>
      <c r="C6" s="480"/>
    </row>
    <row r="7" spans="1:3" ht="12.75">
      <c r="A7" s="414" t="s">
        <v>518</v>
      </c>
      <c r="B7" s="414" t="s">
        <v>519</v>
      </c>
      <c r="C7" s="415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4" t="s">
        <v>520</v>
      </c>
      <c r="B8" s="414" t="s">
        <v>521</v>
      </c>
      <c r="C8" s="415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4" t="s">
        <v>522</v>
      </c>
      <c r="B9" s="414" t="s">
        <v>548</v>
      </c>
      <c r="C9" s="415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4" t="s">
        <v>523</v>
      </c>
      <c r="B10" s="414" t="s">
        <v>549</v>
      </c>
      <c r="C10" s="415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4" t="s">
        <v>524</v>
      </c>
      <c r="B11" s="414" t="s">
        <v>550</v>
      </c>
      <c r="C11" s="415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4" t="s">
        <v>525</v>
      </c>
      <c r="B12" s="414" t="s">
        <v>551</v>
      </c>
      <c r="C12" s="415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4" t="s">
        <v>526</v>
      </c>
      <c r="B13" s="414" t="s">
        <v>552</v>
      </c>
      <c r="C13" s="415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4" t="s">
        <v>527</v>
      </c>
      <c r="B14" s="414" t="s">
        <v>553</v>
      </c>
      <c r="C14" s="415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4" t="s">
        <v>528</v>
      </c>
      <c r="B15" s="414" t="s">
        <v>529</v>
      </c>
      <c r="C15" s="415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4" t="s">
        <v>530</v>
      </c>
      <c r="B16" s="414" t="s">
        <v>466</v>
      </c>
      <c r="C16" s="415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4" t="s">
        <v>531</v>
      </c>
      <c r="B17" s="414" t="s">
        <v>469</v>
      </c>
      <c r="C17" s="415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4" t="s">
        <v>532</v>
      </c>
      <c r="B18" s="414" t="s">
        <v>473</v>
      </c>
      <c r="C18" s="415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4" t="s">
        <v>533</v>
      </c>
      <c r="B19" s="414" t="s">
        <v>471</v>
      </c>
      <c r="C19" s="415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4" t="s">
        <v>534</v>
      </c>
      <c r="B20" s="414" t="s">
        <v>472</v>
      </c>
      <c r="C20" s="415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4" t="s">
        <v>535</v>
      </c>
      <c r="B21" s="414" t="s">
        <v>474</v>
      </c>
      <c r="C21" s="415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4" t="s">
        <v>536</v>
      </c>
      <c r="B22" s="414" t="str">
        <f>RM_ALAPADATOK!A11</f>
        <v>……………………. Polgármesteri /Közös Önkormányzati Hivatal</v>
      </c>
      <c r="C22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414" t="s">
        <v>537</v>
      </c>
      <c r="B23" t="str">
        <f>RM_ALAPADATOK!B13</f>
        <v>Bertha Bulcsu Művelődési Ház és Könyvtár</v>
      </c>
      <c r="C23" s="415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414" t="s">
        <v>538</v>
      </c>
      <c r="B24" t="str">
        <f>RM_ALAPADATOK!B15</f>
        <v>2 kvi név</v>
      </c>
      <c r="C24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414" t="s">
        <v>539</v>
      </c>
      <c r="B25" t="str">
        <f>RM_ALAPADATOK!B17</f>
        <v>3 kvi név</v>
      </c>
      <c r="C25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14" t="s">
        <v>540</v>
      </c>
      <c r="B26" t="str">
        <f>RM_ALAPADATOK!B19</f>
        <v>4 kvi név</v>
      </c>
      <c r="C26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14" t="s">
        <v>541</v>
      </c>
      <c r="B27" t="str">
        <f>RM_ALAPADATOK!B21</f>
        <v>5 kvi név</v>
      </c>
      <c r="C27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14" t="s">
        <v>542</v>
      </c>
      <c r="B28" t="str">
        <f>RM_ALAPADATOK!B23</f>
        <v>6 kvi név</v>
      </c>
      <c r="C28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14" t="s">
        <v>543</v>
      </c>
      <c r="B29" t="str">
        <f>RM_ALAPADATOK!B25</f>
        <v>7 kvi név</v>
      </c>
      <c r="C29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14" t="s">
        <v>544</v>
      </c>
      <c r="B30" t="str">
        <f>RM_ALAPADATOK!B27</f>
        <v>8 kvi név</v>
      </c>
      <c r="C30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14" t="s">
        <v>545</v>
      </c>
      <c r="B31" t="str">
        <f>RM_ALAPADATOK!B29</f>
        <v>9 kvi név</v>
      </c>
      <c r="C31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14" t="s">
        <v>546</v>
      </c>
      <c r="B32" t="str">
        <f>RM_ALAPADATOK!B31</f>
        <v>10 kvi név</v>
      </c>
      <c r="C32" s="4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14" t="s">
        <v>561</v>
      </c>
      <c r="B33" t="str">
        <f>'RM_6.sz.mell'!B1</f>
        <v>A 2019. évi általános működés és ágazati feladatok támogatásának alakulása jogcímenként</v>
      </c>
      <c r="C33" s="415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425</v>
      </c>
      <c r="B1" s="60"/>
      <c r="C1" s="60"/>
      <c r="D1" s="60"/>
      <c r="E1" s="209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0"/>
      <c r="B3" s="211"/>
      <c r="C3" s="210"/>
      <c r="D3" s="212"/>
      <c r="E3" s="211"/>
    </row>
    <row r="4" spans="1:5" ht="15.75">
      <c r="A4" s="62" t="str">
        <f>+RM_ÖSSZEFÜGGÉSEK!A6</f>
        <v>2019.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394</v>
      </c>
      <c r="B6" s="211">
        <f>+'RM_1.1.sz.mell.'!C68</f>
        <v>438425576</v>
      </c>
      <c r="C6" s="210" t="s">
        <v>374</v>
      </c>
      <c r="D6" s="212">
        <f>+'RM_2.1.sz.mell.'!C18+'RM_2.2.sz.mell.'!C17</f>
        <v>438425576</v>
      </c>
      <c r="E6" s="211">
        <f>+B6-D6</f>
        <v>0</v>
      </c>
    </row>
    <row r="7" spans="1:5" ht="12.75">
      <c r="A7" s="210" t="s">
        <v>410</v>
      </c>
      <c r="B7" s="211">
        <f>+'RM_1.1.sz.mell.'!C92</f>
        <v>192080424</v>
      </c>
      <c r="C7" s="210" t="s">
        <v>380</v>
      </c>
      <c r="D7" s="212">
        <f>+'RM_2.1.sz.mell.'!C29+'RM_2.2.sz.mell.'!C30</f>
        <v>192080424</v>
      </c>
      <c r="E7" s="211">
        <f>+B7-D7</f>
        <v>0</v>
      </c>
    </row>
    <row r="8" spans="1:5" ht="12.75">
      <c r="A8" s="210" t="s">
        <v>411</v>
      </c>
      <c r="B8" s="211">
        <f>+'RM_1.1.sz.mell.'!C93</f>
        <v>630506000</v>
      </c>
      <c r="C8" s="210" t="s">
        <v>381</v>
      </c>
      <c r="D8" s="212">
        <f>+'RM_2.1.sz.mell.'!C30+'RM_2.2.sz.mell.'!C31</f>
        <v>630506000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2" t="str">
        <f>+RM_ÖSSZEFÜGGÉSEK!A13</f>
        <v>2019.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395</v>
      </c>
      <c r="B12" s="211">
        <f>+'RM_1.1.sz.mell.'!J68</f>
        <v>15636000</v>
      </c>
      <c r="C12" s="210" t="s">
        <v>375</v>
      </c>
      <c r="D12" s="212">
        <f>+'RM_2.1.sz.mell.'!D18+'RM_2.2.sz.mell.'!D17</f>
        <v>15636000</v>
      </c>
      <c r="E12" s="211">
        <f>+B12-D12</f>
        <v>0</v>
      </c>
    </row>
    <row r="13" spans="1:5" ht="12.75">
      <c r="A13" s="210" t="s">
        <v>396</v>
      </c>
      <c r="B13" s="211">
        <f>+'RM_1.1.sz.mell.'!J92</f>
        <v>0</v>
      </c>
      <c r="C13" s="210" t="s">
        <v>382</v>
      </c>
      <c r="D13" s="212">
        <f>+'RM_2.1.sz.mell.'!D29+'RM_2.2.sz.mell.'!D30</f>
        <v>0</v>
      </c>
      <c r="E13" s="211">
        <f>+B13-D13</f>
        <v>0</v>
      </c>
    </row>
    <row r="14" spans="1:5" ht="12.75">
      <c r="A14" s="210" t="s">
        <v>397</v>
      </c>
      <c r="B14" s="211">
        <f>+'RM_1.1.sz.mell.'!J93</f>
        <v>15636000</v>
      </c>
      <c r="C14" s="210" t="s">
        <v>383</v>
      </c>
      <c r="D14" s="212">
        <f>+'RM_2.1.sz.mell.'!D30+'RM_2.2.sz.mell.'!D31</f>
        <v>15636000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2019. módosítás utáni módosított előrirányzatok BEVÉTELEK</v>
      </c>
      <c r="B16" s="61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398</v>
      </c>
      <c r="B18" s="211">
        <f>+'RM_1.1.sz.mell.'!K68</f>
        <v>454061576</v>
      </c>
      <c r="C18" s="210" t="s">
        <v>376</v>
      </c>
      <c r="D18" s="212">
        <f>+'RM_2.1.sz.mell.'!E18+'RM_2.2.sz.mell.'!E17</f>
        <v>454061576</v>
      </c>
      <c r="E18" s="211">
        <f>+B18-D18</f>
        <v>0</v>
      </c>
    </row>
    <row r="19" spans="1:5" ht="12.75">
      <c r="A19" s="210" t="s">
        <v>399</v>
      </c>
      <c r="B19" s="211">
        <f>+'RM_1.1.sz.mell.'!K92</f>
        <v>192080424</v>
      </c>
      <c r="C19" s="210" t="s">
        <v>384</v>
      </c>
      <c r="D19" s="212">
        <f>+'RM_2.1.sz.mell.'!E29+'RM_2.2.sz.mell.'!E30</f>
        <v>192080424</v>
      </c>
      <c r="E19" s="211">
        <f>+B19-D19</f>
        <v>0</v>
      </c>
    </row>
    <row r="20" spans="1:5" ht="12.75">
      <c r="A20" s="210" t="s">
        <v>400</v>
      </c>
      <c r="B20" s="211">
        <f>+'RM_1.1.sz.mell.'!K93</f>
        <v>646142000</v>
      </c>
      <c r="C20" s="210" t="s">
        <v>385</v>
      </c>
      <c r="D20" s="212">
        <f>+'RM_2.1.sz.mell.'!E30+'RM_2.2.sz.mell.'!E31</f>
        <v>646142000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2" t="str">
        <f>+RM_ÖSSZEFÜGGÉSEK!A25</f>
        <v>2019.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412</v>
      </c>
      <c r="B24" s="211">
        <f>+'RM_1.1.sz.mell.'!C135</f>
        <v>627365424</v>
      </c>
      <c r="C24" s="210" t="s">
        <v>377</v>
      </c>
      <c r="D24" s="212">
        <f>+'RM_2.1.sz.mell.'!G18+'RM_2.2.sz.mell.'!G17</f>
        <v>627365424</v>
      </c>
      <c r="E24" s="211">
        <f>+B24-D24</f>
        <v>0</v>
      </c>
    </row>
    <row r="25" spans="1:5" ht="12.75">
      <c r="A25" s="210" t="s">
        <v>402</v>
      </c>
      <c r="B25" s="211">
        <f>+'RM_1.1.sz.mell.'!C160</f>
        <v>3140576</v>
      </c>
      <c r="C25" s="210" t="s">
        <v>386</v>
      </c>
      <c r="D25" s="212">
        <f>+'RM_2.1.sz.mell.'!G29+'RM_2.2.sz.mell.'!G30</f>
        <v>3140576</v>
      </c>
      <c r="E25" s="211">
        <f>+B25-D25</f>
        <v>0</v>
      </c>
    </row>
    <row r="26" spans="1:5" ht="12.75">
      <c r="A26" s="210" t="s">
        <v>403</v>
      </c>
      <c r="B26" s="211">
        <f>+'RM_1.1.sz.mell.'!C161</f>
        <v>630506000</v>
      </c>
      <c r="C26" s="210" t="s">
        <v>387</v>
      </c>
      <c r="D26" s="212">
        <f>+'RM_2.1.sz.mell.'!G30+'RM_2.2.sz.mell.'!G31</f>
        <v>630506000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2" t="str">
        <f>+RM_ÖSSZEFÜGGÉSEK!A31</f>
        <v>2019.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404</v>
      </c>
      <c r="B30" s="211">
        <f>+'RM_1.1.sz.mell.'!J135</f>
        <v>15636000</v>
      </c>
      <c r="C30" s="210" t="s">
        <v>378</v>
      </c>
      <c r="D30" s="212">
        <f>+'RM_2.1.sz.mell.'!H18+'RM_2.2.sz.mell.'!H17</f>
        <v>15636000</v>
      </c>
      <c r="E30" s="211">
        <f>+B30-D30</f>
        <v>0</v>
      </c>
    </row>
    <row r="31" spans="1:5" ht="12.75">
      <c r="A31" s="210" t="s">
        <v>405</v>
      </c>
      <c r="B31" s="211">
        <f>+'RM_1.1.sz.mell.'!J160</f>
        <v>0</v>
      </c>
      <c r="C31" s="210" t="s">
        <v>388</v>
      </c>
      <c r="D31" s="212">
        <f>+'RM_2.1.sz.mell.'!H29+'RM_2.2.sz.mell.'!H30</f>
        <v>0</v>
      </c>
      <c r="E31" s="211">
        <f>+B31-D31</f>
        <v>0</v>
      </c>
    </row>
    <row r="32" spans="1:5" ht="12.75">
      <c r="A32" s="210" t="s">
        <v>406</v>
      </c>
      <c r="B32" s="211">
        <f>+'RM_1.1.sz.mell.'!J161</f>
        <v>15636000</v>
      </c>
      <c r="C32" s="210" t="s">
        <v>389</v>
      </c>
      <c r="D32" s="212">
        <f>+'RM_2.1.sz.mell.'!H30+'RM_2.2.sz.mell.'!H31</f>
        <v>15636000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2019.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407</v>
      </c>
      <c r="B36" s="211">
        <f>+'RM_1.1.sz.mell.'!K135</f>
        <v>643001424</v>
      </c>
      <c r="C36" s="210" t="s">
        <v>379</v>
      </c>
      <c r="D36" s="212">
        <f>+'RM_2.1.sz.mell.'!I18+'RM_2.2.sz.mell.'!I17</f>
        <v>643001424</v>
      </c>
      <c r="E36" s="211">
        <f>+B36-D36</f>
        <v>0</v>
      </c>
    </row>
    <row r="37" spans="1:5" ht="12.75">
      <c r="A37" s="210" t="s">
        <v>408</v>
      </c>
      <c r="B37" s="211">
        <f>+'RM_1.1.sz.mell.'!K160</f>
        <v>3140576</v>
      </c>
      <c r="C37" s="210" t="s">
        <v>390</v>
      </c>
      <c r="D37" s="212">
        <f>+'RM_2.1.sz.mell.'!I29+'RM_2.2.sz.mell.'!I30</f>
        <v>3140576</v>
      </c>
      <c r="E37" s="211">
        <f>+B37-D37</f>
        <v>0</v>
      </c>
    </row>
    <row r="38" spans="1:5" ht="12.75">
      <c r="A38" s="210" t="s">
        <v>413</v>
      </c>
      <c r="B38" s="211">
        <f>+'RM_1.1.sz.mell.'!K161</f>
        <v>646142000</v>
      </c>
      <c r="C38" s="210" t="s">
        <v>391</v>
      </c>
      <c r="D38" s="212">
        <f>+'RM_2.1.sz.mell.'!I30+'RM_2.2.sz.mell.'!I31</f>
        <v>646142000</v>
      </c>
      <c r="E38" s="21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="120" zoomScaleNormal="120" workbookViewId="0" topLeftCell="A7">
      <selection activeCell="G14" sqref="G14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10" t="str">
        <f>CONCATENATE("3. melléklet ",RM_ALAPADATOK!A7," ",RM_ALAPADATOK!B7," ",RM_ALAPADATOK!C7," ",RM_ALAPADATOK!D7," ",RM_ALAPADATOK!E7," ",RM_ALAPADATOK!F7," ",RM_ALAPADATOK!G7," ",RM_ALAPADATOK!H7)</f>
        <v>3. melléklet a 14 / 2019 ( VI. 24. ) önkormányzati rendelethez</v>
      </c>
      <c r="D1" s="511"/>
      <c r="E1" s="511"/>
      <c r="F1" s="511"/>
      <c r="G1" s="511"/>
      <c r="H1" s="511"/>
      <c r="I1" s="511"/>
    </row>
    <row r="3" spans="1:9" ht="25.5" customHeight="1">
      <c r="A3" s="509" t="s">
        <v>466</v>
      </c>
      <c r="B3" s="509"/>
      <c r="C3" s="509"/>
      <c r="D3" s="509"/>
      <c r="E3" s="509"/>
      <c r="F3" s="509"/>
      <c r="G3" s="509"/>
      <c r="H3" s="509"/>
      <c r="I3" s="509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25" customHeight="1" thickBot="1">
      <c r="A5" s="56" t="s">
        <v>42</v>
      </c>
      <c r="B5" s="435" t="s">
        <v>43</v>
      </c>
      <c r="C5" s="435" t="s">
        <v>44</v>
      </c>
      <c r="D5" s="435" t="str">
        <f>+CONCATENATE("Felhasználás   ",LEFT(RM_ÖSSZEFÜGGÉSEK!A6,4)-1,". XII. 31-ig")</f>
        <v>Felhasználás   2018. XII. 31-ig</v>
      </c>
      <c r="E5" s="435" t="str">
        <f>+CONCATENATE(LEFT(RM_ÖSSZEFÜGGÉSEK!A6,4),". évi",CHAR(10),"eredeti előirányzat")</f>
        <v>2019. évi
eredeti előirányzat</v>
      </c>
      <c r="F5" s="294" t="s">
        <v>470</v>
      </c>
      <c r="G5" s="294" t="s">
        <v>580</v>
      </c>
      <c r="H5" s="294" t="s">
        <v>581</v>
      </c>
      <c r="I5" s="295" t="s">
        <v>569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32" t="s">
        <v>351</v>
      </c>
      <c r="G6" s="32" t="s">
        <v>352</v>
      </c>
      <c r="H6" s="296" t="s">
        <v>437</v>
      </c>
      <c r="I6" s="297" t="s">
        <v>436</v>
      </c>
    </row>
    <row r="7" spans="1:9" ht="22.5" customHeight="1">
      <c r="A7" s="472" t="s">
        <v>572</v>
      </c>
      <c r="B7" s="469">
        <v>9017000</v>
      </c>
      <c r="C7" s="470" t="s">
        <v>573</v>
      </c>
      <c r="D7" s="469">
        <v>4953000</v>
      </c>
      <c r="E7" s="469">
        <v>4064000</v>
      </c>
      <c r="F7" s="20"/>
      <c r="G7" s="20"/>
      <c r="H7" s="20">
        <f>F7+G7</f>
        <v>0</v>
      </c>
      <c r="I7" s="34">
        <f>E7+H7</f>
        <v>4064000</v>
      </c>
    </row>
    <row r="8" spans="1:9" ht="15.75" customHeight="1">
      <c r="A8" s="473" t="s">
        <v>574</v>
      </c>
      <c r="B8" s="469">
        <v>2317000</v>
      </c>
      <c r="C8" s="470" t="s">
        <v>575</v>
      </c>
      <c r="D8" s="469"/>
      <c r="E8" s="469">
        <v>2317000</v>
      </c>
      <c r="F8" s="20"/>
      <c r="G8" s="20"/>
      <c r="H8" s="20">
        <f>F8+G8</f>
        <v>0</v>
      </c>
      <c r="I8" s="34">
        <f>E8+H8</f>
        <v>2317000</v>
      </c>
    </row>
    <row r="9" spans="1:9" ht="15.75" customHeight="1">
      <c r="A9" s="473" t="s">
        <v>576</v>
      </c>
      <c r="B9" s="469">
        <v>2540000</v>
      </c>
      <c r="C9" s="470" t="s">
        <v>575</v>
      </c>
      <c r="D9" s="469"/>
      <c r="E9" s="469">
        <v>2540000</v>
      </c>
      <c r="F9" s="20"/>
      <c r="G9" s="20"/>
      <c r="H9" s="20">
        <f aca="true" t="shared" si="0" ref="H9:H23">F9+G9</f>
        <v>0</v>
      </c>
      <c r="I9" s="34">
        <f aca="true" t="shared" si="1" ref="I9:I23">E9+H9</f>
        <v>2540000</v>
      </c>
    </row>
    <row r="10" spans="1:9" ht="15.75" customHeight="1">
      <c r="A10" s="473" t="s">
        <v>577</v>
      </c>
      <c r="B10" s="469">
        <v>25400000</v>
      </c>
      <c r="C10" s="470" t="s">
        <v>575</v>
      </c>
      <c r="D10" s="469"/>
      <c r="E10" s="469">
        <v>25400000</v>
      </c>
      <c r="F10" s="20"/>
      <c r="G10" s="20"/>
      <c r="H10" s="20">
        <f t="shared" si="0"/>
        <v>0</v>
      </c>
      <c r="I10" s="34">
        <f t="shared" si="1"/>
        <v>25400000</v>
      </c>
    </row>
    <row r="11" spans="1:9" ht="15.75" customHeight="1">
      <c r="A11" s="471" t="s">
        <v>578</v>
      </c>
      <c r="B11" s="469">
        <v>5080000</v>
      </c>
      <c r="C11" s="470" t="s">
        <v>575</v>
      </c>
      <c r="D11" s="469"/>
      <c r="E11" s="469">
        <v>5080000</v>
      </c>
      <c r="F11" s="20"/>
      <c r="G11" s="20"/>
      <c r="H11" s="20">
        <f t="shared" si="0"/>
        <v>0</v>
      </c>
      <c r="I11" s="34">
        <f t="shared" si="1"/>
        <v>5080000</v>
      </c>
    </row>
    <row r="12" spans="1:9" ht="21" customHeight="1">
      <c r="A12" s="471" t="s">
        <v>579</v>
      </c>
      <c r="B12" s="469">
        <v>7620000</v>
      </c>
      <c r="C12" s="470" t="s">
        <v>575</v>
      </c>
      <c r="D12" s="469"/>
      <c r="E12" s="469">
        <v>7620000</v>
      </c>
      <c r="F12" s="20"/>
      <c r="G12" s="20"/>
      <c r="H12" s="20">
        <f t="shared" si="0"/>
        <v>0</v>
      </c>
      <c r="I12" s="34">
        <f t="shared" si="1"/>
        <v>7620000</v>
      </c>
    </row>
    <row r="13" spans="1:9" ht="15.75" customHeight="1">
      <c r="A13" s="172" t="s">
        <v>603</v>
      </c>
      <c r="B13" s="20">
        <v>6500000</v>
      </c>
      <c r="C13" s="173" t="s">
        <v>575</v>
      </c>
      <c r="D13" s="20"/>
      <c r="E13" s="20"/>
      <c r="F13" s="20"/>
      <c r="G13" s="20">
        <v>6500000</v>
      </c>
      <c r="H13" s="20">
        <f t="shared" si="0"/>
        <v>6500000</v>
      </c>
      <c r="I13" s="34">
        <f t="shared" si="1"/>
        <v>6500000</v>
      </c>
    </row>
    <row r="14" spans="1:9" ht="15.75" customHeight="1">
      <c r="A14" s="172"/>
      <c r="B14" s="20"/>
      <c r="C14" s="173"/>
      <c r="D14" s="20"/>
      <c r="E14" s="20"/>
      <c r="F14" s="20"/>
      <c r="G14" s="20"/>
      <c r="H14" s="20">
        <f t="shared" si="0"/>
        <v>0</v>
      </c>
      <c r="I14" s="34">
        <f t="shared" si="1"/>
        <v>0</v>
      </c>
    </row>
    <row r="15" spans="1:9" ht="15.75" customHeight="1">
      <c r="A15" s="172"/>
      <c r="B15" s="20"/>
      <c r="C15" s="173"/>
      <c r="D15" s="20"/>
      <c r="E15" s="20"/>
      <c r="F15" s="20"/>
      <c r="G15" s="20"/>
      <c r="H15" s="20">
        <f t="shared" si="0"/>
        <v>0</v>
      </c>
      <c r="I15" s="34">
        <f t="shared" si="1"/>
        <v>0</v>
      </c>
    </row>
    <row r="16" spans="1:9" ht="15.75" customHeight="1">
      <c r="A16" s="172"/>
      <c r="B16" s="20"/>
      <c r="C16" s="173"/>
      <c r="D16" s="20"/>
      <c r="E16" s="20"/>
      <c r="F16" s="20"/>
      <c r="G16" s="20"/>
      <c r="H16" s="20">
        <f t="shared" si="0"/>
        <v>0</v>
      </c>
      <c r="I16" s="34">
        <f t="shared" si="1"/>
        <v>0</v>
      </c>
    </row>
    <row r="17" spans="1:9" ht="15.75" customHeight="1">
      <c r="A17" s="172"/>
      <c r="B17" s="20"/>
      <c r="C17" s="173"/>
      <c r="D17" s="20"/>
      <c r="E17" s="20"/>
      <c r="F17" s="20"/>
      <c r="G17" s="20"/>
      <c r="H17" s="20">
        <f t="shared" si="0"/>
        <v>0</v>
      </c>
      <c r="I17" s="34">
        <f t="shared" si="1"/>
        <v>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0">
        <f t="shared" si="0"/>
        <v>0</v>
      </c>
      <c r="I18" s="34">
        <f t="shared" si="1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0">
        <f t="shared" si="0"/>
        <v>0</v>
      </c>
      <c r="I19" s="34">
        <f t="shared" si="1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0">
        <f t="shared" si="0"/>
        <v>0</v>
      </c>
      <c r="I20" s="34">
        <f t="shared" si="1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0">
        <f t="shared" si="0"/>
        <v>0</v>
      </c>
      <c r="I21" s="34">
        <f t="shared" si="1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0">
        <f t="shared" si="0"/>
        <v>0</v>
      </c>
      <c r="I22" s="34">
        <f t="shared" si="1"/>
        <v>0</v>
      </c>
    </row>
    <row r="23" spans="1:9" ht="15.75" customHeight="1" thickBot="1">
      <c r="A23" s="35"/>
      <c r="B23" s="21"/>
      <c r="C23" s="174"/>
      <c r="D23" s="21"/>
      <c r="E23" s="21"/>
      <c r="F23" s="21"/>
      <c r="G23" s="21"/>
      <c r="H23" s="20">
        <f t="shared" si="0"/>
        <v>0</v>
      </c>
      <c r="I23" s="36">
        <f t="shared" si="1"/>
        <v>0</v>
      </c>
    </row>
    <row r="24" spans="1:9" s="39" customFormat="1" ht="18" customHeight="1" thickBot="1">
      <c r="A24" s="58" t="s">
        <v>41</v>
      </c>
      <c r="B24" s="37">
        <f>SUM(B7:B23)</f>
        <v>58474000</v>
      </c>
      <c r="C24" s="45"/>
      <c r="D24" s="37">
        <f>SUM(D7:D23)</f>
        <v>4953000</v>
      </c>
      <c r="E24" s="37">
        <f>SUM(E7:E23)</f>
        <v>47021000</v>
      </c>
      <c r="F24" s="37"/>
      <c r="G24" s="37"/>
      <c r="H24" s="37">
        <f>SUM(H7:H23)</f>
        <v>6500000</v>
      </c>
      <c r="I24" s="38">
        <f>SUM(I7:I23)</f>
        <v>53521000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">
      <selection activeCell="G17" sqref="G1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10" t="str">
        <f>CONCATENATE("4. melléklet ",RM_ALAPADATOK!A7," ",RM_ALAPADATOK!B7," ",RM_ALAPADATOK!C7," ",RM_ALAPADATOK!D7," ",RM_ALAPADATOK!E7," ",RM_ALAPADATOK!F7," ",RM_ALAPADATOK!G7," ",RM_ALAPADATOK!H7)</f>
        <v>4. melléklet a 14 / 2019 ( VI. 24. ) önkormányzati rendelethez</v>
      </c>
      <c r="D1" s="511"/>
      <c r="E1" s="511"/>
      <c r="F1" s="511"/>
      <c r="G1" s="511"/>
      <c r="H1" s="511"/>
      <c r="I1" s="511"/>
    </row>
    <row r="2" spans="1:9" ht="12.75">
      <c r="A2" s="311"/>
      <c r="B2" s="312"/>
      <c r="C2" s="312"/>
      <c r="D2" s="312"/>
      <c r="E2" s="312"/>
      <c r="F2" s="312"/>
      <c r="G2" s="312"/>
      <c r="H2" s="312"/>
      <c r="I2" s="312"/>
    </row>
    <row r="3" spans="1:9" ht="25.5" customHeight="1">
      <c r="A3" s="509" t="s">
        <v>469</v>
      </c>
      <c r="B3" s="509"/>
      <c r="C3" s="509"/>
      <c r="D3" s="509"/>
      <c r="E3" s="509"/>
      <c r="F3" s="509"/>
      <c r="G3" s="509"/>
      <c r="H3" s="509"/>
      <c r="I3" s="509"/>
    </row>
    <row r="4" spans="1:9" ht="22.5" customHeight="1" thickBot="1">
      <c r="A4" s="311"/>
      <c r="B4" s="312"/>
      <c r="C4" s="312"/>
      <c r="D4" s="312"/>
      <c r="E4" s="312"/>
      <c r="F4" s="312"/>
      <c r="G4" s="312"/>
      <c r="H4" s="312"/>
      <c r="I4" s="313" t="str">
        <f>'RM_2.2.sz.mell.'!I2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91" t="str">
        <f>CONCATENATE('RM_3.sz.mell.'!F5)</f>
        <v>Eddigi módosítások összege 2019-ben</v>
      </c>
      <c r="G5" s="432" t="str">
        <f>CONCATENATE('RM_3.sz.mell.'!G5)</f>
        <v>1. sz. módosítás</v>
      </c>
      <c r="H5" s="433" t="str">
        <f>CONCATENATE('RM_3.sz.mell.'!H5)</f>
        <v>Módosítások összesen 2019. június 20-ig</v>
      </c>
      <c r="I5" s="434" t="str">
        <f>CONCATENATE('RM_3.sz.mell.'!I5)</f>
        <v>1. számú módosítás utáni előirányzat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296" t="s">
        <v>351</v>
      </c>
      <c r="G6" s="296" t="s">
        <v>352</v>
      </c>
      <c r="H6" s="296" t="s">
        <v>437</v>
      </c>
      <c r="I6" s="297" t="s">
        <v>436</v>
      </c>
    </row>
    <row r="7" spans="1:9" ht="21" customHeight="1">
      <c r="A7" s="472" t="s">
        <v>582</v>
      </c>
      <c r="B7" s="469">
        <v>41000000</v>
      </c>
      <c r="C7" s="470" t="s">
        <v>575</v>
      </c>
      <c r="D7" s="474"/>
      <c r="E7" s="469">
        <v>41000000</v>
      </c>
      <c r="F7" s="20"/>
      <c r="G7" s="20"/>
      <c r="H7" s="282">
        <f>F7+G7</f>
        <v>0</v>
      </c>
      <c r="I7" s="34">
        <f>E7+H7</f>
        <v>41000000</v>
      </c>
    </row>
    <row r="8" spans="1:9" ht="26.25" customHeight="1">
      <c r="A8" s="473" t="s">
        <v>583</v>
      </c>
      <c r="B8" s="469">
        <v>50000000</v>
      </c>
      <c r="C8" s="470" t="s">
        <v>573</v>
      </c>
      <c r="D8" s="474"/>
      <c r="E8" s="469">
        <v>50000000</v>
      </c>
      <c r="F8" s="20"/>
      <c r="G8" s="20"/>
      <c r="H8" s="282">
        <f>F8+G8</f>
        <v>0</v>
      </c>
      <c r="I8" s="34">
        <f aca="true" t="shared" si="0" ref="I8:I24">E8+H8</f>
        <v>50000000</v>
      </c>
    </row>
    <row r="9" spans="1:9" ht="25.5" customHeight="1">
      <c r="A9" s="473" t="s">
        <v>584</v>
      </c>
      <c r="B9" s="469">
        <v>20000000</v>
      </c>
      <c r="C9" s="470" t="s">
        <v>573</v>
      </c>
      <c r="D9" s="474"/>
      <c r="E9" s="469">
        <v>20000000</v>
      </c>
      <c r="F9" s="20"/>
      <c r="G9" s="20"/>
      <c r="H9" s="282">
        <f>F9+G9</f>
        <v>0</v>
      </c>
      <c r="I9" s="34">
        <f t="shared" si="0"/>
        <v>20000000</v>
      </c>
    </row>
    <row r="10" spans="1:9" ht="15.75" customHeight="1">
      <c r="A10" s="473" t="s">
        <v>585</v>
      </c>
      <c r="B10" s="469">
        <v>15000000</v>
      </c>
      <c r="C10" s="470" t="s">
        <v>575</v>
      </c>
      <c r="D10" s="474"/>
      <c r="E10" s="469">
        <v>15000000</v>
      </c>
      <c r="F10" s="20"/>
      <c r="G10" s="20"/>
      <c r="H10" s="282">
        <f aca="true" t="shared" si="1" ref="H10:H24">F10+G10</f>
        <v>0</v>
      </c>
      <c r="I10" s="34">
        <f t="shared" si="0"/>
        <v>15000000</v>
      </c>
    </row>
    <row r="11" spans="1:9" ht="15.75" customHeight="1">
      <c r="A11" s="473" t="s">
        <v>586</v>
      </c>
      <c r="B11" s="469">
        <v>15000000</v>
      </c>
      <c r="C11" s="470" t="s">
        <v>575</v>
      </c>
      <c r="D11" s="474"/>
      <c r="E11" s="469">
        <v>15000000</v>
      </c>
      <c r="F11" s="20"/>
      <c r="G11" s="20"/>
      <c r="H11" s="282">
        <f t="shared" si="1"/>
        <v>0</v>
      </c>
      <c r="I11" s="34">
        <f t="shared" si="0"/>
        <v>15000000</v>
      </c>
    </row>
    <row r="12" spans="1:9" ht="15.75" customHeight="1">
      <c r="A12" s="473" t="s">
        <v>587</v>
      </c>
      <c r="B12" s="474">
        <v>40000000</v>
      </c>
      <c r="C12" s="475" t="s">
        <v>575</v>
      </c>
      <c r="D12" s="474"/>
      <c r="E12" s="474">
        <v>40000000</v>
      </c>
      <c r="F12" s="20"/>
      <c r="G12" s="20"/>
      <c r="H12" s="282">
        <f t="shared" si="1"/>
        <v>0</v>
      </c>
      <c r="I12" s="34">
        <f t="shared" si="0"/>
        <v>40000000</v>
      </c>
    </row>
    <row r="13" spans="1:9" ht="15.75" customHeight="1">
      <c r="A13" s="473" t="s">
        <v>588</v>
      </c>
      <c r="B13" s="474">
        <v>33000000</v>
      </c>
      <c r="C13" s="475" t="s">
        <v>575</v>
      </c>
      <c r="D13" s="474"/>
      <c r="E13" s="474">
        <v>33000000</v>
      </c>
      <c r="F13" s="20"/>
      <c r="G13" s="20"/>
      <c r="H13" s="282">
        <f t="shared" si="1"/>
        <v>0</v>
      </c>
      <c r="I13" s="34">
        <f t="shared" si="0"/>
        <v>33000000</v>
      </c>
    </row>
    <row r="14" spans="1:9" ht="15.75" customHeight="1">
      <c r="A14" s="473" t="s">
        <v>589</v>
      </c>
      <c r="B14" s="474">
        <v>5000000</v>
      </c>
      <c r="C14" s="475" t="s">
        <v>575</v>
      </c>
      <c r="D14" s="474"/>
      <c r="E14" s="474">
        <v>5000000</v>
      </c>
      <c r="F14" s="20"/>
      <c r="G14" s="20"/>
      <c r="H14" s="282">
        <f t="shared" si="1"/>
        <v>0</v>
      </c>
      <c r="I14" s="34">
        <f t="shared" si="0"/>
        <v>5000000</v>
      </c>
    </row>
    <row r="15" spans="1:9" ht="20.25" customHeight="1">
      <c r="A15" s="473" t="s">
        <v>590</v>
      </c>
      <c r="B15" s="474">
        <v>10000000</v>
      </c>
      <c r="C15" s="475" t="s">
        <v>575</v>
      </c>
      <c r="D15" s="474"/>
      <c r="E15" s="474">
        <v>10000000</v>
      </c>
      <c r="F15" s="20"/>
      <c r="G15" s="20"/>
      <c r="H15" s="282">
        <f t="shared" si="1"/>
        <v>0</v>
      </c>
      <c r="I15" s="34">
        <f t="shared" si="0"/>
        <v>10000000</v>
      </c>
    </row>
    <row r="16" spans="1:9" ht="15.75" customHeight="1">
      <c r="A16" s="172" t="s">
        <v>604</v>
      </c>
      <c r="B16" s="20">
        <v>2720378</v>
      </c>
      <c r="C16" s="173" t="s">
        <v>575</v>
      </c>
      <c r="D16" s="20"/>
      <c r="E16" s="20"/>
      <c r="F16" s="20"/>
      <c r="G16" s="20">
        <v>2720378</v>
      </c>
      <c r="H16" s="282">
        <f t="shared" si="1"/>
        <v>2720378</v>
      </c>
      <c r="I16" s="34">
        <f t="shared" si="0"/>
        <v>2720378</v>
      </c>
    </row>
    <row r="17" spans="1:9" ht="15.75" customHeight="1">
      <c r="A17" s="172"/>
      <c r="B17" s="20"/>
      <c r="C17" s="173"/>
      <c r="D17" s="20"/>
      <c r="E17" s="20"/>
      <c r="F17" s="20"/>
      <c r="G17" s="20"/>
      <c r="H17" s="282">
        <f t="shared" si="1"/>
        <v>0</v>
      </c>
      <c r="I17" s="34">
        <f t="shared" si="0"/>
        <v>0</v>
      </c>
    </row>
    <row r="18" spans="1:9" ht="15.75" customHeight="1">
      <c r="A18" s="172"/>
      <c r="B18" s="20"/>
      <c r="C18" s="173"/>
      <c r="D18" s="20"/>
      <c r="E18" s="20"/>
      <c r="F18" s="20"/>
      <c r="G18" s="20"/>
      <c r="H18" s="282">
        <f t="shared" si="1"/>
        <v>0</v>
      </c>
      <c r="I18" s="34">
        <f t="shared" si="0"/>
        <v>0</v>
      </c>
    </row>
    <row r="19" spans="1:9" ht="15.75" customHeight="1">
      <c r="A19" s="172"/>
      <c r="B19" s="20"/>
      <c r="C19" s="173"/>
      <c r="D19" s="20"/>
      <c r="E19" s="20"/>
      <c r="F19" s="20"/>
      <c r="G19" s="20"/>
      <c r="H19" s="282">
        <f t="shared" si="1"/>
        <v>0</v>
      </c>
      <c r="I19" s="34">
        <f t="shared" si="0"/>
        <v>0</v>
      </c>
    </row>
    <row r="20" spans="1:9" ht="15.75" customHeight="1">
      <c r="A20" s="172"/>
      <c r="B20" s="20"/>
      <c r="C20" s="173"/>
      <c r="D20" s="20"/>
      <c r="E20" s="20"/>
      <c r="F20" s="20"/>
      <c r="G20" s="20"/>
      <c r="H20" s="282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3"/>
      <c r="D21" s="20"/>
      <c r="E21" s="20"/>
      <c r="F21" s="20"/>
      <c r="G21" s="20"/>
      <c r="H21" s="282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3"/>
      <c r="D22" s="20"/>
      <c r="E22" s="20"/>
      <c r="F22" s="20"/>
      <c r="G22" s="20"/>
      <c r="H22" s="282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3"/>
      <c r="D23" s="20"/>
      <c r="E23" s="20"/>
      <c r="F23" s="20"/>
      <c r="G23" s="20"/>
      <c r="H23" s="282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4"/>
      <c r="D24" s="21"/>
      <c r="E24" s="21"/>
      <c r="F24" s="21"/>
      <c r="G24" s="21"/>
      <c r="H24" s="282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SUM(B7:B24)</f>
        <v>231720378</v>
      </c>
      <c r="C25" s="45"/>
      <c r="D25" s="37">
        <f>SUM(D7:D24)</f>
        <v>0</v>
      </c>
      <c r="E25" s="37">
        <f>SUM(E7:E24)</f>
        <v>229000000</v>
      </c>
      <c r="F25" s="37"/>
      <c r="G25" s="37"/>
      <c r="H25" s="37">
        <f>SUM(H7:H24)</f>
        <v>2720378</v>
      </c>
      <c r="I25" s="38">
        <f>SUM(I7:I24)</f>
        <v>231720378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B43">
      <selection activeCell="D113" sqref="D113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3" t="str">
        <f>CONCATENATE("5.1. melléklet ",RM_ALAPADATOK!A7," ",RM_ALAPADATOK!B7," ",RM_ALAPADATOK!C7," ",RM_ALAPADATOK!D7," ",RM_ALAPADATOK!E7," ",RM_ALAPADATOK!F7," ",RM_ALAPADATOK!G7," ",RM_ALAPADATOK!H7)</f>
        <v>5.1. melléklet a 14 / 2019 ( VI. 24. ) önkormányzati rendelethez</v>
      </c>
      <c r="C1" s="524"/>
      <c r="D1" s="524"/>
      <c r="E1" s="524"/>
      <c r="F1" s="524"/>
      <c r="G1" s="524"/>
      <c r="H1" s="524"/>
      <c r="I1" s="524"/>
      <c r="J1" s="524"/>
      <c r="K1" s="524"/>
    </row>
    <row r="2" spans="1:11" s="318" customFormat="1" ht="16.5" thickBot="1">
      <c r="A2" s="401" t="s">
        <v>39</v>
      </c>
      <c r="B2" s="515" t="str">
        <f>CONCATENATE(RM_ALAPADATOK!A3)</f>
        <v>Balatongyörök Község Önkormányzata</v>
      </c>
      <c r="C2" s="516"/>
      <c r="D2" s="516"/>
      <c r="E2" s="516"/>
      <c r="F2" s="516"/>
      <c r="G2" s="516"/>
      <c r="H2" s="516"/>
      <c r="I2" s="517"/>
      <c r="J2" s="518"/>
      <c r="K2" s="399" t="s">
        <v>504</v>
      </c>
    </row>
    <row r="3" spans="1:11" s="318" customFormat="1" ht="36.75" thickBot="1">
      <c r="A3" s="401" t="s">
        <v>114</v>
      </c>
      <c r="B3" s="519" t="s">
        <v>473</v>
      </c>
      <c r="C3" s="520"/>
      <c r="D3" s="520"/>
      <c r="E3" s="520"/>
      <c r="F3" s="520"/>
      <c r="G3" s="520"/>
      <c r="H3" s="520"/>
      <c r="I3" s="521"/>
      <c r="J3" s="522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">
        <v>569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514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78620152</v>
      </c>
      <c r="D8" s="192">
        <f aca="true" t="shared" si="0" ref="D8:I8">+D9+D10+D11+D12+D13+D14</f>
        <v>1616000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1616000</v>
      </c>
      <c r="K8" s="252">
        <f>+K9+K10+K11+K12+K13+K14</f>
        <v>80236152</v>
      </c>
    </row>
    <row r="9" spans="1:11" s="42" customFormat="1" ht="12" customHeight="1">
      <c r="A9" s="153" t="s">
        <v>58</v>
      </c>
      <c r="B9" s="139" t="s">
        <v>138</v>
      </c>
      <c r="C9" s="128">
        <v>67209712</v>
      </c>
      <c r="D9" s="193">
        <v>1000000</v>
      </c>
      <c r="E9" s="193"/>
      <c r="F9" s="193"/>
      <c r="G9" s="193"/>
      <c r="H9" s="193"/>
      <c r="I9" s="128"/>
      <c r="J9" s="167">
        <f>D9+E9+F9+G9+H9+I9</f>
        <v>1000000</v>
      </c>
      <c r="K9" s="253">
        <f aca="true" t="shared" si="1" ref="K9:K14">C9+J9</f>
        <v>68209712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>
        <v>9610440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9610440</v>
      </c>
    </row>
    <row r="12" spans="1:11" s="43" customFormat="1" ht="12" customHeight="1">
      <c r="A12" s="154" t="s">
        <v>61</v>
      </c>
      <c r="B12" s="140" t="s">
        <v>141</v>
      </c>
      <c r="C12" s="128">
        <v>1800000</v>
      </c>
      <c r="D12" s="194">
        <v>616000</v>
      </c>
      <c r="E12" s="194"/>
      <c r="F12" s="194"/>
      <c r="G12" s="194"/>
      <c r="H12" s="194"/>
      <c r="I12" s="127"/>
      <c r="J12" s="167">
        <f t="shared" si="2"/>
        <v>616000</v>
      </c>
      <c r="K12" s="253">
        <f t="shared" si="1"/>
        <v>2416000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92831424</v>
      </c>
      <c r="D15" s="192">
        <f aca="true" t="shared" si="3" ref="D15:K15">+D16+D17+D18+D19+D20</f>
        <v>2020000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2020000</v>
      </c>
      <c r="K15" s="252">
        <f t="shared" si="3"/>
        <v>94851424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92831424</v>
      </c>
      <c r="D20" s="194">
        <v>2020000</v>
      </c>
      <c r="E20" s="194"/>
      <c r="F20" s="194"/>
      <c r="G20" s="194"/>
      <c r="H20" s="194"/>
      <c r="I20" s="127"/>
      <c r="J20" s="277">
        <f t="shared" si="2"/>
        <v>2020000</v>
      </c>
      <c r="K20" s="254">
        <f t="shared" si="4"/>
        <v>94851424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143000000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143000000</v>
      </c>
    </row>
    <row r="30" spans="1:11" s="43" customFormat="1" ht="12" customHeight="1">
      <c r="A30" s="153" t="s">
        <v>152</v>
      </c>
      <c r="B30" s="139" t="s">
        <v>414</v>
      </c>
      <c r="C30" s="128">
        <v>87000000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87000000</v>
      </c>
    </row>
    <row r="31" spans="1:11" s="43" customFormat="1" ht="12" customHeight="1">
      <c r="A31" s="154" t="s">
        <v>153</v>
      </c>
      <c r="B31" s="140" t="s">
        <v>415</v>
      </c>
      <c r="C31" s="127">
        <v>28000000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28000000</v>
      </c>
    </row>
    <row r="32" spans="1:11" s="43" customFormat="1" ht="12" customHeight="1">
      <c r="A32" s="154" t="s">
        <v>154</v>
      </c>
      <c r="B32" s="140" t="s">
        <v>416</v>
      </c>
      <c r="C32" s="127">
        <v>20000000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20000000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>
        <v>4500000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4500000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3500000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3500000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110474000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110474000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83200000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83200000</v>
      </c>
    </row>
    <row r="40" spans="1:11" s="43" customFormat="1" ht="12" customHeight="1">
      <c r="A40" s="154" t="s">
        <v>53</v>
      </c>
      <c r="B40" s="140" t="s">
        <v>163</v>
      </c>
      <c r="C40" s="127">
        <v>4000000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4000000</v>
      </c>
    </row>
    <row r="41" spans="1:11" s="43" customFormat="1" ht="12" customHeight="1">
      <c r="A41" s="154" t="s">
        <v>93</v>
      </c>
      <c r="B41" s="140" t="s">
        <v>164</v>
      </c>
      <c r="C41" s="127">
        <v>300000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300000</v>
      </c>
    </row>
    <row r="42" spans="1:11" s="43" customFormat="1" ht="12" customHeight="1">
      <c r="A42" s="154" t="s">
        <v>94</v>
      </c>
      <c r="B42" s="140" t="s">
        <v>165</v>
      </c>
      <c r="C42" s="127">
        <v>3000000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3000000</v>
      </c>
    </row>
    <row r="43" spans="1:11" s="43" customFormat="1" ht="12" customHeight="1">
      <c r="A43" s="154" t="s">
        <v>95</v>
      </c>
      <c r="B43" s="140" t="s">
        <v>166</v>
      </c>
      <c r="C43" s="127">
        <v>18954000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18954000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>
        <v>20000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20000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10000000</v>
      </c>
      <c r="D49" s="192">
        <f aca="true" t="shared" si="11" ref="D49:K49">SUM(D50:D54)</f>
        <v>12000000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12000000</v>
      </c>
      <c r="K49" s="252">
        <f t="shared" si="11"/>
        <v>22000000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>
        <v>8000000</v>
      </c>
      <c r="D51" s="218">
        <v>12000000</v>
      </c>
      <c r="E51" s="218"/>
      <c r="F51" s="218"/>
      <c r="G51" s="218"/>
      <c r="H51" s="218"/>
      <c r="I51" s="130"/>
      <c r="J51" s="275">
        <f t="shared" si="2"/>
        <v>12000000</v>
      </c>
      <c r="K51" s="257">
        <f>C51+J51</f>
        <v>20000000</v>
      </c>
    </row>
    <row r="52" spans="1:11" s="43" customFormat="1" ht="12" customHeight="1">
      <c r="A52" s="154" t="s">
        <v>172</v>
      </c>
      <c r="B52" s="140" t="s">
        <v>177</v>
      </c>
      <c r="C52" s="130">
        <v>2000000</v>
      </c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2000000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434925576</v>
      </c>
      <c r="D65" s="196">
        <f aca="true" t="shared" si="14" ref="D65:K65">+D8+D15+D22+D29+D37+D49+D55+D60</f>
        <v>15636000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15636000</v>
      </c>
      <c r="K65" s="256">
        <f t="shared" si="14"/>
        <v>450561576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191951013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191951013</v>
      </c>
    </row>
    <row r="76" spans="1:11" s="43" customFormat="1" ht="12" customHeight="1">
      <c r="A76" s="153" t="s">
        <v>224</v>
      </c>
      <c r="B76" s="139" t="s">
        <v>203</v>
      </c>
      <c r="C76" s="130">
        <v>191951013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191951013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191951013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191951013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626876589</v>
      </c>
      <c r="D90" s="132">
        <f aca="true" t="shared" si="23" ref="D90:K90">+D65+D89</f>
        <v>15636000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15636000</v>
      </c>
      <c r="K90" s="256">
        <f t="shared" si="23"/>
        <v>642512589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2" t="s">
        <v>36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4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321980424</v>
      </c>
      <c r="D93" s="260">
        <f aca="true" t="shared" si="24" ref="D93:K93">+D94+D95+D96+D97+D98+D111</f>
        <v>6415622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6415622</v>
      </c>
      <c r="K93" s="263">
        <f t="shared" si="24"/>
        <v>328396046</v>
      </c>
    </row>
    <row r="94" spans="1:11" ht="12" customHeight="1">
      <c r="A94" s="161" t="s">
        <v>58</v>
      </c>
      <c r="B94" s="7" t="s">
        <v>32</v>
      </c>
      <c r="C94" s="185">
        <v>67651800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67651800</v>
      </c>
    </row>
    <row r="95" spans="1:11" ht="12" customHeight="1">
      <c r="A95" s="154" t="s">
        <v>59</v>
      </c>
      <c r="B95" s="5" t="s">
        <v>101</v>
      </c>
      <c r="C95" s="127">
        <v>12864345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12864345</v>
      </c>
    </row>
    <row r="96" spans="1:11" ht="12" customHeight="1">
      <c r="A96" s="154" t="s">
        <v>60</v>
      </c>
      <c r="B96" s="5" t="s">
        <v>77</v>
      </c>
      <c r="C96" s="129">
        <v>153144790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153144790</v>
      </c>
    </row>
    <row r="97" spans="1:11" ht="12" customHeight="1">
      <c r="A97" s="154" t="s">
        <v>61</v>
      </c>
      <c r="B97" s="8" t="s">
        <v>102</v>
      </c>
      <c r="C97" s="129">
        <v>3372000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3372000</v>
      </c>
    </row>
    <row r="98" spans="1:11" ht="12" customHeight="1">
      <c r="A98" s="154" t="s">
        <v>69</v>
      </c>
      <c r="B98" s="16" t="s">
        <v>103</v>
      </c>
      <c r="C98" s="129">
        <v>60586620</v>
      </c>
      <c r="D98" s="129">
        <v>3956091</v>
      </c>
      <c r="E98" s="129"/>
      <c r="F98" s="129"/>
      <c r="G98" s="129"/>
      <c r="H98" s="129"/>
      <c r="I98" s="129"/>
      <c r="J98" s="278">
        <f t="shared" si="25"/>
        <v>3956091</v>
      </c>
      <c r="K98" s="255">
        <f t="shared" si="26"/>
        <v>64542711</v>
      </c>
    </row>
    <row r="99" spans="1:11" ht="12" customHeight="1">
      <c r="A99" s="154" t="s">
        <v>62</v>
      </c>
      <c r="B99" s="5" t="s">
        <v>359</v>
      </c>
      <c r="C99" s="129"/>
      <c r="D99" s="129">
        <v>394905</v>
      </c>
      <c r="E99" s="129"/>
      <c r="F99" s="129"/>
      <c r="G99" s="129"/>
      <c r="H99" s="129"/>
      <c r="I99" s="129"/>
      <c r="J99" s="278">
        <f t="shared" si="25"/>
        <v>394905</v>
      </c>
      <c r="K99" s="255">
        <f t="shared" si="26"/>
        <v>394905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49276620</v>
      </c>
      <c r="D105" s="129">
        <v>3561186</v>
      </c>
      <c r="E105" s="129"/>
      <c r="F105" s="129"/>
      <c r="G105" s="129"/>
      <c r="H105" s="129"/>
      <c r="I105" s="129"/>
      <c r="J105" s="278">
        <f t="shared" si="25"/>
        <v>3561186</v>
      </c>
      <c r="K105" s="255">
        <f t="shared" si="26"/>
        <v>52837806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11310000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11310000</v>
      </c>
    </row>
    <row r="111" spans="1:11" ht="12" customHeight="1">
      <c r="A111" s="154" t="s">
        <v>302</v>
      </c>
      <c r="B111" s="8" t="s">
        <v>33</v>
      </c>
      <c r="C111" s="127">
        <v>24360869</v>
      </c>
      <c r="D111" s="127">
        <v>2459531</v>
      </c>
      <c r="E111" s="127"/>
      <c r="F111" s="127"/>
      <c r="G111" s="127"/>
      <c r="H111" s="127"/>
      <c r="I111" s="127"/>
      <c r="J111" s="277">
        <f t="shared" si="25"/>
        <v>2459531</v>
      </c>
      <c r="K111" s="254">
        <f t="shared" si="26"/>
        <v>26820400</v>
      </c>
    </row>
    <row r="112" spans="1:11" ht="12" customHeight="1">
      <c r="A112" s="155" t="s">
        <v>303</v>
      </c>
      <c r="B112" s="5" t="s">
        <v>360</v>
      </c>
      <c r="C112" s="129">
        <v>9360869</v>
      </c>
      <c r="D112" s="129">
        <v>2459531</v>
      </c>
      <c r="E112" s="129"/>
      <c r="F112" s="129"/>
      <c r="G112" s="129"/>
      <c r="H112" s="129"/>
      <c r="I112" s="129"/>
      <c r="J112" s="278">
        <f t="shared" si="25"/>
        <v>2459531</v>
      </c>
      <c r="K112" s="255">
        <f t="shared" si="26"/>
        <v>11820400</v>
      </c>
    </row>
    <row r="113" spans="1:11" ht="12" customHeight="1" thickBot="1">
      <c r="A113" s="163" t="s">
        <v>304</v>
      </c>
      <c r="B113" s="53" t="s">
        <v>361</v>
      </c>
      <c r="C113" s="186">
        <v>15000000</v>
      </c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15000000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274720000</v>
      </c>
      <c r="D114" s="126">
        <f aca="true" t="shared" si="27" ref="D114:K114">+D115+D117+D119</f>
        <v>9220378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9220378</v>
      </c>
      <c r="K114" s="252">
        <f t="shared" si="27"/>
        <v>283940378</v>
      </c>
    </row>
    <row r="115" spans="1:11" ht="12" customHeight="1">
      <c r="A115" s="153" t="s">
        <v>64</v>
      </c>
      <c r="B115" s="5" t="s">
        <v>119</v>
      </c>
      <c r="C115" s="128">
        <v>45720000</v>
      </c>
      <c r="D115" s="128">
        <v>6500000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6500000</v>
      </c>
      <c r="K115" s="253">
        <f aca="true" t="shared" si="29" ref="K115:K127">C115+J115</f>
        <v>52220000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229000000</v>
      </c>
      <c r="D117" s="127">
        <v>2720378</v>
      </c>
      <c r="E117" s="127"/>
      <c r="F117" s="127"/>
      <c r="G117" s="127"/>
      <c r="H117" s="127"/>
      <c r="I117" s="127"/>
      <c r="J117" s="277">
        <f t="shared" si="28"/>
        <v>2720378</v>
      </c>
      <c r="K117" s="254">
        <f t="shared" si="29"/>
        <v>231720378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596700424</v>
      </c>
      <c r="D128" s="126">
        <f aca="true" t="shared" si="30" ref="D128:K128">+D93+D114</f>
        <v>15636000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15636000</v>
      </c>
      <c r="K128" s="252">
        <f t="shared" si="30"/>
        <v>612336424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30176165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30176165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3140576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3140576</v>
      </c>
    </row>
    <row r="143" spans="1:11" ht="12" customHeight="1">
      <c r="A143" s="153" t="s">
        <v>172</v>
      </c>
      <c r="B143" s="6" t="s">
        <v>368</v>
      </c>
      <c r="C143" s="127">
        <v>27035589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27035589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30176165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30176165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626876589</v>
      </c>
      <c r="D155" s="190">
        <f aca="true" t="shared" si="40" ref="D155:K155">+D128+D154</f>
        <v>15636000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15636000</v>
      </c>
      <c r="K155" s="267">
        <f t="shared" si="40"/>
        <v>642512589</v>
      </c>
    </row>
    <row r="156" spans="1:11" ht="13.5" thickBot="1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222">
        <v>21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21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36">
      <selection activeCell="D113" sqref="D113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3" t="str">
        <f>CONCATENATE("5.1.1. melléklet ",RM_ALAPADATOK!A7," ",RM_ALAPADATOK!B7," ",RM_ALAPADATOK!C7," ",RM_ALAPADATOK!D7," ",RM_ALAPADATOK!E7," ",RM_ALAPADATOK!F7," ",RM_ALAPADATOK!G7," ",RM_ALAPADATOK!H7)</f>
        <v>5.1.1. melléklet a 14 / 2019 ( VI. 24. ) önkormányzati rendelethez</v>
      </c>
      <c r="C1" s="524"/>
      <c r="D1" s="524"/>
      <c r="E1" s="524"/>
      <c r="F1" s="524"/>
      <c r="G1" s="524"/>
      <c r="H1" s="524"/>
      <c r="I1" s="524"/>
      <c r="J1" s="524"/>
      <c r="K1" s="524"/>
    </row>
    <row r="2" spans="1:11" s="318" customFormat="1" ht="21" customHeight="1" thickBot="1">
      <c r="A2" s="401" t="s">
        <v>39</v>
      </c>
      <c r="B2" s="515" t="str">
        <f>CONCATENATE(RM_ALAPADATOK!A3)</f>
        <v>Balatongyörök Község Önkormányzata</v>
      </c>
      <c r="C2" s="516"/>
      <c r="D2" s="516"/>
      <c r="E2" s="516"/>
      <c r="F2" s="516"/>
      <c r="G2" s="516"/>
      <c r="H2" s="516"/>
      <c r="I2" s="517"/>
      <c r="J2" s="518"/>
      <c r="K2" s="317" t="s">
        <v>34</v>
      </c>
    </row>
    <row r="3" spans="1:11" s="318" customFormat="1" ht="36.75" thickBot="1">
      <c r="A3" s="401" t="s">
        <v>114</v>
      </c>
      <c r="B3" s="519" t="s">
        <v>471</v>
      </c>
      <c r="C3" s="520"/>
      <c r="D3" s="520"/>
      <c r="E3" s="520"/>
      <c r="F3" s="520"/>
      <c r="G3" s="520"/>
      <c r="H3" s="520"/>
      <c r="I3" s="521"/>
      <c r="J3" s="522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436" t="str">
        <f>CONCATENATE('RM_1.1.sz.mell.'!C9:K9)</f>
        <v>Eredeti
előirányzat</v>
      </c>
      <c r="D5" s="437" t="str">
        <f>CONCATENATE('RM_1.1.sz.mell.'!D9)</f>
        <v>1. sz. módosítás </v>
      </c>
      <c r="E5" s="437" t="str">
        <f>CONCATENATE('RM_1.1.sz.mell.'!E9)</f>
        <v>2. sz. módosítás </v>
      </c>
      <c r="F5" s="437" t="str">
        <f>CONCATENATE('RM_1.1.sz.mell.'!F9)</f>
        <v>3. sz. módosítás </v>
      </c>
      <c r="G5" s="437" t="str">
        <f>CONCATENATE('RM_1.1.sz.mell.'!G9)</f>
        <v>4. sz. módosítás </v>
      </c>
      <c r="H5" s="437" t="str">
        <f>CONCATENATE('RM_1.1.sz.mell.'!H9)</f>
        <v>5. sz. módosítás </v>
      </c>
      <c r="I5" s="437" t="str">
        <f>CONCATENATE('RM_1.1.sz.mell.'!I9)</f>
        <v>6. sz. módosítás </v>
      </c>
      <c r="J5" s="437" t="s">
        <v>435</v>
      </c>
      <c r="K5" s="438" t="str">
        <f>CONCATENATE('RM_5.1.sz.mell'!K5)</f>
        <v>1.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514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78620152</v>
      </c>
      <c r="D8" s="192">
        <f aca="true" t="shared" si="0" ref="D8:I8">+D9+D10+D11+D12+D13+D14</f>
        <v>1616000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1616000</v>
      </c>
      <c r="K8" s="252">
        <f>+K9+K10+K11+K12+K13+K14</f>
        <v>80236152</v>
      </c>
    </row>
    <row r="9" spans="1:11" s="42" customFormat="1" ht="12" customHeight="1">
      <c r="A9" s="153" t="s">
        <v>58</v>
      </c>
      <c r="B9" s="139" t="s">
        <v>138</v>
      </c>
      <c r="C9" s="128">
        <v>67209712</v>
      </c>
      <c r="D9" s="193">
        <v>1000000</v>
      </c>
      <c r="E9" s="193"/>
      <c r="F9" s="193"/>
      <c r="G9" s="193"/>
      <c r="H9" s="193"/>
      <c r="I9" s="128"/>
      <c r="J9" s="167">
        <f>D9+E9+F9+G9+H9+I9</f>
        <v>1000000</v>
      </c>
      <c r="K9" s="253">
        <f aca="true" t="shared" si="1" ref="K9:K14">C9+J9</f>
        <v>68209712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>
        <v>9610440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9610440</v>
      </c>
    </row>
    <row r="12" spans="1:11" s="43" customFormat="1" ht="12" customHeight="1">
      <c r="A12" s="154" t="s">
        <v>61</v>
      </c>
      <c r="B12" s="140" t="s">
        <v>141</v>
      </c>
      <c r="C12" s="128">
        <v>1800000</v>
      </c>
      <c r="D12" s="194">
        <v>616000</v>
      </c>
      <c r="E12" s="194"/>
      <c r="F12" s="194"/>
      <c r="G12" s="194"/>
      <c r="H12" s="194"/>
      <c r="I12" s="127"/>
      <c r="J12" s="167">
        <f t="shared" si="2"/>
        <v>616000</v>
      </c>
      <c r="K12" s="253">
        <f t="shared" si="1"/>
        <v>2416000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2020000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2020000</v>
      </c>
      <c r="K15" s="252">
        <f t="shared" si="3"/>
        <v>2020000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>
        <v>2020000</v>
      </c>
      <c r="E20" s="194"/>
      <c r="F20" s="194"/>
      <c r="G20" s="194"/>
      <c r="H20" s="194"/>
      <c r="I20" s="127"/>
      <c r="J20" s="277">
        <f t="shared" si="2"/>
        <v>2020000</v>
      </c>
      <c r="K20" s="254">
        <f t="shared" si="4"/>
        <v>2020000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92831424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92831424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>
        <v>92831424</v>
      </c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92831424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143000000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143000000</v>
      </c>
    </row>
    <row r="30" spans="1:11" s="43" customFormat="1" ht="12" customHeight="1">
      <c r="A30" s="153" t="s">
        <v>152</v>
      </c>
      <c r="B30" s="139" t="s">
        <v>414</v>
      </c>
      <c r="C30" s="128">
        <v>87000000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87000000</v>
      </c>
    </row>
    <row r="31" spans="1:11" s="43" customFormat="1" ht="12" customHeight="1">
      <c r="A31" s="154" t="s">
        <v>153</v>
      </c>
      <c r="B31" s="140" t="s">
        <v>415</v>
      </c>
      <c r="C31" s="127">
        <v>28000000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28000000</v>
      </c>
    </row>
    <row r="32" spans="1:11" s="43" customFormat="1" ht="12" customHeight="1">
      <c r="A32" s="154" t="s">
        <v>154</v>
      </c>
      <c r="B32" s="140" t="s">
        <v>416</v>
      </c>
      <c r="C32" s="127">
        <v>20000000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20000000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>
        <v>4500000</v>
      </c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4500000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3500000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3500000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22861000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22861000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14200000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14200000</v>
      </c>
    </row>
    <row r="40" spans="1:11" s="43" customFormat="1" ht="12" customHeight="1">
      <c r="A40" s="154" t="s">
        <v>53</v>
      </c>
      <c r="B40" s="140" t="s">
        <v>163</v>
      </c>
      <c r="C40" s="127">
        <v>2100000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2100000</v>
      </c>
    </row>
    <row r="41" spans="1:11" s="43" customFormat="1" ht="12" customHeight="1">
      <c r="A41" s="154" t="s">
        <v>93</v>
      </c>
      <c r="B41" s="140" t="s">
        <v>164</v>
      </c>
      <c r="C41" s="127">
        <v>300000</v>
      </c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300000</v>
      </c>
    </row>
    <row r="42" spans="1:11" s="43" customFormat="1" ht="12" customHeight="1">
      <c r="A42" s="154" t="s">
        <v>94</v>
      </c>
      <c r="B42" s="140" t="s">
        <v>165</v>
      </c>
      <c r="C42" s="127">
        <v>3000000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3000000</v>
      </c>
    </row>
    <row r="43" spans="1:11" s="43" customFormat="1" ht="12" customHeight="1">
      <c r="A43" s="154" t="s">
        <v>95</v>
      </c>
      <c r="B43" s="140" t="s">
        <v>166</v>
      </c>
      <c r="C43" s="127">
        <v>2241000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2241000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>
        <v>20000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20000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>
        <v>1000000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1000000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10000000</v>
      </c>
      <c r="D49" s="192">
        <f aca="true" t="shared" si="11" ref="D49:K49">SUM(D50:D54)</f>
        <v>12000000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12000000</v>
      </c>
      <c r="K49" s="252">
        <f t="shared" si="11"/>
        <v>22000000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>
        <v>8000000</v>
      </c>
      <c r="D51" s="218">
        <v>12000000</v>
      </c>
      <c r="E51" s="218"/>
      <c r="F51" s="218"/>
      <c r="G51" s="218"/>
      <c r="H51" s="218"/>
      <c r="I51" s="130"/>
      <c r="J51" s="275">
        <f t="shared" si="2"/>
        <v>12000000</v>
      </c>
      <c r="K51" s="257">
        <f>C51+J51</f>
        <v>20000000</v>
      </c>
    </row>
    <row r="52" spans="1:11" s="43" customFormat="1" ht="12" customHeight="1">
      <c r="A52" s="154" t="s">
        <v>172</v>
      </c>
      <c r="B52" s="140" t="s">
        <v>177</v>
      </c>
      <c r="C52" s="130">
        <v>2000000</v>
      </c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2000000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347312576</v>
      </c>
      <c r="D65" s="196">
        <f aca="true" t="shared" si="14" ref="D65:K65">+D8+D15+D22+D29+D37+D49+D55+D60</f>
        <v>15636000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15636000</v>
      </c>
      <c r="K65" s="256">
        <f t="shared" si="14"/>
        <v>362948576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191951013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191951013</v>
      </c>
    </row>
    <row r="76" spans="1:11" s="43" customFormat="1" ht="12" customHeight="1">
      <c r="A76" s="153" t="s">
        <v>224</v>
      </c>
      <c r="B76" s="139" t="s">
        <v>203</v>
      </c>
      <c r="C76" s="130">
        <v>191951013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191951013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191951013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191951013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539263589</v>
      </c>
      <c r="D90" s="132">
        <f aca="true" t="shared" si="23" ref="D90:K90">+D65+D89</f>
        <v>15636000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15636000</v>
      </c>
      <c r="K90" s="256">
        <f t="shared" si="23"/>
        <v>554899589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2" t="s">
        <v>36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4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254596064</v>
      </c>
      <c r="D93" s="260">
        <f aca="true" t="shared" si="24" ref="D93:K93">+D94+D95+D96+D97+D98+D111</f>
        <v>6415622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6415622</v>
      </c>
      <c r="K93" s="263">
        <f t="shared" si="24"/>
        <v>261011686</v>
      </c>
    </row>
    <row r="94" spans="1:11" ht="12" customHeight="1">
      <c r="A94" s="161" t="s">
        <v>58</v>
      </c>
      <c r="B94" s="7" t="s">
        <v>32</v>
      </c>
      <c r="C94" s="185">
        <v>59051800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59051800</v>
      </c>
    </row>
    <row r="95" spans="1:11" ht="12" customHeight="1">
      <c r="A95" s="154" t="s">
        <v>59</v>
      </c>
      <c r="B95" s="5" t="s">
        <v>101</v>
      </c>
      <c r="C95" s="127">
        <v>11438095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11438095</v>
      </c>
    </row>
    <row r="96" spans="1:11" ht="12" customHeight="1">
      <c r="A96" s="154" t="s">
        <v>60</v>
      </c>
      <c r="B96" s="5" t="s">
        <v>77</v>
      </c>
      <c r="C96" s="129">
        <v>95786680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95786680</v>
      </c>
    </row>
    <row r="97" spans="1:11" ht="12" customHeight="1">
      <c r="A97" s="154" t="s">
        <v>61</v>
      </c>
      <c r="B97" s="8" t="s">
        <v>102</v>
      </c>
      <c r="C97" s="129">
        <v>3372000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3372000</v>
      </c>
    </row>
    <row r="98" spans="1:11" ht="12" customHeight="1">
      <c r="A98" s="154" t="s">
        <v>69</v>
      </c>
      <c r="B98" s="16" t="s">
        <v>103</v>
      </c>
      <c r="C98" s="129">
        <v>60586620</v>
      </c>
      <c r="D98" s="129">
        <v>3956091</v>
      </c>
      <c r="E98" s="129"/>
      <c r="F98" s="129"/>
      <c r="G98" s="129"/>
      <c r="H98" s="129"/>
      <c r="I98" s="129"/>
      <c r="J98" s="278">
        <f t="shared" si="25"/>
        <v>3956091</v>
      </c>
      <c r="K98" s="255">
        <f t="shared" si="26"/>
        <v>64542711</v>
      </c>
    </row>
    <row r="99" spans="1:11" ht="12" customHeight="1">
      <c r="A99" s="154" t="s">
        <v>62</v>
      </c>
      <c r="B99" s="5" t="s">
        <v>359</v>
      </c>
      <c r="C99" s="129"/>
      <c r="D99" s="129">
        <v>394905</v>
      </c>
      <c r="E99" s="129"/>
      <c r="F99" s="129"/>
      <c r="G99" s="129"/>
      <c r="H99" s="129"/>
      <c r="I99" s="129"/>
      <c r="J99" s="278">
        <f t="shared" si="25"/>
        <v>394905</v>
      </c>
      <c r="K99" s="255">
        <f t="shared" si="26"/>
        <v>394905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49276620</v>
      </c>
      <c r="D105" s="129">
        <v>3561186</v>
      </c>
      <c r="E105" s="129"/>
      <c r="F105" s="129"/>
      <c r="G105" s="129"/>
      <c r="H105" s="129"/>
      <c r="I105" s="129"/>
      <c r="J105" s="278">
        <f t="shared" si="25"/>
        <v>3561186</v>
      </c>
      <c r="K105" s="255">
        <f t="shared" si="26"/>
        <v>52837806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11310000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11310000</v>
      </c>
    </row>
    <row r="111" spans="1:11" ht="12" customHeight="1">
      <c r="A111" s="154" t="s">
        <v>302</v>
      </c>
      <c r="B111" s="8" t="s">
        <v>33</v>
      </c>
      <c r="C111" s="127">
        <v>24360869</v>
      </c>
      <c r="D111" s="127">
        <v>2459531</v>
      </c>
      <c r="E111" s="127"/>
      <c r="F111" s="127"/>
      <c r="G111" s="127"/>
      <c r="H111" s="127"/>
      <c r="I111" s="127"/>
      <c r="J111" s="277">
        <f t="shared" si="25"/>
        <v>2459531</v>
      </c>
      <c r="K111" s="254">
        <f t="shared" si="26"/>
        <v>26820400</v>
      </c>
    </row>
    <row r="112" spans="1:11" ht="12" customHeight="1">
      <c r="A112" s="155" t="s">
        <v>303</v>
      </c>
      <c r="B112" s="5" t="s">
        <v>360</v>
      </c>
      <c r="C112" s="129">
        <v>9360869</v>
      </c>
      <c r="D112" s="129">
        <v>2459531</v>
      </c>
      <c r="E112" s="129"/>
      <c r="F112" s="129"/>
      <c r="G112" s="129"/>
      <c r="H112" s="129"/>
      <c r="I112" s="129"/>
      <c r="J112" s="278">
        <f t="shared" si="25"/>
        <v>2459531</v>
      </c>
      <c r="K112" s="255">
        <f t="shared" si="26"/>
        <v>11820400</v>
      </c>
    </row>
    <row r="113" spans="1:11" ht="12" customHeight="1" thickBot="1">
      <c r="A113" s="163" t="s">
        <v>304</v>
      </c>
      <c r="B113" s="53" t="s">
        <v>361</v>
      </c>
      <c r="C113" s="186">
        <v>15000000</v>
      </c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15000000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234720000</v>
      </c>
      <c r="D114" s="126">
        <f aca="true" t="shared" si="27" ref="D114:K114">+D115+D117+D119</f>
        <v>9220378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9220378</v>
      </c>
      <c r="K114" s="252">
        <f t="shared" si="27"/>
        <v>243940378</v>
      </c>
    </row>
    <row r="115" spans="1:11" ht="12" customHeight="1">
      <c r="A115" s="153" t="s">
        <v>64</v>
      </c>
      <c r="B115" s="5" t="s">
        <v>119</v>
      </c>
      <c r="C115" s="128">
        <v>45720000</v>
      </c>
      <c r="D115" s="128">
        <v>6500000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6500000</v>
      </c>
      <c r="K115" s="253">
        <f aca="true" t="shared" si="29" ref="K115:K127">C115+J115</f>
        <v>52220000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189000000</v>
      </c>
      <c r="D117" s="127">
        <v>2720378</v>
      </c>
      <c r="E117" s="127"/>
      <c r="F117" s="127"/>
      <c r="G117" s="127"/>
      <c r="H117" s="127"/>
      <c r="I117" s="127"/>
      <c r="J117" s="277">
        <f t="shared" si="28"/>
        <v>2720378</v>
      </c>
      <c r="K117" s="254">
        <f t="shared" si="29"/>
        <v>191720378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489316064</v>
      </c>
      <c r="D128" s="126">
        <f aca="true" t="shared" si="30" ref="D128:K128">+D93+D114</f>
        <v>15636000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15636000</v>
      </c>
      <c r="K128" s="252">
        <f t="shared" si="30"/>
        <v>504952064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30176165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30176165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>
        <v>3140576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3140576</v>
      </c>
    </row>
    <row r="143" spans="1:11" ht="12" customHeight="1">
      <c r="A143" s="153" t="s">
        <v>172</v>
      </c>
      <c r="B143" s="6" t="s">
        <v>368</v>
      </c>
      <c r="C143" s="127">
        <v>27035589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27035589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30176165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30176165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519492229</v>
      </c>
      <c r="D155" s="190">
        <f aca="true" t="shared" si="40" ref="D155:K155">+D128+D154</f>
        <v>15636000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15636000</v>
      </c>
      <c r="K155" s="267">
        <f t="shared" si="40"/>
        <v>535128229</v>
      </c>
    </row>
    <row r="156" spans="1:11" ht="13.5" thickBot="1">
      <c r="A156" s="117"/>
      <c r="B156" s="118"/>
      <c r="C156" s="419">
        <f>C90-C155</f>
        <v>19771360</v>
      </c>
      <c r="D156" s="420"/>
      <c r="E156" s="420"/>
      <c r="F156" s="420"/>
      <c r="G156" s="420"/>
      <c r="H156" s="420"/>
      <c r="I156" s="421"/>
      <c r="J156" s="421"/>
      <c r="K156" s="422">
        <f>K90-K155</f>
        <v>19771360</v>
      </c>
    </row>
    <row r="157" spans="1:11" ht="15" customHeight="1" thickBot="1">
      <c r="A157" s="65" t="s">
        <v>367</v>
      </c>
      <c r="B157" s="66"/>
      <c r="C157" s="222">
        <v>16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16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C159" sqref="C159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3" t="str">
        <f>CONCATENATE("5.1.2. melléklet ",RM_ALAPADATOK!A7," ",RM_ALAPADATOK!B7," ",RM_ALAPADATOK!C7," ",RM_ALAPADATOK!D7," ",RM_ALAPADATOK!E7," ",RM_ALAPADATOK!F7," ",RM_ALAPADATOK!G7," ",RM_ALAPADATOK!H7)</f>
        <v>5.1.2. melléklet a 14 / 2019 ( VI. 24. ) önkormányzati rendelethez</v>
      </c>
      <c r="C1" s="524"/>
      <c r="D1" s="524"/>
      <c r="E1" s="524"/>
      <c r="F1" s="524"/>
      <c r="G1" s="524"/>
      <c r="H1" s="524"/>
      <c r="I1" s="524"/>
      <c r="J1" s="524"/>
      <c r="K1" s="524"/>
    </row>
    <row r="2" spans="1:11" s="318" customFormat="1" ht="21" customHeight="1" thickBot="1">
      <c r="A2" s="401" t="s">
        <v>39</v>
      </c>
      <c r="B2" s="515" t="str">
        <f>CONCATENATE(RM_ALAPADATOK!A3)</f>
        <v>Balatongyörök Község Önkormányzata</v>
      </c>
      <c r="C2" s="516"/>
      <c r="D2" s="516"/>
      <c r="E2" s="516"/>
      <c r="F2" s="516"/>
      <c r="G2" s="516"/>
      <c r="H2" s="516"/>
      <c r="I2" s="517"/>
      <c r="J2" s="518"/>
      <c r="K2" s="317" t="s">
        <v>34</v>
      </c>
    </row>
    <row r="3" spans="1:11" s="318" customFormat="1" ht="36.75" thickBot="1">
      <c r="A3" s="401" t="s">
        <v>114</v>
      </c>
      <c r="B3" s="519" t="s">
        <v>472</v>
      </c>
      <c r="C3" s="520"/>
      <c r="D3" s="520"/>
      <c r="E3" s="520"/>
      <c r="F3" s="520"/>
      <c r="G3" s="520"/>
      <c r="H3" s="520"/>
      <c r="I3" s="521"/>
      <c r="J3" s="522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398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CONCATENATE('RM_5.1.1.sz.mell'!K5)</f>
        <v>1.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514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87613000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87613000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69000000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69000000</v>
      </c>
    </row>
    <row r="40" spans="1:11" s="43" customFormat="1" ht="12" customHeight="1">
      <c r="A40" s="154" t="s">
        <v>53</v>
      </c>
      <c r="B40" s="140" t="s">
        <v>163</v>
      </c>
      <c r="C40" s="127">
        <v>1900000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1900000</v>
      </c>
    </row>
    <row r="41" spans="1:11" s="43" customFormat="1" ht="12" customHeight="1">
      <c r="A41" s="154" t="s">
        <v>93</v>
      </c>
      <c r="B41" s="140" t="s">
        <v>164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>
        <v>16713000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16713000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87613000</v>
      </c>
      <c r="D65" s="196">
        <f aca="true" t="shared" si="14" ref="D65:K65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87613000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87613000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87613000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2" t="s">
        <v>36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4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67384360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67384360</v>
      </c>
    </row>
    <row r="94" spans="1:11" ht="12" customHeight="1">
      <c r="A94" s="161" t="s">
        <v>58</v>
      </c>
      <c r="B94" s="7" t="s">
        <v>32</v>
      </c>
      <c r="C94" s="185">
        <v>8600000</v>
      </c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8600000</v>
      </c>
    </row>
    <row r="95" spans="1:11" ht="12" customHeight="1">
      <c r="A95" s="154" t="s">
        <v>59</v>
      </c>
      <c r="B95" s="5" t="s">
        <v>101</v>
      </c>
      <c r="C95" s="127">
        <v>1426250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1426250</v>
      </c>
    </row>
    <row r="96" spans="1:11" ht="12" customHeight="1">
      <c r="A96" s="154" t="s">
        <v>60</v>
      </c>
      <c r="B96" s="5" t="s">
        <v>77</v>
      </c>
      <c r="C96" s="129">
        <v>57358110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57358110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40000000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40000000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>
        <v>40000000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40000000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107384360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107384360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107384360</v>
      </c>
      <c r="D155" s="190">
        <f aca="true" t="shared" si="40" ref="D155:K155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107384360</v>
      </c>
    </row>
    <row r="156" spans="1:11" ht="13.5" thickBot="1">
      <c r="A156" s="117"/>
      <c r="B156" s="118"/>
      <c r="C156" s="419">
        <f>C90-C155</f>
        <v>-19771360</v>
      </c>
      <c r="D156" s="420"/>
      <c r="E156" s="420"/>
      <c r="F156" s="420"/>
      <c r="G156" s="420"/>
      <c r="H156" s="420"/>
      <c r="I156" s="421"/>
      <c r="J156" s="421"/>
      <c r="K156" s="422">
        <f>K90-K155</f>
        <v>-19771360</v>
      </c>
    </row>
    <row r="157" spans="1:11" ht="15" customHeight="1" thickBot="1">
      <c r="A157" s="65" t="s">
        <v>367</v>
      </c>
      <c r="B157" s="66"/>
      <c r="C157" s="222">
        <v>5</v>
      </c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5</v>
      </c>
    </row>
    <row r="158" spans="1:11" ht="14.25" customHeight="1" thickBot="1">
      <c r="A158" s="65" t="s">
        <v>116</v>
      </c>
      <c r="B158" s="66"/>
      <c r="C158" s="222">
        <v>0</v>
      </c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A16" sqref="A16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23" t="str">
        <f>CONCATENATE("5.1.3. melléklet ",RM_ALAPADATOK!A7," ",RM_ALAPADATOK!B7," ",RM_ALAPADATOK!C7," ",RM_ALAPADATOK!D7," ",RM_ALAPADATOK!E7," ",RM_ALAPADATOK!F7," ",RM_ALAPADATOK!G7," ",RM_ALAPADATOK!H7)</f>
        <v>5.1.3. melléklet a 14 / 2019 ( VI. 24. ) önkormányzati rendelethez</v>
      </c>
      <c r="C1" s="524"/>
      <c r="D1" s="524"/>
      <c r="E1" s="524"/>
      <c r="F1" s="524"/>
      <c r="G1" s="524"/>
      <c r="H1" s="524"/>
      <c r="I1" s="524"/>
      <c r="J1" s="524"/>
      <c r="K1" s="524"/>
    </row>
    <row r="2" spans="1:11" s="318" customFormat="1" ht="21" customHeight="1" thickBot="1">
      <c r="A2" s="401" t="s">
        <v>39</v>
      </c>
      <c r="B2" s="515" t="str">
        <f>CONCATENATE(RM_ALAPADATOK!A3)</f>
        <v>Balatongyörök Község Önkormányzata</v>
      </c>
      <c r="C2" s="516"/>
      <c r="D2" s="516"/>
      <c r="E2" s="516"/>
      <c r="F2" s="516"/>
      <c r="G2" s="516"/>
      <c r="H2" s="516"/>
      <c r="I2" s="517"/>
      <c r="J2" s="518"/>
      <c r="K2" s="317" t="s">
        <v>34</v>
      </c>
    </row>
    <row r="3" spans="1:11" s="318" customFormat="1" ht="36.75" thickBot="1">
      <c r="A3" s="401" t="s">
        <v>114</v>
      </c>
      <c r="B3" s="519" t="s">
        <v>474</v>
      </c>
      <c r="C3" s="520"/>
      <c r="D3" s="520"/>
      <c r="E3" s="520"/>
      <c r="F3" s="520"/>
      <c r="G3" s="520"/>
      <c r="H3" s="520"/>
      <c r="I3" s="521"/>
      <c r="J3" s="522"/>
      <c r="K3" s="319" t="s">
        <v>290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CONCATENATE('RM_2.2.sz.mell.'!I2)</f>
        <v>Forintban!</v>
      </c>
    </row>
    <row r="5" spans="1:11" ht="40.5" customHeight="1" thickBot="1">
      <c r="A5" s="406" t="s">
        <v>115</v>
      </c>
      <c r="B5" s="393" t="s">
        <v>428</v>
      </c>
      <c r="C5" s="288" t="str">
        <f>CONCATENATE('RM_1.1.sz.mell.'!C9:K9)</f>
        <v>Eredeti
előirányzat</v>
      </c>
      <c r="D5" s="289" t="str">
        <f>CONCATENATE('RM_1.1.sz.mell.'!D9)</f>
        <v>1. sz. módosítás </v>
      </c>
      <c r="E5" s="289" t="str">
        <f>CONCATENATE('RM_1.1.sz.mell.'!E9)</f>
        <v>2. sz. módosítás </v>
      </c>
      <c r="F5" s="289" t="str">
        <f>CONCATENATE('RM_1.1.sz.mell.'!F9)</f>
        <v>3. sz. módosítás </v>
      </c>
      <c r="G5" s="289" t="str">
        <f>CONCATENATE('RM_1.1.sz.mell.'!G9)</f>
        <v>4. sz. módosítás </v>
      </c>
      <c r="H5" s="289" t="str">
        <f>CONCATENATE('RM_1.1.sz.mell.'!H9)</f>
        <v>5. sz. módosítás </v>
      </c>
      <c r="I5" s="289" t="str">
        <f>CONCATENATE('RM_1.1.sz.mell.'!I9)</f>
        <v>6. sz. módosítás </v>
      </c>
      <c r="J5" s="289" t="s">
        <v>435</v>
      </c>
      <c r="K5" s="290" t="str">
        <f>CONCATENATE('RM_5.1.2.sz.mell'!K5)</f>
        <v>1. számú módosítás utáni előirányzat</v>
      </c>
    </row>
    <row r="6" spans="1:11" s="40" customFormat="1" ht="12.75" customHeight="1" thickBot="1">
      <c r="A6" s="394" t="s">
        <v>346</v>
      </c>
      <c r="B6" s="395" t="s">
        <v>347</v>
      </c>
      <c r="C6" s="407" t="s">
        <v>348</v>
      </c>
      <c r="D6" s="407" t="s">
        <v>350</v>
      </c>
      <c r="E6" s="408" t="s">
        <v>349</v>
      </c>
      <c r="F6" s="408" t="s">
        <v>351</v>
      </c>
      <c r="G6" s="408" t="s">
        <v>352</v>
      </c>
      <c r="H6" s="408" t="s">
        <v>353</v>
      </c>
      <c r="I6" s="408" t="s">
        <v>460</v>
      </c>
      <c r="J6" s="408" t="s">
        <v>461</v>
      </c>
      <c r="K6" s="397" t="s">
        <v>462</v>
      </c>
    </row>
    <row r="7" spans="1:11" s="40" customFormat="1" ht="15.75" customHeight="1" thickBot="1">
      <c r="A7" s="512" t="s">
        <v>35</v>
      </c>
      <c r="B7" s="513"/>
      <c r="C7" s="513"/>
      <c r="D7" s="513"/>
      <c r="E7" s="513"/>
      <c r="F7" s="513"/>
      <c r="G7" s="513"/>
      <c r="H7" s="513"/>
      <c r="I7" s="513"/>
      <c r="J7" s="513"/>
      <c r="K7" s="514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2">
        <f aca="true" t="shared" si="0" ref="D8:I8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2">
        <f aca="true" t="shared" si="3" ref="D15:K15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2">
        <f aca="true" t="shared" si="5" ref="D22:K22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0</v>
      </c>
      <c r="D37" s="192">
        <f aca="true" t="shared" si="9" ref="D37:K37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0</v>
      </c>
    </row>
    <row r="38" spans="1:11" s="43" customFormat="1" ht="12" customHeight="1">
      <c r="A38" s="153" t="s">
        <v>51</v>
      </c>
      <c r="B38" s="139" t="s">
        <v>161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/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127"/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2">
        <f aca="true" t="shared" si="11" ref="D49:K49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174</v>
      </c>
      <c r="B54" s="315" t="s">
        <v>179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2">
        <f aca="true" t="shared" si="12" ref="D55:K55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2">
        <f aca="true" t="shared" si="13" ref="D60:K60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0</v>
      </c>
      <c r="D65" s="196">
        <f aca="true" t="shared" si="14" ref="D65:K65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2">
        <f aca="true" t="shared" si="15" ref="D66:K66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231</v>
      </c>
      <c r="B69" s="269" t="s">
        <v>196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199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432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222</v>
      </c>
      <c r="B73" s="244" t="s">
        <v>200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223</v>
      </c>
      <c r="B74" s="245" t="s">
        <v>433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228</v>
      </c>
      <c r="B81" s="246" t="s">
        <v>434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357</v>
      </c>
      <c r="B90" s="321" t="s">
        <v>358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12" t="s">
        <v>36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4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0</v>
      </c>
    </row>
    <row r="94" spans="1:11" ht="12" customHeight="1">
      <c r="A94" s="161" t="s">
        <v>58</v>
      </c>
      <c r="B94" s="7" t="s">
        <v>32</v>
      </c>
      <c r="C94" s="185"/>
      <c r="D94" s="261"/>
      <c r="E94" s="261"/>
      <c r="F94" s="261"/>
      <c r="G94" s="261"/>
      <c r="H94" s="261"/>
      <c r="I94" s="185"/>
      <c r="J94" s="276">
        <f aca="true" t="shared" si="25" ref="J94:J113">D94+E94+F94+G94+H94+I94</f>
        <v>0</v>
      </c>
      <c r="K94" s="264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8">
        <f>+C147+C148+C149+C150+C151</f>
        <v>0</v>
      </c>
      <c r="D146" s="188">
        <f aca="true" t="shared" si="36" ref="D146:K14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0" t="s">
        <v>10</v>
      </c>
      <c r="B152" s="47" t="s">
        <v>329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>
      <c r="A153" s="180" t="s">
        <v>11</v>
      </c>
      <c r="B153" s="47" t="s">
        <v>330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0">
        <f>+C129+C133+C140+C146+C152+C153</f>
        <v>0</v>
      </c>
      <c r="D154" s="190">
        <f aca="true" t="shared" si="39" ref="D154:K154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0">
        <f>+C128+C154</f>
        <v>0</v>
      </c>
      <c r="D155" s="190">
        <f aca="true" t="shared" si="40" ref="D155:K155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0</v>
      </c>
    </row>
    <row r="156" spans="1:11" ht="13.5" thickBot="1">
      <c r="A156" s="117"/>
      <c r="B156" s="118"/>
      <c r="C156" s="419">
        <f>C90-C155</f>
        <v>0</v>
      </c>
      <c r="D156" s="420"/>
      <c r="E156" s="420"/>
      <c r="F156" s="420"/>
      <c r="G156" s="420"/>
      <c r="H156" s="420"/>
      <c r="I156" s="421"/>
      <c r="J156" s="421"/>
      <c r="K156" s="422">
        <f>K90-K155</f>
        <v>0</v>
      </c>
    </row>
    <row r="157" spans="1:11" ht="15" customHeight="1" thickBot="1">
      <c r="A157" s="65" t="s">
        <v>367</v>
      </c>
      <c r="B157" s="66"/>
      <c r="C157" s="222"/>
      <c r="D157" s="262"/>
      <c r="E157" s="262"/>
      <c r="F157" s="262"/>
      <c r="G157" s="262"/>
      <c r="H157" s="262"/>
      <c r="I157" s="222"/>
      <c r="J157" s="314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4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14" sqref="A1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 melléklet ",RM_ALAPADATOK!A7," ",RM_ALAPADATOK!B7," ",RM_ALAPADATOK!C7," ",RM_ALAPADATOK!D7," ",RM_ALAPADATOK!E7," ",RM_ALAPADATOK!F7," ",RM_ALAPADATOK!G7," ",RM_ALAPADATOK!H7)</f>
        <v>5.3. melléklet a 14 / 2019 ( VI. 24. ) önkormányzati rendelethez</v>
      </c>
    </row>
    <row r="2" spans="1:11" s="327" customFormat="1" ht="36">
      <c r="A2" s="385" t="s">
        <v>475</v>
      </c>
      <c r="B2" s="527" t="str">
        <f>CONCATENATE(RM_ALAPADATOK!B13)</f>
        <v>Bertha Bulcsu Művelődési Ház és Könyvtár</v>
      </c>
      <c r="C2" s="528"/>
      <c r="D2" s="528"/>
      <c r="E2" s="528"/>
      <c r="F2" s="528"/>
      <c r="G2" s="528"/>
      <c r="H2" s="528"/>
      <c r="I2" s="528"/>
      <c r="J2" s="528"/>
      <c r="K2" s="386" t="s">
        <v>38</v>
      </c>
    </row>
    <row r="3" spans="1:11" s="327" customFormat="1" ht="22.5" customHeight="1" thickBot="1">
      <c r="A3" s="387" t="s">
        <v>114</v>
      </c>
      <c r="B3" s="529" t="s">
        <v>505</v>
      </c>
      <c r="C3" s="530"/>
      <c r="D3" s="530"/>
      <c r="E3" s="530"/>
      <c r="F3" s="530"/>
      <c r="G3" s="530"/>
      <c r="H3" s="530"/>
      <c r="I3" s="530"/>
      <c r="J3" s="530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31" t="s">
        <v>46</v>
      </c>
      <c r="B5" s="534" t="s">
        <v>2</v>
      </c>
      <c r="C5" s="534" t="s">
        <v>502</v>
      </c>
      <c r="D5" s="534" t="str">
        <f>CONCATENATE('RM_5.1.sz.mell'!D5:I5)</f>
        <v>1. sz. módosítás </v>
      </c>
      <c r="E5" s="534" t="str">
        <f>CONCATENATE('RM_5.1.sz.mell'!E5)</f>
        <v>2. sz. módosítás </v>
      </c>
      <c r="F5" s="534" t="str">
        <f>CONCATENATE('RM_5.1.sz.mell'!F5)</f>
        <v>3. sz. módosítás </v>
      </c>
      <c r="G5" s="534" t="str">
        <f>CONCATENATE('RM_5.1.sz.mell'!G5)</f>
        <v>4. sz. módosítás </v>
      </c>
      <c r="H5" s="534" t="str">
        <f>CONCATENATE('RM_5.1.sz.mell'!H5)</f>
        <v>5. sz. módosítás </v>
      </c>
      <c r="I5" s="534" t="str">
        <f>CONCATENATE('RM_5.1.sz.mell'!I5)</f>
        <v>6. sz. módosítás </v>
      </c>
      <c r="J5" s="534" t="s">
        <v>503</v>
      </c>
      <c r="K5" s="539" t="s">
        <v>569</v>
      </c>
    </row>
    <row r="6" spans="1:11" ht="12.75" customHeight="1">
      <c r="A6" s="532"/>
      <c r="B6" s="535"/>
      <c r="C6" s="537"/>
      <c r="D6" s="537"/>
      <c r="E6" s="537"/>
      <c r="F6" s="537"/>
      <c r="G6" s="537"/>
      <c r="H6" s="537"/>
      <c r="I6" s="537"/>
      <c r="J6" s="537"/>
      <c r="K6" s="540"/>
    </row>
    <row r="7" spans="1:11" s="330" customFormat="1" ht="9.75" customHeight="1" thickBot="1">
      <c r="A7" s="533"/>
      <c r="B7" s="536"/>
      <c r="C7" s="538"/>
      <c r="D7" s="538"/>
      <c r="E7" s="538"/>
      <c r="F7" s="538"/>
      <c r="G7" s="538"/>
      <c r="H7" s="538"/>
      <c r="I7" s="538"/>
      <c r="J7" s="538"/>
      <c r="K7" s="541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42" t="s">
        <v>35</v>
      </c>
      <c r="B9" s="543"/>
      <c r="C9" s="543"/>
      <c r="D9" s="543"/>
      <c r="E9" s="543"/>
      <c r="F9" s="543"/>
      <c r="G9" s="543"/>
      <c r="H9" s="543"/>
      <c r="I9" s="543"/>
      <c r="J9" s="543"/>
      <c r="K9" s="544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3500000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3500000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>
        <v>3500000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3500000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3500000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3500000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27165000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27165000</v>
      </c>
    </row>
    <row r="40" spans="1:11" s="333" customFormat="1" ht="12" customHeight="1">
      <c r="A40" s="338" t="s">
        <v>490</v>
      </c>
      <c r="B40" s="339" t="s">
        <v>125</v>
      </c>
      <c r="C40" s="376">
        <v>129411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129411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>
        <v>27035589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27035589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30665000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30665000</v>
      </c>
    </row>
    <row r="44" spans="1:11" s="330" customFormat="1" ht="13.5" customHeight="1" thickBot="1">
      <c r="A44" s="512" t="s">
        <v>36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6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29364000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29364000</v>
      </c>
    </row>
    <row r="46" spans="1:11" ht="12" customHeight="1">
      <c r="A46" s="335" t="s">
        <v>58</v>
      </c>
      <c r="B46" s="6" t="s">
        <v>32</v>
      </c>
      <c r="C46" s="380">
        <v>9832000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9832000</v>
      </c>
    </row>
    <row r="47" spans="1:11" ht="12" customHeight="1">
      <c r="A47" s="335" t="s">
        <v>59</v>
      </c>
      <c r="B47" s="5" t="s">
        <v>101</v>
      </c>
      <c r="C47" s="381">
        <v>1932000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1932000</v>
      </c>
    </row>
    <row r="48" spans="1:11" ht="12" customHeight="1">
      <c r="A48" s="335" t="s">
        <v>60</v>
      </c>
      <c r="B48" s="5" t="s">
        <v>77</v>
      </c>
      <c r="C48" s="381">
        <v>17600000</v>
      </c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17600000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1301000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1301000</v>
      </c>
    </row>
    <row r="52" spans="1:11" s="344" customFormat="1" ht="12" customHeight="1">
      <c r="A52" s="335" t="s">
        <v>64</v>
      </c>
      <c r="B52" s="6" t="s">
        <v>119</v>
      </c>
      <c r="C52" s="380">
        <v>1301000</v>
      </c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1301000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30665000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30665000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>
        <v>2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2</v>
      </c>
    </row>
    <row r="60" spans="1:11" ht="12.75" customHeight="1" thickBot="1">
      <c r="A60" s="65" t="s">
        <v>116</v>
      </c>
      <c r="B60" s="66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24" sqref="A2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CONCATENATE("5.3.1. melléklet ",RM_ALAPADATOK!A7," ",RM_ALAPADATOK!B7," ",RM_ALAPADATOK!C7," ",RM_ALAPADATOK!D7," ",RM_ALAPADATOK!E7," ",RM_ALAPADATOK!F7," ",RM_ALAPADATOK!G7," ",RM_ALAPADATOK!H7)</f>
        <v>5.3.1. melléklet a 14 / 2019 ( VI. 24. ) önkormányzati rendelethez</v>
      </c>
    </row>
    <row r="2" spans="1:11" s="327" customFormat="1" ht="36">
      <c r="A2" s="385" t="s">
        <v>475</v>
      </c>
      <c r="B2" s="527" t="str">
        <f>CONCATENATE('RM_5.3.sz.mell'!B2:J2)</f>
        <v>Bertha Bulcsu Művelődési Ház és Könyvtár</v>
      </c>
      <c r="C2" s="528"/>
      <c r="D2" s="528"/>
      <c r="E2" s="528"/>
      <c r="F2" s="528"/>
      <c r="G2" s="528"/>
      <c r="H2" s="528"/>
      <c r="I2" s="528"/>
      <c r="J2" s="528"/>
      <c r="K2" s="386" t="s">
        <v>38</v>
      </c>
    </row>
    <row r="3" spans="1:11" s="327" customFormat="1" ht="22.5" customHeight="1" thickBot="1">
      <c r="A3" s="387" t="s">
        <v>114</v>
      </c>
      <c r="B3" s="529" t="str">
        <f>CONCATENATE('RM_5.1.1.sz.mell'!B3:J3)</f>
        <v>Kötelező feladtok bevételeinek, kiadásainak módosítása</v>
      </c>
      <c r="C3" s="530"/>
      <c r="D3" s="530"/>
      <c r="E3" s="530"/>
      <c r="F3" s="530"/>
      <c r="G3" s="530"/>
      <c r="H3" s="530"/>
      <c r="I3" s="530"/>
      <c r="J3" s="530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31" t="s">
        <v>46</v>
      </c>
      <c r="B5" s="534" t="s">
        <v>2</v>
      </c>
      <c r="C5" s="534" t="s">
        <v>502</v>
      </c>
      <c r="D5" s="534" t="str">
        <f>CONCATENATE('RM_5.1.sz.mell'!D5:I5)</f>
        <v>1. sz. módosítás </v>
      </c>
      <c r="E5" s="534" t="str">
        <f>CONCATENATE('RM_5.1.sz.mell'!E5)</f>
        <v>2. sz. módosítás </v>
      </c>
      <c r="F5" s="534" t="str">
        <f>CONCATENATE('RM_5.1.sz.mell'!F5)</f>
        <v>3. sz. módosítás </v>
      </c>
      <c r="G5" s="534" t="str">
        <f>CONCATENATE('RM_5.1.sz.mell'!G5)</f>
        <v>4. sz. módosítás </v>
      </c>
      <c r="H5" s="534" t="str">
        <f>CONCATENATE('RM_5.1.sz.mell'!H5)</f>
        <v>5. sz. módosítás </v>
      </c>
      <c r="I5" s="534" t="str">
        <f>CONCATENATE('RM_5.1.sz.mell'!I5)</f>
        <v>6. sz. módosítás </v>
      </c>
      <c r="J5" s="534" t="s">
        <v>503</v>
      </c>
      <c r="K5" s="539" t="str">
        <f>CONCATENATE('RM_5.3.sz.mell'!K5)</f>
        <v>1. számú módosítás utáni előirányzat</v>
      </c>
    </row>
    <row r="6" spans="1:11" ht="12.75" customHeight="1">
      <c r="A6" s="532"/>
      <c r="B6" s="535"/>
      <c r="C6" s="537"/>
      <c r="D6" s="537"/>
      <c r="E6" s="537"/>
      <c r="F6" s="537"/>
      <c r="G6" s="537"/>
      <c r="H6" s="537"/>
      <c r="I6" s="537"/>
      <c r="J6" s="537"/>
      <c r="K6" s="540"/>
    </row>
    <row r="7" spans="1:11" s="330" customFormat="1" ht="9.75" customHeight="1" thickBot="1">
      <c r="A7" s="533"/>
      <c r="B7" s="536"/>
      <c r="C7" s="538"/>
      <c r="D7" s="538"/>
      <c r="E7" s="538"/>
      <c r="F7" s="538"/>
      <c r="G7" s="538"/>
      <c r="H7" s="538"/>
      <c r="I7" s="538"/>
      <c r="J7" s="538"/>
      <c r="K7" s="541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42" t="s">
        <v>35</v>
      </c>
      <c r="B9" s="543"/>
      <c r="C9" s="543"/>
      <c r="D9" s="543"/>
      <c r="E9" s="543"/>
      <c r="F9" s="543"/>
      <c r="G9" s="543"/>
      <c r="H9" s="543"/>
      <c r="I9" s="543"/>
      <c r="J9" s="543"/>
      <c r="K9" s="544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152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2" t="s">
        <v>36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6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A20" sqref="A20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CONCATENATE("5.3.2. melléklet ",RM_ALAPADATOK!A7," ",RM_ALAPADATOK!B7," ",RM_ALAPADATOK!C7," ",RM_ALAPADATOK!D7," ",RM_ALAPADATOK!E7," ",RM_ALAPADATOK!F7," ",RM_ALAPADATOK!G7," ",RM_ALAPADATOK!H7)</f>
        <v>5.3.2. melléklet a 14 / 2019 ( VI. 24. ) önkormányzati rendelethez</v>
      </c>
    </row>
    <row r="2" spans="1:11" s="327" customFormat="1" ht="36">
      <c r="A2" s="385" t="s">
        <v>475</v>
      </c>
      <c r="B2" s="527" t="str">
        <f>CONCATENATE('RM_5.3.1.sz.mell'!B2:J2)</f>
        <v>Bertha Bulcsu Művelődési Ház és Könyvtár</v>
      </c>
      <c r="C2" s="528"/>
      <c r="D2" s="528"/>
      <c r="E2" s="528"/>
      <c r="F2" s="528"/>
      <c r="G2" s="528"/>
      <c r="H2" s="528"/>
      <c r="I2" s="528"/>
      <c r="J2" s="528"/>
      <c r="K2" s="386" t="s">
        <v>38</v>
      </c>
    </row>
    <row r="3" spans="1:11" s="327" customFormat="1" ht="22.5" customHeight="1" thickBot="1">
      <c r="A3" s="387" t="s">
        <v>114</v>
      </c>
      <c r="B3" s="529" t="str">
        <f>CONCATENATE('RM_5.1.2.sz.mell'!B3:J3)</f>
        <v>Önként vállalt feladatok bevételeinek, kiadásainak módosítása</v>
      </c>
      <c r="C3" s="530"/>
      <c r="D3" s="530"/>
      <c r="E3" s="530"/>
      <c r="F3" s="530"/>
      <c r="G3" s="530"/>
      <c r="H3" s="530"/>
      <c r="I3" s="530"/>
      <c r="J3" s="530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31" t="s">
        <v>46</v>
      </c>
      <c r="B5" s="534" t="s">
        <v>2</v>
      </c>
      <c r="C5" s="534" t="s">
        <v>502</v>
      </c>
      <c r="D5" s="534" t="str">
        <f>CONCATENATE('RM_5.1.sz.mell'!D5:I5)</f>
        <v>1. sz. módosítás </v>
      </c>
      <c r="E5" s="534" t="str">
        <f>CONCATENATE('RM_5.1.sz.mell'!E5)</f>
        <v>2. sz. módosítás </v>
      </c>
      <c r="F5" s="534" t="str">
        <f>CONCATENATE('RM_5.1.sz.mell'!F5)</f>
        <v>3. sz. módosítás </v>
      </c>
      <c r="G5" s="534" t="str">
        <f>CONCATENATE('RM_5.1.sz.mell'!G5)</f>
        <v>4. sz. módosítás </v>
      </c>
      <c r="H5" s="534" t="str">
        <f>CONCATENATE('RM_5.1.sz.mell'!H5)</f>
        <v>5. sz. módosítás </v>
      </c>
      <c r="I5" s="534" t="str">
        <f>CONCATENATE('RM_5.1.sz.mell'!I5)</f>
        <v>6. sz. módosítás </v>
      </c>
      <c r="J5" s="534" t="s">
        <v>503</v>
      </c>
      <c r="K5" s="539" t="str">
        <f>CONCATENATE('RM_5.3.1.sz.mell'!K5)</f>
        <v>1. számú módosítás utáni előirányzat</v>
      </c>
    </row>
    <row r="6" spans="1:11" ht="12.75" customHeight="1">
      <c r="A6" s="532"/>
      <c r="B6" s="535"/>
      <c r="C6" s="537"/>
      <c r="D6" s="537"/>
      <c r="E6" s="537"/>
      <c r="F6" s="537"/>
      <c r="G6" s="537"/>
      <c r="H6" s="537"/>
      <c r="I6" s="537"/>
      <c r="J6" s="537"/>
      <c r="K6" s="540"/>
    </row>
    <row r="7" spans="1:11" s="330" customFormat="1" ht="9.75" customHeight="1" thickBot="1">
      <c r="A7" s="533"/>
      <c r="B7" s="536"/>
      <c r="C7" s="538"/>
      <c r="D7" s="538"/>
      <c r="E7" s="538"/>
      <c r="F7" s="538"/>
      <c r="G7" s="538"/>
      <c r="H7" s="538"/>
      <c r="I7" s="538"/>
      <c r="J7" s="538"/>
      <c r="K7" s="541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42" t="s">
        <v>35</v>
      </c>
      <c r="B9" s="543"/>
      <c r="C9" s="543"/>
      <c r="D9" s="543"/>
      <c r="E9" s="543"/>
      <c r="F9" s="543"/>
      <c r="G9" s="543"/>
      <c r="H9" s="543"/>
      <c r="I9" s="543"/>
      <c r="J9" s="543"/>
      <c r="K9" s="544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2" t="s">
        <v>36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6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L13" sqref="L13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486" t="s">
        <v>438</v>
      </c>
      <c r="B2" s="486"/>
      <c r="C2" s="486"/>
      <c r="D2" s="486"/>
      <c r="E2" s="486"/>
      <c r="F2" s="486"/>
      <c r="G2" s="486"/>
      <c r="H2" s="486"/>
      <c r="I2" s="486"/>
    </row>
    <row r="3" spans="1:7" ht="15.75">
      <c r="A3" s="485" t="s">
        <v>564</v>
      </c>
      <c r="B3" s="485"/>
      <c r="C3" s="485"/>
      <c r="D3" s="485"/>
      <c r="E3" s="485"/>
      <c r="F3" s="485"/>
      <c r="G3" s="485"/>
    </row>
    <row r="6" ht="15">
      <c r="A6" s="298" t="s">
        <v>554</v>
      </c>
    </row>
    <row r="7" spans="1:10" ht="12.75">
      <c r="A7" s="427" t="s">
        <v>509</v>
      </c>
      <c r="B7" s="425">
        <v>14</v>
      </c>
      <c r="C7" s="428" t="s">
        <v>510</v>
      </c>
      <c r="D7" s="428">
        <v>2019</v>
      </c>
      <c r="E7" s="428" t="s">
        <v>511</v>
      </c>
      <c r="F7" s="425" t="s">
        <v>605</v>
      </c>
      <c r="G7" s="428" t="s">
        <v>512</v>
      </c>
      <c r="H7" s="428" t="s">
        <v>513</v>
      </c>
      <c r="I7" s="428"/>
      <c r="J7" s="428"/>
    </row>
    <row r="11" spans="1:7" ht="15.75">
      <c r="A11" s="483" t="s">
        <v>439</v>
      </c>
      <c r="B11" s="484"/>
      <c r="C11" s="484"/>
      <c r="D11" s="484"/>
      <c r="E11" s="484"/>
      <c r="F11" s="484"/>
      <c r="G11" s="484"/>
    </row>
    <row r="13" spans="1:9" ht="14.25">
      <c r="A13" s="299" t="s">
        <v>440</v>
      </c>
      <c r="B13" s="481" t="s">
        <v>565</v>
      </c>
      <c r="C13" s="482"/>
      <c r="D13" s="482"/>
      <c r="E13" s="482"/>
      <c r="F13" s="482"/>
      <c r="G13" s="482"/>
      <c r="H13" s="482"/>
      <c r="I13" s="482"/>
    </row>
    <row r="14" spans="2:9" ht="14.25">
      <c r="B14" s="429"/>
      <c r="C14" s="426"/>
      <c r="D14" s="426"/>
      <c r="E14" s="426"/>
      <c r="F14" s="426"/>
      <c r="G14" s="426"/>
      <c r="H14" s="426"/>
      <c r="I14" s="426"/>
    </row>
    <row r="15" spans="1:9" ht="14.25">
      <c r="A15" s="299" t="s">
        <v>441</v>
      </c>
      <c r="B15" s="481" t="s">
        <v>442</v>
      </c>
      <c r="C15" s="482"/>
      <c r="D15" s="482"/>
      <c r="E15" s="482"/>
      <c r="F15" s="482"/>
      <c r="G15" s="482"/>
      <c r="H15" s="482"/>
      <c r="I15" s="482"/>
    </row>
    <row r="16" spans="2:9" ht="14.25">
      <c r="B16" s="429"/>
      <c r="C16" s="426"/>
      <c r="D16" s="426"/>
      <c r="E16" s="426"/>
      <c r="F16" s="426"/>
      <c r="G16" s="426"/>
      <c r="H16" s="426"/>
      <c r="I16" s="426"/>
    </row>
    <row r="17" spans="1:9" ht="14.25">
      <c r="A17" s="299" t="s">
        <v>443</v>
      </c>
      <c r="B17" s="481" t="s">
        <v>444</v>
      </c>
      <c r="C17" s="482"/>
      <c r="D17" s="482"/>
      <c r="E17" s="482"/>
      <c r="F17" s="482"/>
      <c r="G17" s="482"/>
      <c r="H17" s="482"/>
      <c r="I17" s="482"/>
    </row>
    <row r="18" spans="2:9" ht="14.25">
      <c r="B18" s="429"/>
      <c r="C18" s="426"/>
      <c r="D18" s="426"/>
      <c r="E18" s="426"/>
      <c r="F18" s="426"/>
      <c r="G18" s="426"/>
      <c r="H18" s="426"/>
      <c r="I18" s="426"/>
    </row>
    <row r="19" spans="1:9" ht="14.25">
      <c r="A19" s="299" t="s">
        <v>445</v>
      </c>
      <c r="B19" s="481" t="s">
        <v>446</v>
      </c>
      <c r="C19" s="482"/>
      <c r="D19" s="482"/>
      <c r="E19" s="482"/>
      <c r="F19" s="482"/>
      <c r="G19" s="482"/>
      <c r="H19" s="482"/>
      <c r="I19" s="482"/>
    </row>
    <row r="20" spans="2:9" ht="14.25">
      <c r="B20" s="429"/>
      <c r="C20" s="426"/>
      <c r="D20" s="426"/>
      <c r="E20" s="426"/>
      <c r="F20" s="426"/>
      <c r="G20" s="426"/>
      <c r="H20" s="426"/>
      <c r="I20" s="426"/>
    </row>
    <row r="21" spans="1:9" ht="14.25">
      <c r="A21" s="299" t="s">
        <v>447</v>
      </c>
      <c r="B21" s="481" t="s">
        <v>448</v>
      </c>
      <c r="C21" s="482"/>
      <c r="D21" s="482"/>
      <c r="E21" s="482"/>
      <c r="F21" s="482"/>
      <c r="G21" s="482"/>
      <c r="H21" s="482"/>
      <c r="I21" s="482"/>
    </row>
    <row r="22" spans="2:9" ht="14.25">
      <c r="B22" s="429"/>
      <c r="C22" s="426"/>
      <c r="D22" s="426"/>
      <c r="E22" s="426"/>
      <c r="F22" s="426"/>
      <c r="G22" s="426"/>
      <c r="H22" s="426"/>
      <c r="I22" s="426"/>
    </row>
    <row r="23" spans="1:9" ht="14.25">
      <c r="A23" s="299" t="s">
        <v>449</v>
      </c>
      <c r="B23" s="481" t="s">
        <v>450</v>
      </c>
      <c r="C23" s="482"/>
      <c r="D23" s="482"/>
      <c r="E23" s="482"/>
      <c r="F23" s="482"/>
      <c r="G23" s="482"/>
      <c r="H23" s="482"/>
      <c r="I23" s="482"/>
    </row>
    <row r="24" spans="2:9" ht="14.25">
      <c r="B24" s="429"/>
      <c r="C24" s="426"/>
      <c r="D24" s="426"/>
      <c r="E24" s="426"/>
      <c r="F24" s="426"/>
      <c r="G24" s="426"/>
      <c r="H24" s="426"/>
      <c r="I24" s="426"/>
    </row>
    <row r="25" spans="1:9" ht="14.25">
      <c r="A25" s="299" t="s">
        <v>451</v>
      </c>
      <c r="B25" s="481" t="s">
        <v>452</v>
      </c>
      <c r="C25" s="482"/>
      <c r="D25" s="482"/>
      <c r="E25" s="482"/>
      <c r="F25" s="482"/>
      <c r="G25" s="482"/>
      <c r="H25" s="482"/>
      <c r="I25" s="482"/>
    </row>
    <row r="26" spans="2:9" ht="14.25">
      <c r="B26" s="429"/>
      <c r="C26" s="426"/>
      <c r="D26" s="426"/>
      <c r="E26" s="426"/>
      <c r="F26" s="426"/>
      <c r="G26" s="426"/>
      <c r="H26" s="426"/>
      <c r="I26" s="426"/>
    </row>
    <row r="27" spans="1:9" ht="14.25">
      <c r="A27" s="299" t="s">
        <v>453</v>
      </c>
      <c r="B27" s="481" t="s">
        <v>454</v>
      </c>
      <c r="C27" s="482"/>
      <c r="D27" s="482"/>
      <c r="E27" s="482"/>
      <c r="F27" s="482"/>
      <c r="G27" s="482"/>
      <c r="H27" s="482"/>
      <c r="I27" s="482"/>
    </row>
    <row r="28" spans="2:9" ht="14.25">
      <c r="B28" s="429"/>
      <c r="C28" s="426"/>
      <c r="D28" s="426"/>
      <c r="E28" s="426"/>
      <c r="F28" s="426"/>
      <c r="G28" s="426"/>
      <c r="H28" s="426"/>
      <c r="I28" s="426"/>
    </row>
    <row r="29" spans="1:9" ht="14.25">
      <c r="A29" s="299" t="s">
        <v>453</v>
      </c>
      <c r="B29" s="481" t="s">
        <v>455</v>
      </c>
      <c r="C29" s="482"/>
      <c r="D29" s="482"/>
      <c r="E29" s="482"/>
      <c r="F29" s="482"/>
      <c r="G29" s="482"/>
      <c r="H29" s="482"/>
      <c r="I29" s="482"/>
    </row>
    <row r="30" spans="2:9" ht="14.25">
      <c r="B30" s="429"/>
      <c r="C30" s="426"/>
      <c r="D30" s="426"/>
      <c r="E30" s="426"/>
      <c r="F30" s="426"/>
      <c r="G30" s="426"/>
      <c r="H30" s="426"/>
      <c r="I30" s="426"/>
    </row>
    <row r="31" spans="1:9" ht="14.25">
      <c r="A31" s="299" t="s">
        <v>456</v>
      </c>
      <c r="B31" s="481" t="s">
        <v>457</v>
      </c>
      <c r="C31" s="482"/>
      <c r="D31" s="482"/>
      <c r="E31" s="482"/>
      <c r="F31" s="482"/>
      <c r="G31" s="482"/>
      <c r="H31" s="482"/>
      <c r="I31" s="482"/>
    </row>
  </sheetData>
  <sheetProtection sheet="1"/>
  <mergeCells count="13">
    <mergeCell ref="A2:I2"/>
    <mergeCell ref="B21:I21"/>
    <mergeCell ref="B23:I23"/>
    <mergeCell ref="B25:I25"/>
    <mergeCell ref="B27:I27"/>
    <mergeCell ref="B29:I29"/>
    <mergeCell ref="B31:I31"/>
    <mergeCell ref="A11:G11"/>
    <mergeCell ref="A3:G3"/>
    <mergeCell ref="B13:I13"/>
    <mergeCell ref="B15:I15"/>
    <mergeCell ref="B17:I17"/>
    <mergeCell ref="B19:I1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L25" sqref="L25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CONCATENATE("5.3.3. melléklet ",RM_ALAPADATOK!A7," ",RM_ALAPADATOK!B7," ",RM_ALAPADATOK!C7," ",RM_ALAPADATOK!D7," ",RM_ALAPADATOK!E7," ",RM_ALAPADATOK!F7," ",RM_ALAPADATOK!G7," ",RM_ALAPADATOK!H7)</f>
        <v>5.3.3. melléklet a 14 / 2019 ( VI. 24. ) önkormányzati rendelethez</v>
      </c>
    </row>
    <row r="2" spans="1:11" s="327" customFormat="1" ht="36">
      <c r="A2" s="385" t="s">
        <v>475</v>
      </c>
      <c r="B2" s="527" t="str">
        <f>CONCATENATE('RM_5.3.2.sz.mell'!B2:J2)</f>
        <v>Bertha Bulcsu Művelődési Ház és Könyvtár</v>
      </c>
      <c r="C2" s="528"/>
      <c r="D2" s="528"/>
      <c r="E2" s="528"/>
      <c r="F2" s="528"/>
      <c r="G2" s="528"/>
      <c r="H2" s="528"/>
      <c r="I2" s="528"/>
      <c r="J2" s="528"/>
      <c r="K2" s="386" t="s">
        <v>38</v>
      </c>
    </row>
    <row r="3" spans="1:11" s="327" customFormat="1" ht="22.5" customHeight="1" thickBot="1">
      <c r="A3" s="387" t="s">
        <v>114</v>
      </c>
      <c r="B3" s="529" t="str">
        <f>CONCATENATE('RM_5.1.3.sz.mell'!B3:J3)</f>
        <v>Államigazgatási feladatok  bevételeinek, kiadásainak módosítása</v>
      </c>
      <c r="C3" s="530"/>
      <c r="D3" s="530"/>
      <c r="E3" s="530"/>
      <c r="F3" s="530"/>
      <c r="G3" s="530"/>
      <c r="H3" s="530"/>
      <c r="I3" s="530"/>
      <c r="J3" s="530"/>
      <c r="K3" s="388" t="s">
        <v>290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429</v>
      </c>
    </row>
    <row r="5" spans="1:11" s="328" customFormat="1" ht="13.5" customHeight="1">
      <c r="A5" s="531" t="s">
        <v>46</v>
      </c>
      <c r="B5" s="534" t="s">
        <v>2</v>
      </c>
      <c r="C5" s="534" t="s">
        <v>502</v>
      </c>
      <c r="D5" s="534" t="str">
        <f>CONCATENATE('RM_5.1.sz.mell'!D5:I5)</f>
        <v>1. sz. módosítás </v>
      </c>
      <c r="E5" s="534" t="str">
        <f>CONCATENATE('RM_5.1.sz.mell'!E5)</f>
        <v>2. sz. módosítás </v>
      </c>
      <c r="F5" s="534" t="str">
        <f>CONCATENATE('RM_5.1.sz.mell'!F5)</f>
        <v>3. sz. módosítás </v>
      </c>
      <c r="G5" s="534" t="str">
        <f>CONCATENATE('RM_5.1.sz.mell'!G5)</f>
        <v>4. sz. módosítás </v>
      </c>
      <c r="H5" s="534" t="str">
        <f>CONCATENATE('RM_5.1.sz.mell'!H5)</f>
        <v>5. sz. módosítás </v>
      </c>
      <c r="I5" s="534" t="str">
        <f>CONCATENATE('RM_5.1.sz.mell'!I5)</f>
        <v>6. sz. módosítás </v>
      </c>
      <c r="J5" s="534" t="s">
        <v>503</v>
      </c>
      <c r="K5" s="539" t="str">
        <f>CONCATENATE('RM_5.3.2.sz.mell'!K5)</f>
        <v>1. számú módosítás utáni előirányzat</v>
      </c>
    </row>
    <row r="6" spans="1:11" ht="12.75" customHeight="1">
      <c r="A6" s="532"/>
      <c r="B6" s="535"/>
      <c r="C6" s="537"/>
      <c r="D6" s="537"/>
      <c r="E6" s="537"/>
      <c r="F6" s="537"/>
      <c r="G6" s="537"/>
      <c r="H6" s="537"/>
      <c r="I6" s="537"/>
      <c r="J6" s="537"/>
      <c r="K6" s="540"/>
    </row>
    <row r="7" spans="1:11" s="330" customFormat="1" ht="9.75" customHeight="1" thickBot="1">
      <c r="A7" s="533"/>
      <c r="B7" s="536"/>
      <c r="C7" s="538"/>
      <c r="D7" s="538"/>
      <c r="E7" s="538"/>
      <c r="F7" s="538"/>
      <c r="G7" s="538"/>
      <c r="H7" s="538"/>
      <c r="I7" s="538"/>
      <c r="J7" s="538"/>
      <c r="K7" s="541"/>
    </row>
    <row r="8" spans="1:11" s="348" customFormat="1" ht="10.5" customHeight="1" thickBot="1">
      <c r="A8" s="394" t="s">
        <v>346</v>
      </c>
      <c r="B8" s="395" t="s">
        <v>347</v>
      </c>
      <c r="C8" s="395" t="s">
        <v>348</v>
      </c>
      <c r="D8" s="395" t="s">
        <v>350</v>
      </c>
      <c r="E8" s="395" t="s">
        <v>349</v>
      </c>
      <c r="F8" s="395" t="s">
        <v>373</v>
      </c>
      <c r="G8" s="395" t="s">
        <v>352</v>
      </c>
      <c r="H8" s="395" t="s">
        <v>353</v>
      </c>
      <c r="I8" s="395" t="s">
        <v>460</v>
      </c>
      <c r="J8" s="396" t="s">
        <v>461</v>
      </c>
      <c r="K8" s="397" t="s">
        <v>462</v>
      </c>
    </row>
    <row r="9" spans="1:11" s="348" customFormat="1" ht="10.5" customHeight="1" thickBot="1">
      <c r="A9" s="542" t="s">
        <v>35</v>
      </c>
      <c r="B9" s="543"/>
      <c r="C9" s="543"/>
      <c r="D9" s="543"/>
      <c r="E9" s="543"/>
      <c r="F9" s="543"/>
      <c r="G9" s="543"/>
      <c r="H9" s="543"/>
      <c r="I9" s="543"/>
      <c r="J9" s="543"/>
      <c r="K9" s="544"/>
    </row>
    <row r="10" spans="1:11" s="333" customFormat="1" ht="12" customHeight="1" thickBot="1">
      <c r="A10" s="59" t="s">
        <v>3</v>
      </c>
      <c r="B10" s="331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3" customFormat="1" ht="12" customHeight="1">
      <c r="A11" s="334" t="s">
        <v>58</v>
      </c>
      <c r="B11" s="7" t="s">
        <v>161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162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163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164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165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477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478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168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169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295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170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9" t="s">
        <v>4</v>
      </c>
      <c r="B22" s="331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480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481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482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7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7" t="s">
        <v>483</v>
      </c>
      <c r="C28" s="358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6" customFormat="1" ht="12" customHeight="1">
      <c r="A29" s="338" t="s">
        <v>153</v>
      </c>
      <c r="B29" s="339" t="s">
        <v>480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484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485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7" t="s">
        <v>486</v>
      </c>
      <c r="C32" s="358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6" customFormat="1" ht="12" customHeight="1">
      <c r="A33" s="338" t="s">
        <v>51</v>
      </c>
      <c r="B33" s="339" t="s">
        <v>175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176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177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7" t="s">
        <v>260</v>
      </c>
      <c r="C36" s="375"/>
      <c r="D36" s="375"/>
      <c r="E36" s="375"/>
      <c r="F36" s="375"/>
      <c r="G36" s="375"/>
      <c r="H36" s="375"/>
      <c r="I36" s="375"/>
      <c r="J36" s="79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7" t="s">
        <v>487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9" t="s">
        <v>10</v>
      </c>
      <c r="B38" s="47" t="s">
        <v>488</v>
      </c>
      <c r="C38" s="358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3" customFormat="1" ht="12" customHeight="1" thickBot="1">
      <c r="A39" s="342" t="s">
        <v>11</v>
      </c>
      <c r="B39" s="47" t="s">
        <v>489</v>
      </c>
      <c r="C39" s="358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3" customFormat="1" ht="12" customHeight="1">
      <c r="A40" s="338" t="s">
        <v>490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491</v>
      </c>
      <c r="B41" s="340" t="s">
        <v>492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493</v>
      </c>
      <c r="B42" s="341" t="s">
        <v>494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495</v>
      </c>
      <c r="C43" s="358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0" customFormat="1" ht="13.5" customHeight="1" thickBot="1">
      <c r="A44" s="512" t="s">
        <v>36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6"/>
    </row>
    <row r="45" spans="1:11" s="344" customFormat="1" ht="12" customHeight="1" thickBot="1">
      <c r="A45" s="337" t="s">
        <v>3</v>
      </c>
      <c r="B45" s="47" t="s">
        <v>496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7" t="s">
        <v>497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498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499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7" t="s">
        <v>500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501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3">
        <f>C43-C57</f>
        <v>0</v>
      </c>
      <c r="D58" s="424"/>
      <c r="E58" s="424"/>
      <c r="F58" s="424"/>
      <c r="G58" s="424"/>
      <c r="H58" s="424"/>
      <c r="I58" s="424"/>
      <c r="J58" s="424"/>
      <c r="K58" s="419">
        <f>K43-K57</f>
        <v>0</v>
      </c>
    </row>
    <row r="59" spans="1:11" ht="12.75" customHeight="1" thickBot="1">
      <c r="A59" s="65" t="s">
        <v>367</v>
      </c>
      <c r="B59" s="66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5" t="s">
        <v>116</v>
      </c>
      <c r="B60" s="66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sheet="1" formatCells="0"/>
  <mergeCells count="15"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zoomScale="120" zoomScaleNormal="120" zoomScalePageLayoutView="120" workbookViewId="0" topLeftCell="A1">
      <selection activeCell="D17" sqref="D17"/>
    </sheetView>
  </sheetViews>
  <sheetFormatPr defaultColWidth="9.00390625" defaultRowHeight="12.75"/>
  <cols>
    <col min="1" max="1" width="13.875" style="443" customWidth="1"/>
    <col min="2" max="2" width="88.625" style="443" customWidth="1"/>
    <col min="3" max="3" width="15.875" style="443" customWidth="1"/>
    <col min="4" max="4" width="16.875" style="443" customWidth="1"/>
    <col min="5" max="5" width="4.875" style="468" customWidth="1"/>
    <col min="6" max="16384" width="9.375" style="443" customWidth="1"/>
  </cols>
  <sheetData>
    <row r="1" spans="2:5" ht="47.25" customHeight="1">
      <c r="B1" s="545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545"/>
      <c r="D1" s="545"/>
      <c r="E1" s="546" t="str">
        <f>CONCATENATE("6. melléklet ",RM_ALAPADATOK!A7," ",RM_ALAPADATOK!B7," ",RM_ALAPADATOK!C7," ",RM_ALAPADATOK!D7," ",RM_ALAPADATOK!E7," ",RM_ALAPADATOK!F7," ",RM_ALAPADATOK!G7," ",RM_ALAPADATOK!H7)</f>
        <v>6. melléklet a 14 / 2019 ( VI. 24. ) önkormányzati rendelethez</v>
      </c>
    </row>
    <row r="2" spans="2:5" ht="22.5" customHeight="1" thickBot="1">
      <c r="B2" s="444"/>
      <c r="C2" s="444"/>
      <c r="D2" s="445" t="s">
        <v>556</v>
      </c>
      <c r="E2" s="546"/>
    </row>
    <row r="3" spans="1:5" s="449" customFormat="1" ht="54" customHeight="1" thickBot="1">
      <c r="A3" s="446" t="s">
        <v>560</v>
      </c>
      <c r="B3" s="447" t="s">
        <v>557</v>
      </c>
      <c r="C3" s="448" t="str">
        <f>+CONCATENATE(RM_ALAPADATOK!D7,". évi tervezett támogatás összesen")</f>
        <v>2019. évi tervezett támogatás összesen</v>
      </c>
      <c r="D3" s="448" t="s">
        <v>558</v>
      </c>
      <c r="E3" s="546"/>
    </row>
    <row r="4" spans="1:5" s="454" customFormat="1" ht="13.5" thickBot="1">
      <c r="A4" s="450" t="s">
        <v>346</v>
      </c>
      <c r="B4" s="451" t="s">
        <v>347</v>
      </c>
      <c r="C4" s="452"/>
      <c r="D4" s="453" t="s">
        <v>348</v>
      </c>
      <c r="E4" s="546"/>
    </row>
    <row r="5" spans="1:5" ht="12.75">
      <c r="A5" s="455"/>
      <c r="B5" s="476" t="s">
        <v>591</v>
      </c>
      <c r="C5" s="477">
        <v>5343080</v>
      </c>
      <c r="D5" s="457"/>
      <c r="E5" s="546"/>
    </row>
    <row r="6" spans="1:5" ht="12.75" customHeight="1">
      <c r="A6" s="458"/>
      <c r="B6" s="478" t="s">
        <v>592</v>
      </c>
      <c r="C6" s="477">
        <v>13440000</v>
      </c>
      <c r="D6" s="457"/>
      <c r="E6" s="546"/>
    </row>
    <row r="7" spans="1:5" ht="12.75">
      <c r="A7" s="458"/>
      <c r="B7" s="478" t="s">
        <v>593</v>
      </c>
      <c r="C7" s="477">
        <v>565662</v>
      </c>
      <c r="D7" s="457"/>
      <c r="E7" s="546"/>
    </row>
    <row r="8" spans="1:5" ht="12.75">
      <c r="A8" s="458"/>
      <c r="B8" s="478" t="s">
        <v>594</v>
      </c>
      <c r="C8" s="477">
        <v>8839380</v>
      </c>
      <c r="D8" s="457"/>
      <c r="E8" s="546"/>
    </row>
    <row r="9" spans="1:5" ht="12.75">
      <c r="A9" s="458"/>
      <c r="B9" s="478" t="s">
        <v>595</v>
      </c>
      <c r="C9" s="477">
        <v>4470983</v>
      </c>
      <c r="D9" s="457"/>
      <c r="E9" s="546"/>
    </row>
    <row r="10" spans="1:5" ht="12.75">
      <c r="A10" s="458"/>
      <c r="B10" s="478" t="s">
        <v>596</v>
      </c>
      <c r="C10" s="477">
        <v>502350</v>
      </c>
      <c r="D10" s="457"/>
      <c r="E10" s="546"/>
    </row>
    <row r="11" spans="1:5" ht="12.75">
      <c r="A11" s="458"/>
      <c r="B11" s="478" t="s">
        <v>597</v>
      </c>
      <c r="C11" s="477">
        <v>32822000</v>
      </c>
      <c r="D11" s="457"/>
      <c r="E11" s="546"/>
    </row>
    <row r="12" spans="1:5" ht="12.75">
      <c r="A12" s="458"/>
      <c r="B12" s="478" t="s">
        <v>598</v>
      </c>
      <c r="C12" s="477">
        <v>1120500</v>
      </c>
      <c r="D12" s="457"/>
      <c r="E12" s="546"/>
    </row>
    <row r="13" spans="1:5" ht="12.75" customHeight="1">
      <c r="A13" s="458"/>
      <c r="B13" s="478" t="s">
        <v>599</v>
      </c>
      <c r="C13" s="477">
        <v>8005000</v>
      </c>
      <c r="D13" s="457"/>
      <c r="E13" s="546"/>
    </row>
    <row r="14" spans="1:5" ht="12.75">
      <c r="A14" s="458"/>
      <c r="B14" s="478" t="s">
        <v>600</v>
      </c>
      <c r="C14" s="477">
        <v>1605440</v>
      </c>
      <c r="D14" s="457"/>
      <c r="E14" s="546"/>
    </row>
    <row r="15" spans="1:5" ht="12.75">
      <c r="A15" s="458"/>
      <c r="B15" s="478" t="s">
        <v>601</v>
      </c>
      <c r="C15" s="477">
        <v>1800000</v>
      </c>
      <c r="D15" s="457">
        <v>616000</v>
      </c>
      <c r="E15" s="546"/>
    </row>
    <row r="16" spans="1:5" ht="12.75">
      <c r="A16" s="458"/>
      <c r="B16" s="478" t="s">
        <v>602</v>
      </c>
      <c r="C16" s="477">
        <v>105757</v>
      </c>
      <c r="D16" s="457">
        <v>1000000</v>
      </c>
      <c r="E16" s="546"/>
    </row>
    <row r="17" spans="1:5" ht="12.75">
      <c r="A17" s="458"/>
      <c r="B17" s="459"/>
      <c r="C17" s="456"/>
      <c r="D17" s="457"/>
      <c r="E17" s="546"/>
    </row>
    <row r="18" spans="1:5" ht="12.75">
      <c r="A18" s="458"/>
      <c r="B18" s="459"/>
      <c r="C18" s="456"/>
      <c r="D18" s="457"/>
      <c r="E18" s="546"/>
    </row>
    <row r="19" spans="1:5" ht="12.75">
      <c r="A19" s="458"/>
      <c r="B19" s="459"/>
      <c r="C19" s="456"/>
      <c r="D19" s="457"/>
      <c r="E19" s="546"/>
    </row>
    <row r="20" spans="1:5" ht="12.75">
      <c r="A20" s="458"/>
      <c r="B20" s="459"/>
      <c r="C20" s="456"/>
      <c r="D20" s="457"/>
      <c r="E20" s="546"/>
    </row>
    <row r="21" spans="1:5" ht="12.75">
      <c r="A21" s="458"/>
      <c r="B21" s="459"/>
      <c r="C21" s="456"/>
      <c r="D21" s="457"/>
      <c r="E21" s="546"/>
    </row>
    <row r="22" spans="1:5" ht="12.75">
      <c r="A22" s="458"/>
      <c r="B22" s="459"/>
      <c r="C22" s="456"/>
      <c r="D22" s="457"/>
      <c r="E22" s="546"/>
    </row>
    <row r="23" spans="1:5" ht="12.75">
      <c r="A23" s="458"/>
      <c r="B23" s="459"/>
      <c r="C23" s="456"/>
      <c r="D23" s="457"/>
      <c r="E23" s="546"/>
    </row>
    <row r="24" spans="1:5" ht="13.5" thickBot="1">
      <c r="A24" s="460"/>
      <c r="B24" s="461"/>
      <c r="C24" s="462"/>
      <c r="D24" s="457"/>
      <c r="E24" s="546"/>
    </row>
    <row r="25" spans="1:5" s="467" customFormat="1" ht="19.5" customHeight="1" thickBot="1">
      <c r="A25" s="463"/>
      <c r="B25" s="464" t="s">
        <v>559</v>
      </c>
      <c r="C25" s="465"/>
      <c r="D25" s="466">
        <f>SUM(D5:D24)</f>
        <v>1616000</v>
      </c>
      <c r="E25" s="546"/>
    </row>
    <row r="26" spans="1:2" ht="12.75">
      <c r="A26" s="547" t="s">
        <v>563</v>
      </c>
      <c r="B26" s="547"/>
    </row>
  </sheetData>
  <sheetProtection sheet="1"/>
  <mergeCells count="3">
    <mergeCell ref="B1:D1"/>
    <mergeCell ref="E1:E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423</v>
      </c>
      <c r="B1" s="60"/>
    </row>
    <row r="2" spans="1:2" ht="12.75">
      <c r="A2" s="60"/>
      <c r="B2" s="60"/>
    </row>
    <row r="3" spans="1:2" ht="12.75">
      <c r="A3" s="210"/>
      <c r="B3" s="210"/>
    </row>
    <row r="4" spans="1:2" ht="15.75">
      <c r="A4" s="62"/>
      <c r="B4" s="214"/>
    </row>
    <row r="5" spans="1:2" ht="15.75">
      <c r="A5" s="62"/>
      <c r="B5" s="214"/>
    </row>
    <row r="6" spans="1:2" s="54" customFormat="1" ht="15.75">
      <c r="A6" s="62" t="s">
        <v>459</v>
      </c>
      <c r="B6" s="210"/>
    </row>
    <row r="7" spans="1:2" s="54" customFormat="1" ht="12.75">
      <c r="A7" s="210"/>
      <c r="B7" s="210"/>
    </row>
    <row r="8" spans="1:2" s="54" customFormat="1" ht="12.75">
      <c r="A8" s="210"/>
      <c r="B8" s="210"/>
    </row>
    <row r="9" spans="1:2" ht="12.75">
      <c r="A9" s="210" t="s">
        <v>394</v>
      </c>
      <c r="B9" s="210" t="s">
        <v>374</v>
      </c>
    </row>
    <row r="10" spans="1:2" ht="12.75">
      <c r="A10" s="210" t="s">
        <v>392</v>
      </c>
      <c r="B10" s="210" t="s">
        <v>380</v>
      </c>
    </row>
    <row r="11" spans="1:2" ht="12.75">
      <c r="A11" s="210" t="s">
        <v>393</v>
      </c>
      <c r="B11" s="210" t="s">
        <v>381</v>
      </c>
    </row>
    <row r="12" spans="1:2" ht="12.75">
      <c r="A12" s="210"/>
      <c r="B12" s="210"/>
    </row>
    <row r="13" spans="1:2" ht="15.75">
      <c r="A13" s="62" t="str">
        <f>+CONCATENATE(LEFT(A6,4),". évi előirányzat módosítások BEVÉTELEK")</f>
        <v>2019. évi előirányzat módosítások BEVÉTELEK</v>
      </c>
      <c r="B13" s="214"/>
    </row>
    <row r="14" spans="1:2" ht="12.75">
      <c r="A14" s="210"/>
      <c r="B14" s="210"/>
    </row>
    <row r="15" spans="1:2" s="54" customFormat="1" ht="12.75">
      <c r="A15" s="210" t="s">
        <v>395</v>
      </c>
      <c r="B15" s="210" t="s">
        <v>375</v>
      </c>
    </row>
    <row r="16" spans="1:2" ht="12.75">
      <c r="A16" s="210" t="s">
        <v>396</v>
      </c>
      <c r="B16" s="210" t="s">
        <v>382</v>
      </c>
    </row>
    <row r="17" spans="1:2" ht="12.75">
      <c r="A17" s="210" t="s">
        <v>397</v>
      </c>
      <c r="B17" s="210" t="s">
        <v>383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2019.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398</v>
      </c>
      <c r="B21" s="210" t="s">
        <v>376</v>
      </c>
    </row>
    <row r="22" spans="1:2" ht="12.75">
      <c r="A22" s="210" t="s">
        <v>399</v>
      </c>
      <c r="B22" s="210" t="s">
        <v>384</v>
      </c>
    </row>
    <row r="23" spans="1:2" ht="12.75">
      <c r="A23" s="210" t="s">
        <v>400</v>
      </c>
      <c r="B23" s="210" t="s">
        <v>385</v>
      </c>
    </row>
    <row r="24" spans="1:2" ht="12.75">
      <c r="A24" s="210"/>
      <c r="B24" s="210"/>
    </row>
    <row r="25" spans="1:2" ht="15.75">
      <c r="A25" s="62" t="str">
        <f>+CONCATENATE(LEFT(A6,4),". évi eredeti előirányzat KIADÁSOK")</f>
        <v>2019.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401</v>
      </c>
      <c r="B27" s="210" t="s">
        <v>377</v>
      </c>
    </row>
    <row r="28" spans="1:2" ht="12.75">
      <c r="A28" s="210" t="s">
        <v>402</v>
      </c>
      <c r="B28" s="210" t="s">
        <v>386</v>
      </c>
    </row>
    <row r="29" spans="1:2" ht="12.75">
      <c r="A29" s="210" t="s">
        <v>403</v>
      </c>
      <c r="B29" s="210" t="s">
        <v>387</v>
      </c>
    </row>
    <row r="30" spans="1:2" ht="12.75">
      <c r="A30" s="210"/>
      <c r="B30" s="210"/>
    </row>
    <row r="31" spans="1:2" ht="15.75">
      <c r="A31" s="62" t="str">
        <f>+CONCATENATE(LEFT(A6,4),". évi előirányzat módosítások KIADÁSOK")</f>
        <v>2019.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404</v>
      </c>
      <c r="B33" s="210" t="s">
        <v>378</v>
      </c>
    </row>
    <row r="34" spans="1:2" ht="12.75">
      <c r="A34" s="210" t="s">
        <v>405</v>
      </c>
      <c r="B34" s="210" t="s">
        <v>388</v>
      </c>
    </row>
    <row r="35" spans="1:2" ht="12.75">
      <c r="A35" s="210" t="s">
        <v>406</v>
      </c>
      <c r="B35" s="210" t="s">
        <v>389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2019.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407</v>
      </c>
      <c r="B39" s="210" t="s">
        <v>379</v>
      </c>
    </row>
    <row r="40" spans="1:2" ht="12.75">
      <c r="A40" s="210" t="s">
        <v>408</v>
      </c>
      <c r="B40" s="210" t="s">
        <v>390</v>
      </c>
    </row>
    <row r="41" spans="1:2" ht="12.75">
      <c r="A41" s="210" t="s">
        <v>409</v>
      </c>
      <c r="B41" s="210" t="s">
        <v>391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09">
      <selection activeCell="D120" sqref="D12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491" t="str">
        <f>CONCATENATE("1.1. melléklet ",RM_ALAPADATOK!A7," ",RM_ALAPADATOK!B7," ",RM_ALAPADATOK!C7," ",RM_ALAPADATOK!D7," ",RM_ALAPADATOK!E7," ",RM_ALAPADATOK!F7," ",RM_ALAPADATOK!G7," ",RM_ALAPADATOK!H7)</f>
        <v>1.1. melléklet a 14 / 2019 ( VI. 24. ) önkormányzati rendelethez</v>
      </c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493">
        <f>CONCATENATE(RM_ALAPADATOK!A4)</f>
      </c>
      <c r="B3" s="493"/>
      <c r="C3" s="494"/>
      <c r="D3" s="493"/>
      <c r="E3" s="493"/>
      <c r="F3" s="493"/>
      <c r="G3" s="493"/>
      <c r="H3" s="493"/>
      <c r="I3" s="493"/>
      <c r="J3" s="493"/>
      <c r="K3" s="493"/>
    </row>
    <row r="4" spans="1:11" ht="15.75">
      <c r="A4" s="493" t="s">
        <v>458</v>
      </c>
      <c r="B4" s="493"/>
      <c r="C4" s="494"/>
      <c r="D4" s="493"/>
      <c r="E4" s="493"/>
      <c r="F4" s="493"/>
      <c r="G4" s="493"/>
      <c r="H4" s="493"/>
      <c r="I4" s="493"/>
      <c r="J4" s="493"/>
      <c r="K4" s="49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487" t="s">
        <v>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15.75" customHeight="1" thickBot="1">
      <c r="A7" s="489" t="s">
        <v>81</v>
      </c>
      <c r="B7" s="489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6" t="s">
        <v>46</v>
      </c>
      <c r="B8" s="498" t="s">
        <v>2</v>
      </c>
      <c r="C8" s="500" t="str">
        <f>+CONCATENATE(LEFT(RM_ÖSSZEFÜGGÉSEK!A6,4),". évi")</f>
        <v>2019. évi</v>
      </c>
      <c r="D8" s="501"/>
      <c r="E8" s="502"/>
      <c r="F8" s="502"/>
      <c r="G8" s="502"/>
      <c r="H8" s="502"/>
      <c r="I8" s="502"/>
      <c r="J8" s="502"/>
      <c r="K8" s="503"/>
    </row>
    <row r="9" spans="1:11" ht="48.75" thickBot="1">
      <c r="A9" s="497"/>
      <c r="B9" s="499"/>
      <c r="C9" s="283" t="s">
        <v>370</v>
      </c>
      <c r="D9" s="303" t="s">
        <v>555</v>
      </c>
      <c r="E9" s="303" t="s">
        <v>567</v>
      </c>
      <c r="F9" s="303" t="s">
        <v>506</v>
      </c>
      <c r="G9" s="303" t="s">
        <v>507</v>
      </c>
      <c r="H9" s="303" t="s">
        <v>568</v>
      </c>
      <c r="I9" s="303" t="s">
        <v>508</v>
      </c>
      <c r="J9" s="304" t="s">
        <v>435</v>
      </c>
      <c r="K9" s="305" t="s">
        <v>569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78620152</v>
      </c>
      <c r="D11" s="126">
        <f aca="true" t="shared" si="0" ref="D11:K11">+D12+D13+D14+D15+D16+D17</f>
        <v>1616000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1616000</v>
      </c>
      <c r="K11" s="68">
        <f t="shared" si="0"/>
        <v>80236152</v>
      </c>
    </row>
    <row r="12" spans="1:11" s="138" customFormat="1" ht="12" customHeight="1">
      <c r="A12" s="12" t="s">
        <v>58</v>
      </c>
      <c r="B12" s="139" t="s">
        <v>138</v>
      </c>
      <c r="C12" s="128">
        <v>67209712</v>
      </c>
      <c r="D12" s="128">
        <v>1000000</v>
      </c>
      <c r="E12" s="128"/>
      <c r="F12" s="128"/>
      <c r="G12" s="128"/>
      <c r="H12" s="128"/>
      <c r="I12" s="128"/>
      <c r="J12" s="167">
        <f aca="true" t="shared" si="1" ref="J12:J17">D12+E12+F12+G12+H12+I12</f>
        <v>1000000</v>
      </c>
      <c r="K12" s="166">
        <f aca="true" t="shared" si="2" ref="K12:K17">C12+J12</f>
        <v>68209712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>
        <v>9610440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9610440</v>
      </c>
    </row>
    <row r="15" spans="1:11" s="138" customFormat="1" ht="12" customHeight="1">
      <c r="A15" s="11" t="s">
        <v>61</v>
      </c>
      <c r="B15" s="140" t="s">
        <v>141</v>
      </c>
      <c r="C15" s="127">
        <v>1800000</v>
      </c>
      <c r="D15" s="127">
        <v>616000</v>
      </c>
      <c r="E15" s="128"/>
      <c r="F15" s="128"/>
      <c r="G15" s="128"/>
      <c r="H15" s="128"/>
      <c r="I15" s="128"/>
      <c r="J15" s="167">
        <f t="shared" si="1"/>
        <v>616000</v>
      </c>
      <c r="K15" s="166">
        <f t="shared" si="2"/>
        <v>2416000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2020000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2020000</v>
      </c>
      <c r="K18" s="68">
        <f t="shared" si="3"/>
        <v>2020000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>
        <v>2020000</v>
      </c>
      <c r="E23" s="128"/>
      <c r="F23" s="128"/>
      <c r="G23" s="128"/>
      <c r="H23" s="128"/>
      <c r="I23" s="128"/>
      <c r="J23" s="167">
        <f t="shared" si="4"/>
        <v>2020000</v>
      </c>
      <c r="K23" s="166">
        <f t="shared" si="5"/>
        <v>2020000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92831424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92831424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92831424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92831424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143000000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143000000</v>
      </c>
    </row>
    <row r="33" spans="1:11" s="138" customFormat="1" ht="12" customHeight="1">
      <c r="A33" s="12" t="s">
        <v>152</v>
      </c>
      <c r="B33" s="139" t="s">
        <v>566</v>
      </c>
      <c r="C33" s="167">
        <v>87000000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87000000</v>
      </c>
    </row>
    <row r="34" spans="1:11" s="138" customFormat="1" ht="12" customHeight="1">
      <c r="A34" s="11" t="s">
        <v>153</v>
      </c>
      <c r="B34" s="140" t="s">
        <v>415</v>
      </c>
      <c r="C34" s="127">
        <v>28000000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28000000</v>
      </c>
    </row>
    <row r="35" spans="1:11" s="138" customFormat="1" ht="12" customHeight="1">
      <c r="A35" s="11" t="s">
        <v>154</v>
      </c>
      <c r="B35" s="140" t="s">
        <v>416</v>
      </c>
      <c r="C35" s="127">
        <v>20000000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20000000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>
        <v>4500000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4500000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3500000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3500000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113974000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113974000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86700000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86700000</v>
      </c>
    </row>
    <row r="43" spans="1:11" s="138" customFormat="1" ht="12" customHeight="1">
      <c r="A43" s="11" t="s">
        <v>53</v>
      </c>
      <c r="B43" s="140" t="s">
        <v>163</v>
      </c>
      <c r="C43" s="127">
        <v>4000000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4000000</v>
      </c>
    </row>
    <row r="44" spans="1:11" s="138" customFormat="1" ht="12" customHeight="1">
      <c r="A44" s="11" t="s">
        <v>93</v>
      </c>
      <c r="B44" s="140" t="s">
        <v>164</v>
      </c>
      <c r="C44" s="127">
        <v>300000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300000</v>
      </c>
    </row>
    <row r="45" spans="1:11" s="138" customFormat="1" ht="12" customHeight="1">
      <c r="A45" s="11" t="s">
        <v>94</v>
      </c>
      <c r="B45" s="140" t="s">
        <v>165</v>
      </c>
      <c r="C45" s="127">
        <v>3000000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3000000</v>
      </c>
    </row>
    <row r="46" spans="1:11" s="138" customFormat="1" ht="12" customHeight="1">
      <c r="A46" s="11" t="s">
        <v>95</v>
      </c>
      <c r="B46" s="140" t="s">
        <v>166</v>
      </c>
      <c r="C46" s="127">
        <v>18954000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18954000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>
        <v>20000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20000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>
        <v>1000000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10000000</v>
      </c>
      <c r="D52" s="126">
        <f aca="true" t="shared" si="15" ref="D52:K52">SUM(D53:D57)</f>
        <v>12000000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12000000</v>
      </c>
      <c r="K52" s="68">
        <f t="shared" si="15"/>
        <v>22000000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>
        <v>8000000</v>
      </c>
      <c r="D54" s="130">
        <v>12000000</v>
      </c>
      <c r="E54" s="168"/>
      <c r="F54" s="168"/>
      <c r="G54" s="168"/>
      <c r="H54" s="168"/>
      <c r="I54" s="168"/>
      <c r="J54" s="272">
        <f>D54+E54+F54+G54+H54+I54</f>
        <v>12000000</v>
      </c>
      <c r="K54" s="226">
        <f>C54+J54</f>
        <v>20000000</v>
      </c>
    </row>
    <row r="55" spans="1:11" s="138" customFormat="1" ht="12" customHeight="1">
      <c r="A55" s="11" t="s">
        <v>172</v>
      </c>
      <c r="B55" s="140" t="s">
        <v>177</v>
      </c>
      <c r="C55" s="130">
        <v>2000000</v>
      </c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2000000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438425576</v>
      </c>
      <c r="D68" s="132">
        <f aca="true" t="shared" si="18" ref="D68:K68">+D11+D18+D25+D32+D40+D52+D58+D63</f>
        <v>15636000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15636000</v>
      </c>
      <c r="K68" s="165">
        <f t="shared" si="18"/>
        <v>454061576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192080424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192080424</v>
      </c>
    </row>
    <row r="79" spans="1:11" s="138" customFormat="1" ht="12" customHeight="1">
      <c r="A79" s="12" t="s">
        <v>224</v>
      </c>
      <c r="B79" s="139" t="s">
        <v>203</v>
      </c>
      <c r="C79" s="130">
        <v>192080424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192080424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192080424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192080424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630506000</v>
      </c>
      <c r="D93" s="132">
        <f aca="true" t="shared" si="27" ref="D93:K93">+D68+D92</f>
        <v>15636000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15636000</v>
      </c>
      <c r="K93" s="165">
        <f t="shared" si="27"/>
        <v>646142000</v>
      </c>
    </row>
    <row r="94" spans="1:3" s="138" customFormat="1" ht="30.75" customHeight="1">
      <c r="A94" s="2"/>
      <c r="B94" s="3"/>
      <c r="C94" s="73"/>
    </row>
    <row r="95" spans="1:11" ht="16.5" customHeight="1">
      <c r="A95" s="488" t="s">
        <v>31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45" customFormat="1" ht="16.5" customHeight="1" thickBot="1">
      <c r="A96" s="490" t="s">
        <v>82</v>
      </c>
      <c r="B96" s="490"/>
      <c r="C96" s="49"/>
      <c r="K96" s="49" t="str">
        <f>K7</f>
        <v>Forintban!</v>
      </c>
    </row>
    <row r="97" spans="1:11" ht="15.75">
      <c r="A97" s="496" t="s">
        <v>46</v>
      </c>
      <c r="B97" s="498" t="s">
        <v>371</v>
      </c>
      <c r="C97" s="500" t="str">
        <f>+CONCATENATE(LEFT(RM_ÖSSZEFÜGGÉSEK!A6,4),". évi")</f>
        <v>2019. évi</v>
      </c>
      <c r="D97" s="501"/>
      <c r="E97" s="502"/>
      <c r="F97" s="502"/>
      <c r="G97" s="502"/>
      <c r="H97" s="502"/>
      <c r="I97" s="502"/>
      <c r="J97" s="502"/>
      <c r="K97" s="503"/>
    </row>
    <row r="98" spans="1:11" ht="48.75" thickBot="1">
      <c r="A98" s="497"/>
      <c r="B98" s="499"/>
      <c r="C98" s="439" t="s">
        <v>370</v>
      </c>
      <c r="D98" s="440" t="str">
        <f aca="true" t="shared" si="28" ref="D98:I98">D9</f>
        <v>1. sz. módosítás </v>
      </c>
      <c r="E98" s="440" t="str">
        <f t="shared" si="28"/>
        <v>2. sz. módosítás </v>
      </c>
      <c r="F98" s="440" t="str">
        <f t="shared" si="28"/>
        <v>3. sz. módosítás </v>
      </c>
      <c r="G98" s="440" t="str">
        <f t="shared" si="28"/>
        <v>4. sz. módosítás </v>
      </c>
      <c r="H98" s="440" t="str">
        <f t="shared" si="28"/>
        <v>5. sz. módosítás </v>
      </c>
      <c r="I98" s="440" t="str">
        <f t="shared" si="28"/>
        <v>6. sz. módosítás </v>
      </c>
      <c r="J98" s="441" t="s">
        <v>435</v>
      </c>
      <c r="K98" s="442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351344424</v>
      </c>
      <c r="D100" s="125">
        <f aca="true" t="shared" si="29" ref="D100:K100">D101+D102+D103+D104+D105+D118</f>
        <v>6415622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6415622</v>
      </c>
      <c r="K100" s="181">
        <f t="shared" si="29"/>
        <v>357760046</v>
      </c>
    </row>
    <row r="101" spans="1:11" ht="12" customHeight="1">
      <c r="A101" s="14" t="s">
        <v>58</v>
      </c>
      <c r="B101" s="7" t="s">
        <v>32</v>
      </c>
      <c r="C101" s="268">
        <v>77483800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77483800</v>
      </c>
    </row>
    <row r="102" spans="1:11" ht="12" customHeight="1">
      <c r="A102" s="11" t="s">
        <v>59</v>
      </c>
      <c r="B102" s="5" t="s">
        <v>101</v>
      </c>
      <c r="C102" s="127">
        <v>14796345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14796345</v>
      </c>
    </row>
    <row r="103" spans="1:11" ht="12" customHeight="1">
      <c r="A103" s="11" t="s">
        <v>60</v>
      </c>
      <c r="B103" s="5" t="s">
        <v>77</v>
      </c>
      <c r="C103" s="129">
        <v>170744790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170744790</v>
      </c>
    </row>
    <row r="104" spans="1:11" ht="12" customHeight="1">
      <c r="A104" s="11" t="s">
        <v>61</v>
      </c>
      <c r="B104" s="8" t="s">
        <v>102</v>
      </c>
      <c r="C104" s="129">
        <v>3372000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3372000</v>
      </c>
    </row>
    <row r="105" spans="1:11" ht="12" customHeight="1">
      <c r="A105" s="11" t="s">
        <v>69</v>
      </c>
      <c r="B105" s="16" t="s">
        <v>103</v>
      </c>
      <c r="C105" s="129">
        <v>60586620</v>
      </c>
      <c r="D105" s="129">
        <v>3956091</v>
      </c>
      <c r="E105" s="129"/>
      <c r="F105" s="129"/>
      <c r="G105" s="129"/>
      <c r="H105" s="129"/>
      <c r="I105" s="129"/>
      <c r="J105" s="278">
        <f t="shared" si="30"/>
        <v>3956091</v>
      </c>
      <c r="K105" s="224">
        <f t="shared" si="31"/>
        <v>64542711</v>
      </c>
    </row>
    <row r="106" spans="1:11" ht="12" customHeight="1">
      <c r="A106" s="11" t="s">
        <v>62</v>
      </c>
      <c r="B106" s="5" t="s">
        <v>301</v>
      </c>
      <c r="C106" s="129"/>
      <c r="D106" s="129">
        <v>394905</v>
      </c>
      <c r="E106" s="129"/>
      <c r="F106" s="129"/>
      <c r="G106" s="129"/>
      <c r="H106" s="129"/>
      <c r="I106" s="129"/>
      <c r="J106" s="278">
        <f t="shared" si="30"/>
        <v>394905</v>
      </c>
      <c r="K106" s="224">
        <f t="shared" si="31"/>
        <v>394905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49276620</v>
      </c>
      <c r="D112" s="129">
        <v>3561186</v>
      </c>
      <c r="E112" s="129"/>
      <c r="F112" s="129"/>
      <c r="G112" s="129"/>
      <c r="H112" s="129"/>
      <c r="I112" s="129"/>
      <c r="J112" s="278">
        <f t="shared" si="30"/>
        <v>3561186</v>
      </c>
      <c r="K112" s="224">
        <f t="shared" si="31"/>
        <v>52837806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11310000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11310000</v>
      </c>
    </row>
    <row r="118" spans="1:11" ht="12" customHeight="1">
      <c r="A118" s="11" t="s">
        <v>302</v>
      </c>
      <c r="B118" s="8" t="s">
        <v>33</v>
      </c>
      <c r="C118" s="127">
        <v>24360869</v>
      </c>
      <c r="D118" s="127">
        <v>2459531</v>
      </c>
      <c r="E118" s="127"/>
      <c r="F118" s="127"/>
      <c r="G118" s="127"/>
      <c r="H118" s="127"/>
      <c r="I118" s="127"/>
      <c r="J118" s="277">
        <f t="shared" si="30"/>
        <v>2459531</v>
      </c>
      <c r="K118" s="223">
        <f t="shared" si="31"/>
        <v>26820400</v>
      </c>
    </row>
    <row r="119" spans="1:11" ht="12" customHeight="1">
      <c r="A119" s="11" t="s">
        <v>303</v>
      </c>
      <c r="B119" s="5" t="s">
        <v>305</v>
      </c>
      <c r="C119" s="127">
        <v>9360869</v>
      </c>
      <c r="D119" s="127">
        <v>2459531</v>
      </c>
      <c r="E119" s="127"/>
      <c r="F119" s="127"/>
      <c r="G119" s="127"/>
      <c r="H119" s="127"/>
      <c r="I119" s="127"/>
      <c r="J119" s="277">
        <f t="shared" si="30"/>
        <v>2459531</v>
      </c>
      <c r="K119" s="223">
        <f t="shared" si="31"/>
        <v>11820400</v>
      </c>
    </row>
    <row r="120" spans="1:11" ht="12" customHeight="1" thickBot="1">
      <c r="A120" s="15" t="s">
        <v>304</v>
      </c>
      <c r="B120" s="177" t="s">
        <v>306</v>
      </c>
      <c r="C120" s="186">
        <v>15000000</v>
      </c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15000000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276021000</v>
      </c>
      <c r="D121" s="126">
        <f aca="true" t="shared" si="32" ref="D121:K121">+D122+D124+D126</f>
        <v>9220378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9220378</v>
      </c>
      <c r="K121" s="182">
        <f t="shared" si="32"/>
        <v>285241378</v>
      </c>
    </row>
    <row r="122" spans="1:11" ht="12" customHeight="1">
      <c r="A122" s="12" t="s">
        <v>64</v>
      </c>
      <c r="B122" s="5" t="s">
        <v>119</v>
      </c>
      <c r="C122" s="128">
        <v>47021000</v>
      </c>
      <c r="D122" s="193">
        <v>6500000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6500000</v>
      </c>
      <c r="K122" s="166">
        <f aca="true" t="shared" si="34" ref="K122:K134">C122+J122</f>
        <v>53521000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229000000</v>
      </c>
      <c r="D124" s="194">
        <v>2720378</v>
      </c>
      <c r="E124" s="194"/>
      <c r="F124" s="194"/>
      <c r="G124" s="194"/>
      <c r="H124" s="194"/>
      <c r="I124" s="127"/>
      <c r="J124" s="277">
        <f t="shared" si="33"/>
        <v>2720378</v>
      </c>
      <c r="K124" s="223">
        <f t="shared" si="34"/>
        <v>231720378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627365424</v>
      </c>
      <c r="D135" s="192">
        <f aca="true" t="shared" si="35" ref="D135:K135">+D100+D121</f>
        <v>15636000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15636000</v>
      </c>
      <c r="K135" s="68">
        <f t="shared" si="35"/>
        <v>643001424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3140576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3140576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3140576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3140576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3140576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3140576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630506000</v>
      </c>
      <c r="D161" s="199">
        <f aca="true" t="shared" si="45" ref="D161:K161">+D135+D160</f>
        <v>15636000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15636000</v>
      </c>
      <c r="K161" s="184">
        <f t="shared" si="45"/>
        <v>646142000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504" t="s">
        <v>257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</row>
    <row r="164" spans="1:11" ht="15" customHeight="1" thickBot="1">
      <c r="A164" s="495" t="s">
        <v>83</v>
      </c>
      <c r="B164" s="49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-188939848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-188939848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188939848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188939848</v>
      </c>
    </row>
  </sheetData>
  <sheetProtection/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tabSelected="1" zoomScale="120" zoomScaleNormal="120" zoomScaleSheetLayoutView="100" workbookViewId="0" topLeftCell="B1">
      <selection activeCell="D119" sqref="D11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491" t="str">
        <f>CONCATENATE("1.2. melléklet ",RM_ALAPADATOK!A7," ",RM_ALAPADATOK!B7," ",RM_ALAPADATOK!C7," ",RM_ALAPADATOK!D7," ",RM_ALAPADATOK!E7," ",RM_ALAPADATOK!F7," ",RM_ALAPADATOK!G7," ",RM_ALAPADATOK!H7)</f>
        <v>1.2. melléklet a 14 / 2019 ( VI. 24. ) önkormányzati rendelethez</v>
      </c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493">
        <f>CONCATENATE(RM_ALAPADATOK!A4)</f>
      </c>
      <c r="B3" s="493"/>
      <c r="C3" s="494"/>
      <c r="D3" s="493"/>
      <c r="E3" s="493"/>
      <c r="F3" s="493"/>
      <c r="G3" s="493"/>
      <c r="H3" s="493"/>
      <c r="I3" s="493"/>
      <c r="J3" s="493"/>
      <c r="K3" s="493"/>
    </row>
    <row r="4" spans="1:11" ht="15.75">
      <c r="A4" s="493" t="s">
        <v>463</v>
      </c>
      <c r="B4" s="493"/>
      <c r="C4" s="494"/>
      <c r="D4" s="493"/>
      <c r="E4" s="493"/>
      <c r="F4" s="493"/>
      <c r="G4" s="493"/>
      <c r="H4" s="493"/>
      <c r="I4" s="493"/>
      <c r="J4" s="493"/>
      <c r="K4" s="49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487" t="s">
        <v>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15.75" customHeight="1" thickBot="1">
      <c r="A7" s="489" t="s">
        <v>81</v>
      </c>
      <c r="B7" s="489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6" t="s">
        <v>46</v>
      </c>
      <c r="B8" s="498" t="s">
        <v>2</v>
      </c>
      <c r="C8" s="500" t="str">
        <f>+CONCATENATE(LEFT(RM_ÖSSZEFÜGGÉSEK!A6,4),". évi")</f>
        <v>2019. évi</v>
      </c>
      <c r="D8" s="501"/>
      <c r="E8" s="502"/>
      <c r="F8" s="502"/>
      <c r="G8" s="502"/>
      <c r="H8" s="502"/>
      <c r="I8" s="502"/>
      <c r="J8" s="502"/>
      <c r="K8" s="503"/>
    </row>
    <row r="9" spans="1:11" ht="39" customHeight="1" thickBot="1">
      <c r="A9" s="497"/>
      <c r="B9" s="499"/>
      <c r="C9" s="283" t="s">
        <v>370</v>
      </c>
      <c r="D9" s="303" t="str">
        <f>CONCATENATE('RM_1.1.sz.mell.'!D9)</f>
        <v>1. sz. módosítás </v>
      </c>
      <c r="E9" s="303" t="str">
        <f>CONCATENATE('RM_1.1.sz.mell.'!E9)</f>
        <v>2. sz. módosítás </v>
      </c>
      <c r="F9" s="303" t="str">
        <f>CONCATENATE('RM_1.1.sz.mell.'!F9)</f>
        <v>3. sz. módosítás </v>
      </c>
      <c r="G9" s="303" t="str">
        <f>CONCATENATE('RM_1.1.sz.mell.'!G9)</f>
        <v>4. sz. módosítás </v>
      </c>
      <c r="H9" s="303" t="str">
        <f>CONCATENATE('RM_1.1.sz.mell.'!H9)</f>
        <v>5. sz. módosítás </v>
      </c>
      <c r="I9" s="303" t="str">
        <f>CONCATENATE('RM_1.1.sz.mell.'!I9)</f>
        <v>6. sz. módosítás </v>
      </c>
      <c r="J9" s="304" t="s">
        <v>435</v>
      </c>
      <c r="K9" s="305" t="str">
        <f>CONCATENATE('RM_1.1.sz.mell.'!K9)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78620152</v>
      </c>
      <c r="D11" s="126">
        <f aca="true" t="shared" si="0" ref="D11:K11">+D12+D13+D14+D15+D16+D17</f>
        <v>1616000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1616000</v>
      </c>
      <c r="K11" s="68">
        <f t="shared" si="0"/>
        <v>80236152</v>
      </c>
    </row>
    <row r="12" spans="1:11" s="138" customFormat="1" ht="12" customHeight="1">
      <c r="A12" s="12" t="s">
        <v>58</v>
      </c>
      <c r="B12" s="139" t="s">
        <v>138</v>
      </c>
      <c r="C12" s="128">
        <v>67209712</v>
      </c>
      <c r="D12" s="128">
        <v>1000000</v>
      </c>
      <c r="E12" s="128"/>
      <c r="F12" s="128"/>
      <c r="G12" s="128"/>
      <c r="H12" s="128"/>
      <c r="I12" s="128"/>
      <c r="J12" s="167">
        <f aca="true" t="shared" si="1" ref="J12:J17">D12+E12+F12+G12+H12+I12</f>
        <v>1000000</v>
      </c>
      <c r="K12" s="166">
        <f aca="true" t="shared" si="2" ref="K12:K17">C12+J12</f>
        <v>68209712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>
        <v>9610440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9610440</v>
      </c>
    </row>
    <row r="15" spans="1:11" s="138" customFormat="1" ht="12" customHeight="1">
      <c r="A15" s="11" t="s">
        <v>61</v>
      </c>
      <c r="B15" s="140" t="s">
        <v>141</v>
      </c>
      <c r="C15" s="127">
        <v>1800000</v>
      </c>
      <c r="D15" s="127">
        <v>616000</v>
      </c>
      <c r="E15" s="128"/>
      <c r="F15" s="128"/>
      <c r="G15" s="128"/>
      <c r="H15" s="128"/>
      <c r="I15" s="128"/>
      <c r="J15" s="167">
        <f t="shared" si="1"/>
        <v>616000</v>
      </c>
      <c r="K15" s="166">
        <f t="shared" si="2"/>
        <v>2416000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2020000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2020000</v>
      </c>
      <c r="K18" s="68">
        <f t="shared" si="3"/>
        <v>2020000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>
        <v>2020000</v>
      </c>
      <c r="E23" s="128"/>
      <c r="F23" s="128"/>
      <c r="G23" s="128"/>
      <c r="H23" s="128"/>
      <c r="I23" s="128"/>
      <c r="J23" s="167">
        <f t="shared" si="4"/>
        <v>2020000</v>
      </c>
      <c r="K23" s="166">
        <f t="shared" si="5"/>
        <v>2020000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92831424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92831424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>
        <v>92831424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92831424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143000000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143000000</v>
      </c>
    </row>
    <row r="33" spans="1:11" s="138" customFormat="1" ht="12" customHeight="1">
      <c r="A33" s="12" t="s">
        <v>152</v>
      </c>
      <c r="B33" s="139" t="s">
        <v>414</v>
      </c>
      <c r="C33" s="167">
        <v>87000000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87000000</v>
      </c>
    </row>
    <row r="34" spans="1:11" s="138" customFormat="1" ht="12" customHeight="1">
      <c r="A34" s="11" t="s">
        <v>153</v>
      </c>
      <c r="B34" s="140" t="s">
        <v>415</v>
      </c>
      <c r="C34" s="127">
        <v>28000000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28000000</v>
      </c>
    </row>
    <row r="35" spans="1:11" s="138" customFormat="1" ht="12" customHeight="1">
      <c r="A35" s="11" t="s">
        <v>154</v>
      </c>
      <c r="B35" s="140" t="s">
        <v>416</v>
      </c>
      <c r="C35" s="127">
        <v>20000000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20000000</v>
      </c>
    </row>
    <row r="36" spans="1:11" s="138" customFormat="1" ht="12" customHeight="1">
      <c r="A36" s="11" t="s">
        <v>155</v>
      </c>
      <c r="B36" s="140" t="s">
        <v>417</v>
      </c>
      <c r="C36" s="127">
        <v>4500000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4500000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3500000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3500000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26361000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26361000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17700000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17700000</v>
      </c>
    </row>
    <row r="43" spans="1:11" s="138" customFormat="1" ht="12" customHeight="1">
      <c r="A43" s="11" t="s">
        <v>53</v>
      </c>
      <c r="B43" s="140" t="s">
        <v>163</v>
      </c>
      <c r="C43" s="127">
        <v>2100000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2100000</v>
      </c>
    </row>
    <row r="44" spans="1:11" s="138" customFormat="1" ht="12" customHeight="1">
      <c r="A44" s="11" t="s">
        <v>93</v>
      </c>
      <c r="B44" s="140" t="s">
        <v>164</v>
      </c>
      <c r="C44" s="127">
        <v>300000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300000</v>
      </c>
    </row>
    <row r="45" spans="1:11" s="138" customFormat="1" ht="12" customHeight="1">
      <c r="A45" s="11" t="s">
        <v>94</v>
      </c>
      <c r="B45" s="140" t="s">
        <v>165</v>
      </c>
      <c r="C45" s="127">
        <v>3000000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3000000</v>
      </c>
    </row>
    <row r="46" spans="1:11" s="138" customFormat="1" ht="12" customHeight="1">
      <c r="A46" s="11" t="s">
        <v>95</v>
      </c>
      <c r="B46" s="140" t="s">
        <v>166</v>
      </c>
      <c r="C46" s="127">
        <v>2241000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2241000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>
        <v>20000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20000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>
        <v>1000000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1000000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10000000</v>
      </c>
      <c r="D52" s="126">
        <f aca="true" t="shared" si="15" ref="D52:K52">SUM(D53:D57)</f>
        <v>12000000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12000000</v>
      </c>
      <c r="K52" s="68">
        <f t="shared" si="15"/>
        <v>22000000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>
        <v>8000000</v>
      </c>
      <c r="D54" s="130">
        <v>12000000</v>
      </c>
      <c r="E54" s="168"/>
      <c r="F54" s="168"/>
      <c r="G54" s="168"/>
      <c r="H54" s="168"/>
      <c r="I54" s="168"/>
      <c r="J54" s="272">
        <f>D54+E54+F54+G54+H54+I54</f>
        <v>12000000</v>
      </c>
      <c r="K54" s="226">
        <f>C54+J54</f>
        <v>20000000</v>
      </c>
    </row>
    <row r="55" spans="1:11" s="138" customFormat="1" ht="12" customHeight="1">
      <c r="A55" s="11" t="s">
        <v>172</v>
      </c>
      <c r="B55" s="140" t="s">
        <v>177</v>
      </c>
      <c r="C55" s="130">
        <v>2000000</v>
      </c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2000000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350812576</v>
      </c>
      <c r="D68" s="132">
        <f aca="true" t="shared" si="18" ref="D68:K68">+D11+D18+D25+D32+D40+D52+D58+D63</f>
        <v>15636000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15636000</v>
      </c>
      <c r="K68" s="165">
        <f t="shared" si="18"/>
        <v>366448576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192080424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192080424</v>
      </c>
    </row>
    <row r="79" spans="1:11" s="138" customFormat="1" ht="12" customHeight="1">
      <c r="A79" s="12" t="s">
        <v>224</v>
      </c>
      <c r="B79" s="139" t="s">
        <v>203</v>
      </c>
      <c r="C79" s="130">
        <v>192080424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192080424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192080424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192080424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542893000</v>
      </c>
      <c r="D93" s="132">
        <f aca="true" t="shared" si="27" ref="D93:K93">+D68+D92</f>
        <v>15636000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15636000</v>
      </c>
      <c r="K93" s="165">
        <f t="shared" si="27"/>
        <v>558529000</v>
      </c>
    </row>
    <row r="94" spans="1:3" s="138" customFormat="1" ht="30.75" customHeight="1">
      <c r="A94" s="2"/>
      <c r="B94" s="3"/>
      <c r="C94" s="73"/>
    </row>
    <row r="95" spans="1:11" ht="16.5" customHeight="1">
      <c r="A95" s="488" t="s">
        <v>31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45" customFormat="1" ht="16.5" customHeight="1" thickBot="1">
      <c r="A96" s="490" t="s">
        <v>82</v>
      </c>
      <c r="B96" s="490"/>
      <c r="C96" s="49"/>
      <c r="K96" s="49" t="str">
        <f>K7</f>
        <v>Forintban!</v>
      </c>
    </row>
    <row r="97" spans="1:11" ht="15.75">
      <c r="A97" s="496" t="s">
        <v>46</v>
      </c>
      <c r="B97" s="498" t="s">
        <v>371</v>
      </c>
      <c r="C97" s="500" t="str">
        <f>+CONCATENATE(LEFT(RM_ÖSSZEFÜGGÉSEK!A6,4),". évi")</f>
        <v>2019. évi</v>
      </c>
      <c r="D97" s="501"/>
      <c r="E97" s="502"/>
      <c r="F97" s="502"/>
      <c r="G97" s="502"/>
      <c r="H97" s="502"/>
      <c r="I97" s="502"/>
      <c r="J97" s="502"/>
      <c r="K97" s="503"/>
    </row>
    <row r="98" spans="1:11" ht="39" customHeight="1" thickBot="1">
      <c r="A98" s="497"/>
      <c r="B98" s="49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283960064</v>
      </c>
      <c r="D100" s="125">
        <f aca="true" t="shared" si="29" ref="D100:K100">D101+D102+D103+D104+D105+D118</f>
        <v>6415622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6415622</v>
      </c>
      <c r="K100" s="181">
        <f t="shared" si="29"/>
        <v>290375686</v>
      </c>
    </row>
    <row r="101" spans="1:11" ht="12" customHeight="1">
      <c r="A101" s="14" t="s">
        <v>58</v>
      </c>
      <c r="B101" s="7" t="s">
        <v>32</v>
      </c>
      <c r="C101" s="268">
        <v>68883800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68883800</v>
      </c>
    </row>
    <row r="102" spans="1:11" ht="12" customHeight="1">
      <c r="A102" s="11" t="s">
        <v>59</v>
      </c>
      <c r="B102" s="5" t="s">
        <v>101</v>
      </c>
      <c r="C102" s="127">
        <v>13370095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13370095</v>
      </c>
    </row>
    <row r="103" spans="1:11" ht="12" customHeight="1">
      <c r="A103" s="11" t="s">
        <v>60</v>
      </c>
      <c r="B103" s="5" t="s">
        <v>77</v>
      </c>
      <c r="C103" s="129">
        <v>113386680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113386680</v>
      </c>
    </row>
    <row r="104" spans="1:11" ht="12" customHeight="1">
      <c r="A104" s="11" t="s">
        <v>61</v>
      </c>
      <c r="B104" s="8" t="s">
        <v>102</v>
      </c>
      <c r="C104" s="129">
        <v>3372000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3372000</v>
      </c>
    </row>
    <row r="105" spans="1:11" ht="12" customHeight="1">
      <c r="A105" s="11" t="s">
        <v>69</v>
      </c>
      <c r="B105" s="16" t="s">
        <v>103</v>
      </c>
      <c r="C105" s="129">
        <v>60586620</v>
      </c>
      <c r="D105" s="129">
        <v>3956091</v>
      </c>
      <c r="E105" s="129"/>
      <c r="F105" s="129"/>
      <c r="G105" s="129"/>
      <c r="H105" s="129"/>
      <c r="I105" s="129"/>
      <c r="J105" s="278">
        <f t="shared" si="30"/>
        <v>3956091</v>
      </c>
      <c r="K105" s="224">
        <f t="shared" si="31"/>
        <v>64542711</v>
      </c>
    </row>
    <row r="106" spans="1:11" ht="12" customHeight="1">
      <c r="A106" s="11" t="s">
        <v>62</v>
      </c>
      <c r="B106" s="5" t="s">
        <v>301</v>
      </c>
      <c r="C106" s="129"/>
      <c r="D106" s="129">
        <v>394905</v>
      </c>
      <c r="E106" s="129"/>
      <c r="F106" s="129"/>
      <c r="G106" s="129"/>
      <c r="H106" s="129"/>
      <c r="I106" s="129"/>
      <c r="J106" s="278">
        <f t="shared" si="30"/>
        <v>394905</v>
      </c>
      <c r="K106" s="224">
        <f t="shared" si="31"/>
        <v>394905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49276620</v>
      </c>
      <c r="D112" s="129">
        <v>3561186</v>
      </c>
      <c r="E112" s="129"/>
      <c r="F112" s="129"/>
      <c r="G112" s="129"/>
      <c r="H112" s="129"/>
      <c r="I112" s="129"/>
      <c r="J112" s="278">
        <f t="shared" si="30"/>
        <v>3561186</v>
      </c>
      <c r="K112" s="224">
        <f t="shared" si="31"/>
        <v>52837806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11310000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11310000</v>
      </c>
    </row>
    <row r="118" spans="1:11" ht="12" customHeight="1">
      <c r="A118" s="11" t="s">
        <v>302</v>
      </c>
      <c r="B118" s="8" t="s">
        <v>33</v>
      </c>
      <c r="C118" s="127">
        <v>24360869</v>
      </c>
      <c r="D118" s="127">
        <v>2459531</v>
      </c>
      <c r="E118" s="127"/>
      <c r="F118" s="127"/>
      <c r="G118" s="127"/>
      <c r="H118" s="127"/>
      <c r="I118" s="127"/>
      <c r="J118" s="277">
        <f t="shared" si="30"/>
        <v>2459531</v>
      </c>
      <c r="K118" s="223">
        <f t="shared" si="31"/>
        <v>26820400</v>
      </c>
    </row>
    <row r="119" spans="1:11" ht="12" customHeight="1">
      <c r="A119" s="11" t="s">
        <v>303</v>
      </c>
      <c r="B119" s="5" t="s">
        <v>305</v>
      </c>
      <c r="C119" s="127">
        <v>9360869</v>
      </c>
      <c r="D119" s="127">
        <v>2459531</v>
      </c>
      <c r="E119" s="127"/>
      <c r="F119" s="127"/>
      <c r="G119" s="127"/>
      <c r="H119" s="127"/>
      <c r="I119" s="127"/>
      <c r="J119" s="277">
        <f t="shared" si="30"/>
        <v>2459531</v>
      </c>
      <c r="K119" s="223">
        <f t="shared" si="31"/>
        <v>11820400</v>
      </c>
    </row>
    <row r="120" spans="1:11" ht="12" customHeight="1" thickBot="1">
      <c r="A120" s="15" t="s">
        <v>304</v>
      </c>
      <c r="B120" s="177" t="s">
        <v>306</v>
      </c>
      <c r="C120" s="186">
        <v>15000000</v>
      </c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15000000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236021000</v>
      </c>
      <c r="D121" s="126">
        <f aca="true" t="shared" si="32" ref="D121:K121">+D122+D124+D126</f>
        <v>9220378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9220378</v>
      </c>
      <c r="K121" s="182">
        <f t="shared" si="32"/>
        <v>245241378</v>
      </c>
    </row>
    <row r="122" spans="1:11" ht="12" customHeight="1">
      <c r="A122" s="12" t="s">
        <v>64</v>
      </c>
      <c r="B122" s="5" t="s">
        <v>119</v>
      </c>
      <c r="C122" s="128">
        <v>47021000</v>
      </c>
      <c r="D122" s="193">
        <v>6500000</v>
      </c>
      <c r="E122" s="193"/>
      <c r="F122" s="193"/>
      <c r="G122" s="193"/>
      <c r="H122" s="193"/>
      <c r="I122" s="128"/>
      <c r="J122" s="167">
        <f aca="true" t="shared" si="33" ref="J122:J134">D122+E122+F122+G122+H122+I122</f>
        <v>6500000</v>
      </c>
      <c r="K122" s="166">
        <f aca="true" t="shared" si="34" ref="K122:K134">C122+J122</f>
        <v>53521000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189000000</v>
      </c>
      <c r="D124" s="194">
        <v>2720378</v>
      </c>
      <c r="E124" s="194"/>
      <c r="F124" s="194"/>
      <c r="G124" s="194"/>
      <c r="H124" s="194"/>
      <c r="I124" s="127"/>
      <c r="J124" s="277">
        <f t="shared" si="33"/>
        <v>2720378</v>
      </c>
      <c r="K124" s="223">
        <f t="shared" si="34"/>
        <v>191720378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519981064</v>
      </c>
      <c r="D135" s="192">
        <f aca="true" t="shared" si="35" ref="D135:K135">+D100+D121</f>
        <v>15636000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15636000</v>
      </c>
      <c r="K135" s="68">
        <f t="shared" si="35"/>
        <v>535617064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3140576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3140576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>
        <v>3140576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3140576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3140576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3140576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523121640</v>
      </c>
      <c r="D161" s="199">
        <f aca="true" t="shared" si="45" ref="D161:K161">+D135+D160</f>
        <v>15636000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15636000</v>
      </c>
      <c r="K161" s="184">
        <f t="shared" si="45"/>
        <v>538757640</v>
      </c>
    </row>
    <row r="162" spans="3:11" ht="13.5" customHeight="1">
      <c r="C162" s="416">
        <f>C93-C161</f>
        <v>19771360</v>
      </c>
      <c r="D162" s="417"/>
      <c r="E162" s="417"/>
      <c r="F162" s="417"/>
      <c r="G162" s="417"/>
      <c r="H162" s="417"/>
      <c r="I162" s="417"/>
      <c r="J162" s="417"/>
      <c r="K162" s="418">
        <f>K93-K161</f>
        <v>19771360</v>
      </c>
    </row>
    <row r="163" spans="1:11" ht="15.75">
      <c r="A163" s="504" t="s">
        <v>257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</row>
    <row r="164" spans="1:11" ht="15" customHeight="1" thickBot="1">
      <c r="A164" s="495" t="s">
        <v>83</v>
      </c>
      <c r="B164" s="49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-169168488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-169168488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188939848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188939848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A18" sqref="A18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491" t="str">
        <f>CONCATENATE("1.3. melléklet ",RM_ALAPADATOK!A7," ",RM_ALAPADATOK!B7," ",RM_ALAPADATOK!C7," ",RM_ALAPADATOK!D7," ",RM_ALAPADATOK!E7," ",RM_ALAPADATOK!F7," ",RM_ALAPADATOK!G7," ",RM_ALAPADATOK!H7)</f>
        <v>1.3. melléklet a 14 / 2019 ( VI. 24. ) önkormányzati rendelethez</v>
      </c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493">
        <f>CONCATENATE(RM_ALAPADATOK!A4)</f>
      </c>
      <c r="B3" s="493"/>
      <c r="C3" s="494"/>
      <c r="D3" s="493"/>
      <c r="E3" s="493"/>
      <c r="F3" s="493"/>
      <c r="G3" s="493"/>
      <c r="H3" s="493"/>
      <c r="I3" s="493"/>
      <c r="J3" s="493"/>
      <c r="K3" s="493"/>
    </row>
    <row r="4" spans="1:11" ht="15.75">
      <c r="A4" s="493" t="s">
        <v>464</v>
      </c>
      <c r="B4" s="493"/>
      <c r="C4" s="494"/>
      <c r="D4" s="493"/>
      <c r="E4" s="493"/>
      <c r="F4" s="493"/>
      <c r="G4" s="493"/>
      <c r="H4" s="493"/>
      <c r="I4" s="493"/>
      <c r="J4" s="493"/>
      <c r="K4" s="49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487" t="s">
        <v>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15.75" customHeight="1" thickBot="1">
      <c r="A7" s="489" t="s">
        <v>81</v>
      </c>
      <c r="B7" s="489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6" t="s">
        <v>46</v>
      </c>
      <c r="B8" s="498" t="s">
        <v>2</v>
      </c>
      <c r="C8" s="500" t="str">
        <f>+CONCATENATE(LEFT(RM_ÖSSZEFÜGGÉSEK!A6,4),". évi")</f>
        <v>2019. évi</v>
      </c>
      <c r="D8" s="501"/>
      <c r="E8" s="502"/>
      <c r="F8" s="502"/>
      <c r="G8" s="502"/>
      <c r="H8" s="502"/>
      <c r="I8" s="502"/>
      <c r="J8" s="502"/>
      <c r="K8" s="503"/>
    </row>
    <row r="9" spans="1:11" ht="38.25" customHeight="1" thickBot="1">
      <c r="A9" s="497"/>
      <c r="B9" s="499"/>
      <c r="C9" s="283" t="s">
        <v>370</v>
      </c>
      <c r="D9" s="303" t="str">
        <f>CONCATENATE('RM_1.2.sz.mell'!D9)</f>
        <v>1. sz. módosítás </v>
      </c>
      <c r="E9" s="303" t="str">
        <f>CONCATENATE('RM_1.2.sz.mell'!E9)</f>
        <v>2. sz. módosítás </v>
      </c>
      <c r="F9" s="303" t="str">
        <f>CONCATENATE('RM_1.2.sz.mell'!F9)</f>
        <v>3. sz. módosítás </v>
      </c>
      <c r="G9" s="303" t="str">
        <f>CONCATENATE('RM_1.2.sz.mell'!G9)</f>
        <v>4. sz. módosítás </v>
      </c>
      <c r="H9" s="303" t="str">
        <f>CONCATENATE('RM_1.2.sz.mell'!H9)</f>
        <v>5. sz. módosítás </v>
      </c>
      <c r="I9" s="303" t="str">
        <f>CONCATENATE('RM_1.2.sz.mell'!I9)</f>
        <v>6. sz. módosítás </v>
      </c>
      <c r="J9" s="304" t="s">
        <v>435</v>
      </c>
      <c r="K9" s="305" t="str">
        <f>CONCATENATE('RM_1.2.sz.mell'!K9)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87613000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87613000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69000000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69000000</v>
      </c>
    </row>
    <row r="43" spans="1:11" s="138" customFormat="1" ht="12" customHeight="1">
      <c r="A43" s="11" t="s">
        <v>53</v>
      </c>
      <c r="B43" s="140" t="s">
        <v>163</v>
      </c>
      <c r="C43" s="127">
        <v>1900000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1900000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16713000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16713000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87613000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87613000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22" t="s">
        <v>232</v>
      </c>
      <c r="B92" s="323" t="s">
        <v>337</v>
      </c>
      <c r="C92" s="324">
        <f>+C69+C73+C78+C81+C85+C91+C90</f>
        <v>0</v>
      </c>
      <c r="D92" s="324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69" t="s">
        <v>336</v>
      </c>
      <c r="B93" s="69" t="s">
        <v>338</v>
      </c>
      <c r="C93" s="132">
        <f>+C68+C92</f>
        <v>87613000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87613000</v>
      </c>
    </row>
    <row r="94" spans="1:3" s="138" customFormat="1" ht="30.75" customHeight="1">
      <c r="A94" s="2"/>
      <c r="B94" s="3"/>
      <c r="C94" s="73"/>
    </row>
    <row r="95" spans="1:11" ht="16.5" customHeight="1">
      <c r="A95" s="488" t="s">
        <v>31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45" customFormat="1" ht="16.5" customHeight="1" thickBot="1">
      <c r="A96" s="490" t="s">
        <v>82</v>
      </c>
      <c r="B96" s="490"/>
      <c r="C96" s="49"/>
      <c r="K96" s="49" t="str">
        <f>K7</f>
        <v>Forintban!</v>
      </c>
    </row>
    <row r="97" spans="1:11" ht="15.75">
      <c r="A97" s="496" t="s">
        <v>46</v>
      </c>
      <c r="B97" s="498" t="s">
        <v>371</v>
      </c>
      <c r="C97" s="500" t="str">
        <f>+CONCATENATE(LEFT(RM_ÖSSZEFÜGGÉSEK!A6,4),". évi")</f>
        <v>2019. évi</v>
      </c>
      <c r="D97" s="501"/>
      <c r="E97" s="502"/>
      <c r="F97" s="502"/>
      <c r="G97" s="502"/>
      <c r="H97" s="502"/>
      <c r="I97" s="502"/>
      <c r="J97" s="502"/>
      <c r="K97" s="503"/>
    </row>
    <row r="98" spans="1:11" ht="48.75" thickBot="1">
      <c r="A98" s="497"/>
      <c r="B98" s="49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67384360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67384360</v>
      </c>
    </row>
    <row r="101" spans="1:11" ht="12" customHeight="1">
      <c r="A101" s="14" t="s">
        <v>58</v>
      </c>
      <c r="B101" s="7" t="s">
        <v>32</v>
      </c>
      <c r="C101" s="268">
        <v>8600000</v>
      </c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8600000</v>
      </c>
    </row>
    <row r="102" spans="1:11" ht="12" customHeight="1">
      <c r="A102" s="11" t="s">
        <v>59</v>
      </c>
      <c r="B102" s="5" t="s">
        <v>101</v>
      </c>
      <c r="C102" s="127">
        <v>1426250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1426250</v>
      </c>
    </row>
    <row r="103" spans="1:11" ht="12" customHeight="1">
      <c r="A103" s="11" t="s">
        <v>60</v>
      </c>
      <c r="B103" s="5" t="s">
        <v>77</v>
      </c>
      <c r="C103" s="129">
        <v>57358110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57358110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40000000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40000000</v>
      </c>
    </row>
    <row r="122" spans="1:11" ht="12" customHeight="1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>
        <v>40000000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40000000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107384360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107384360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107384360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107384360</v>
      </c>
    </row>
    <row r="162" spans="3:11" ht="13.5" customHeight="1">
      <c r="C162" s="416">
        <f>C93-C161</f>
        <v>-19771360</v>
      </c>
      <c r="D162" s="417"/>
      <c r="E162" s="417"/>
      <c r="F162" s="417"/>
      <c r="G162" s="417"/>
      <c r="H162" s="417"/>
      <c r="I162" s="417"/>
      <c r="J162" s="417"/>
      <c r="K162" s="418">
        <f>K93-K161</f>
        <v>-19771360</v>
      </c>
    </row>
    <row r="163" spans="1:11" ht="15.75">
      <c r="A163" s="504" t="s">
        <v>257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</row>
    <row r="164" spans="1:11" ht="15" customHeight="1" thickBot="1">
      <c r="A164" s="495" t="s">
        <v>83</v>
      </c>
      <c r="B164" s="49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-19771360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-19771360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L10" sqref="L1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6"/>
      <c r="B1" s="491" t="str">
        <f>CONCATENATE("1.4. melléklet ",RM_ALAPADATOK!A7," ",RM_ALAPADATOK!B7," ",RM_ALAPADATOK!C7," ",RM_ALAPADATOK!D7," ",RM_ALAPADATOK!E7," ",RM_ALAPADATOK!F7," ",RM_ALAPADATOK!G7," ",RM_ALAPADATOK!H7)</f>
        <v>1.4. melléklet a 14 / 2019 ( VI. 24. ) önkormányzati rendelethez</v>
      </c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493">
        <f>CONCATENATE(RM_ALAPADATOK!A4)</f>
      </c>
      <c r="B3" s="493"/>
      <c r="C3" s="494"/>
      <c r="D3" s="493"/>
      <c r="E3" s="493"/>
      <c r="F3" s="493"/>
      <c r="G3" s="493"/>
      <c r="H3" s="493"/>
      <c r="I3" s="493"/>
      <c r="J3" s="493"/>
      <c r="K3" s="493"/>
    </row>
    <row r="4" spans="1:11" ht="15.75">
      <c r="A4" s="493" t="s">
        <v>465</v>
      </c>
      <c r="B4" s="493"/>
      <c r="C4" s="494"/>
      <c r="D4" s="493"/>
      <c r="E4" s="493"/>
      <c r="F4" s="493"/>
      <c r="G4" s="493"/>
      <c r="H4" s="493"/>
      <c r="I4" s="493"/>
      <c r="J4" s="493"/>
      <c r="K4" s="49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487" t="s">
        <v>1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1" ht="15.75" customHeight="1" thickBot="1">
      <c r="A7" s="489" t="s">
        <v>81</v>
      </c>
      <c r="B7" s="489"/>
      <c r="C7" s="309"/>
      <c r="D7" s="308"/>
      <c r="E7" s="308"/>
      <c r="F7" s="308"/>
      <c r="G7" s="308"/>
      <c r="H7" s="308"/>
      <c r="I7" s="308"/>
      <c r="J7" s="308"/>
      <c r="K7" s="309" t="s">
        <v>429</v>
      </c>
    </row>
    <row r="8" spans="1:11" ht="15.75">
      <c r="A8" s="496" t="s">
        <v>46</v>
      </c>
      <c r="B8" s="498" t="s">
        <v>2</v>
      </c>
      <c r="C8" s="500" t="str">
        <f>+CONCATENATE(LEFT(RM_ÖSSZEFÜGGÉSEK!A6,4),". évi")</f>
        <v>2019. évi</v>
      </c>
      <c r="D8" s="501"/>
      <c r="E8" s="502"/>
      <c r="F8" s="502"/>
      <c r="G8" s="502"/>
      <c r="H8" s="502"/>
      <c r="I8" s="502"/>
      <c r="J8" s="502"/>
      <c r="K8" s="503"/>
    </row>
    <row r="9" spans="1:11" ht="36" customHeight="1" thickBot="1">
      <c r="A9" s="497"/>
      <c r="B9" s="499"/>
      <c r="C9" s="283" t="s">
        <v>370</v>
      </c>
      <c r="D9" s="303" t="str">
        <f>CONCATENATE('RM_1.3.sz.mell.'!D98)</f>
        <v>1. sz. módosítás </v>
      </c>
      <c r="E9" s="303" t="str">
        <f>CONCATENATE('RM_1.3.sz.mell.'!E98)</f>
        <v>2. sz. módosítás </v>
      </c>
      <c r="F9" s="303" t="str">
        <f>CONCATENATE('RM_1.3.sz.mell.'!F98)</f>
        <v>3. sz. módosítás </v>
      </c>
      <c r="G9" s="303" t="str">
        <f>CONCATENATE('RM_1.3.sz.mell.'!G98)</f>
        <v>4. sz. módosítás </v>
      </c>
      <c r="H9" s="303" t="str">
        <f>CONCATENATE('RM_1.3.sz.mell.'!H98)</f>
        <v>5. sz. módosítás </v>
      </c>
      <c r="I9" s="303" t="str">
        <f>CONCATENATE('RM_1.3.sz.mell.'!I98)</f>
        <v>6. sz. módosítás </v>
      </c>
      <c r="J9" s="304" t="s">
        <v>435</v>
      </c>
      <c r="K9" s="305" t="str">
        <f>CONCATENATE('RM_1.3.sz.mell.'!K98)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4" t="s">
        <v>348</v>
      </c>
      <c r="D10" s="284" t="s">
        <v>350</v>
      </c>
      <c r="E10" s="285" t="s">
        <v>349</v>
      </c>
      <c r="F10" s="285" t="s">
        <v>351</v>
      </c>
      <c r="G10" s="285" t="s">
        <v>352</v>
      </c>
      <c r="H10" s="285" t="s">
        <v>353</v>
      </c>
      <c r="I10" s="285" t="s">
        <v>460</v>
      </c>
      <c r="J10" s="285" t="s">
        <v>461</v>
      </c>
      <c r="K10" s="302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1" t="s">
        <v>170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8" t="s">
        <v>335</v>
      </c>
      <c r="B68" s="18" t="s">
        <v>191</v>
      </c>
      <c r="C68" s="132">
        <f>+C11+C18+C25+C32+C40+C52+C58+C63</f>
        <v>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231</v>
      </c>
      <c r="B72" s="286" t="s">
        <v>320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432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222</v>
      </c>
      <c r="B76" s="244" t="s">
        <v>200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223</v>
      </c>
      <c r="B77" s="245" t="s">
        <v>433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336</v>
      </c>
      <c r="B93" s="321" t="s">
        <v>338</v>
      </c>
      <c r="C93" s="132">
        <f>+C68+C92</f>
        <v>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3" s="138" customFormat="1" ht="30.75" customHeight="1">
      <c r="A94" s="2"/>
      <c r="B94" s="3"/>
      <c r="C94" s="73"/>
    </row>
    <row r="95" spans="1:11" ht="16.5" customHeight="1">
      <c r="A95" s="488" t="s">
        <v>31</v>
      </c>
      <c r="B95" s="488"/>
      <c r="C95" s="488"/>
      <c r="D95" s="488"/>
      <c r="E95" s="488"/>
      <c r="F95" s="488"/>
      <c r="G95" s="488"/>
      <c r="H95" s="488"/>
      <c r="I95" s="488"/>
      <c r="J95" s="488"/>
      <c r="K95" s="488"/>
    </row>
    <row r="96" spans="1:11" s="145" customFormat="1" ht="16.5" customHeight="1" thickBot="1">
      <c r="A96" s="490" t="s">
        <v>82</v>
      </c>
      <c r="B96" s="490"/>
      <c r="C96" s="49"/>
      <c r="K96" s="49" t="str">
        <f>K7</f>
        <v>Forintban!</v>
      </c>
    </row>
    <row r="97" spans="1:11" ht="15.75">
      <c r="A97" s="496" t="s">
        <v>46</v>
      </c>
      <c r="B97" s="498" t="s">
        <v>371</v>
      </c>
      <c r="C97" s="500" t="str">
        <f>+CONCATENATE(LEFT(RM_ÖSSZEFÜGGÉSEK!A6,4),". évi")</f>
        <v>2019. évi</v>
      </c>
      <c r="D97" s="501"/>
      <c r="E97" s="502"/>
      <c r="F97" s="502"/>
      <c r="G97" s="502"/>
      <c r="H97" s="502"/>
      <c r="I97" s="502"/>
      <c r="J97" s="502"/>
      <c r="K97" s="503"/>
    </row>
    <row r="98" spans="1:11" ht="48.75" thickBot="1">
      <c r="A98" s="497"/>
      <c r="B98" s="499"/>
      <c r="C98" s="283" t="s">
        <v>370</v>
      </c>
      <c r="D98" s="303" t="str">
        <f aca="true" t="shared" si="28" ref="D98:I98">D9</f>
        <v>1. sz. módosítás </v>
      </c>
      <c r="E98" s="303" t="str">
        <f t="shared" si="28"/>
        <v>2. sz. módosítás </v>
      </c>
      <c r="F98" s="303" t="str">
        <f t="shared" si="28"/>
        <v>3. sz. módosítás </v>
      </c>
      <c r="G98" s="303" t="str">
        <f t="shared" si="28"/>
        <v>4. sz. módosítás </v>
      </c>
      <c r="H98" s="303" t="str">
        <f t="shared" si="28"/>
        <v>5. sz. módosítás </v>
      </c>
      <c r="I98" s="303" t="str">
        <f t="shared" si="28"/>
        <v>6. sz. módosítás </v>
      </c>
      <c r="J98" s="304" t="s">
        <v>435</v>
      </c>
      <c r="K98" s="305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4" t="s">
        <v>348</v>
      </c>
      <c r="D99" s="284" t="s">
        <v>350</v>
      </c>
      <c r="E99" s="285" t="s">
        <v>349</v>
      </c>
      <c r="F99" s="285" t="s">
        <v>351</v>
      </c>
      <c r="G99" s="285" t="s">
        <v>352</v>
      </c>
      <c r="H99" s="285" t="s">
        <v>353</v>
      </c>
      <c r="I99" s="285" t="s">
        <v>460</v>
      </c>
      <c r="J99" s="285" t="s">
        <v>461</v>
      </c>
      <c r="K99" s="302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0</v>
      </c>
    </row>
    <row r="101" spans="1:11" ht="12" customHeight="1">
      <c r="A101" s="14" t="s">
        <v>58</v>
      </c>
      <c r="B101" s="7" t="s">
        <v>32</v>
      </c>
      <c r="C101" s="268"/>
      <c r="D101" s="185"/>
      <c r="E101" s="185"/>
      <c r="F101" s="185"/>
      <c r="G101" s="185"/>
      <c r="H101" s="185"/>
      <c r="I101" s="185"/>
      <c r="J101" s="276">
        <f aca="true" t="shared" si="30" ref="J101:J120">D101+E101+F101+G101+H101+I101</f>
        <v>0</v>
      </c>
      <c r="K101" s="227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304</v>
      </c>
      <c r="B120" s="177" t="s">
        <v>306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5" t="s">
        <v>4</v>
      </c>
      <c r="B121" s="176" t="s">
        <v>244</v>
      </c>
      <c r="C121" s="187">
        <f>+C122+C124+C126</f>
        <v>0</v>
      </c>
      <c r="D121" s="126">
        <f aca="true" t="shared" si="32" ref="D121:K121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0</v>
      </c>
      <c r="D135" s="192">
        <f aca="true" t="shared" si="35" ref="D135:K1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2">
        <f aca="true" t="shared" si="36" ref="D136:K1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2">
        <f aca="true" t="shared" si="37" ref="D140:K140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4"/>
      <c r="E141" s="194"/>
      <c r="F141" s="194"/>
      <c r="G141" s="194"/>
      <c r="H141" s="194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6">
        <f aca="true" t="shared" si="40" ref="D147:K147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8">
        <f>SUM(C153:C157)</f>
        <v>0</v>
      </c>
      <c r="D152" s="197">
        <f aca="true" t="shared" si="41" ref="D152:K152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4"/>
      <c r="E153" s="194"/>
      <c r="F153" s="194"/>
      <c r="G153" s="194"/>
      <c r="H153" s="194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89"/>
      <c r="D159" s="198"/>
      <c r="E159" s="300"/>
      <c r="F159" s="300"/>
      <c r="G159" s="300"/>
      <c r="H159" s="300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0">
        <f>+C136+C140+C147+C152+C158+C159</f>
        <v>0</v>
      </c>
      <c r="D160" s="199">
        <f aca="true" t="shared" si="44" ref="D160:K160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0">
        <f>+C135+C160</f>
        <v>0</v>
      </c>
      <c r="D161" s="199">
        <f aca="true" t="shared" si="45" ref="D161:K161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0</v>
      </c>
    </row>
    <row r="162" spans="3:11" ht="13.5" customHeight="1">
      <c r="C162" s="416">
        <f>C93-C161</f>
        <v>0</v>
      </c>
      <c r="D162" s="417"/>
      <c r="E162" s="417"/>
      <c r="F162" s="417"/>
      <c r="G162" s="417"/>
      <c r="H162" s="417"/>
      <c r="I162" s="417"/>
      <c r="J162" s="417"/>
      <c r="K162" s="418">
        <f>K93-K161</f>
        <v>0</v>
      </c>
    </row>
    <row r="163" spans="1:11" ht="15.75">
      <c r="A163" s="504" t="s">
        <v>257</v>
      </c>
      <c r="B163" s="504"/>
      <c r="C163" s="504"/>
      <c r="D163" s="504"/>
      <c r="E163" s="504"/>
      <c r="F163" s="504"/>
      <c r="G163" s="504"/>
      <c r="H163" s="504"/>
      <c r="I163" s="504"/>
      <c r="J163" s="504"/>
      <c r="K163" s="504"/>
    </row>
    <row r="164" spans="1:11" ht="15" customHeight="1" thickBot="1">
      <c r="A164" s="495" t="s">
        <v>83</v>
      </c>
      <c r="B164" s="495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1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00" workbookViewId="0" topLeftCell="C13">
      <selection activeCell="H12" sqref="H12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468</v>
      </c>
      <c r="C1" s="81"/>
      <c r="D1" s="81"/>
      <c r="E1" s="81"/>
      <c r="F1" s="81"/>
      <c r="G1" s="81"/>
      <c r="H1" s="81"/>
      <c r="I1" s="81"/>
      <c r="J1" s="507" t="str">
        <f>CONCATENATE("2.1. melléklet ",RM_ALAPADATOK!A7," ",RM_ALAPADATOK!B7," ",RM_ALAPADATOK!C7," ",RM_ALAPADATOK!D7," ",RM_ALAPADATOK!E7," ",RM_ALAPADATOK!F7," ",RM_ALAPADATOK!G7," ",RM_ALAPADATOK!H7)</f>
        <v>2.1. melléklet a 14 / 2019 ( VI. 24. ) önkormányzati rendelethez</v>
      </c>
    </row>
    <row r="2" spans="7:10" ht="14.25" thickBot="1">
      <c r="G2" s="82"/>
      <c r="H2" s="82"/>
      <c r="I2" s="82" t="str">
        <f>CONCATENATE('RM_1.1.sz.mell.'!K7)</f>
        <v>Forintban!</v>
      </c>
      <c r="J2" s="507"/>
    </row>
    <row r="3" spans="1:10" ht="18" customHeight="1" thickBot="1">
      <c r="A3" s="505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07"/>
    </row>
    <row r="4" spans="1:10" s="86" customFormat="1" ht="42.75" customHeight="1" thickBot="1">
      <c r="A4" s="506"/>
      <c r="B4" s="56" t="s">
        <v>39</v>
      </c>
      <c r="C4" s="294" t="str">
        <f>+CONCATENATE('RM_1.1.sz.mell.'!C8," eredeti előirányzat")</f>
        <v>2019. évi eredeti előirányzat</v>
      </c>
      <c r="D4" s="292" t="s">
        <v>570</v>
      </c>
      <c r="E4" s="292" t="str">
        <f>+CONCATENATE(LEFT('RM_1.1.sz.mell.'!C8,4),". június 20. módosítás után")</f>
        <v>2019. június 20. módosítás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június 20-ig</v>
      </c>
      <c r="I4" s="430" t="str">
        <f>+E4</f>
        <v>2019. június 20. módosítás után</v>
      </c>
      <c r="J4" s="507"/>
    </row>
    <row r="5" spans="1:10" s="90" customFormat="1" ht="12" customHeight="1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07"/>
    </row>
    <row r="6" spans="1:10" ht="12.75" customHeight="1">
      <c r="A6" s="91" t="s">
        <v>3</v>
      </c>
      <c r="B6" s="92" t="s">
        <v>258</v>
      </c>
      <c r="C6" s="75">
        <v>78620152</v>
      </c>
      <c r="D6" s="75">
        <v>1616000</v>
      </c>
      <c r="E6" s="229">
        <f>C6+D6</f>
        <v>80236152</v>
      </c>
      <c r="F6" s="92" t="s">
        <v>40</v>
      </c>
      <c r="G6" s="75">
        <v>77483800</v>
      </c>
      <c r="H6" s="75"/>
      <c r="I6" s="233">
        <f>G6+H6</f>
        <v>77483800</v>
      </c>
      <c r="J6" s="507"/>
    </row>
    <row r="7" spans="1:10" ht="12.75" customHeight="1">
      <c r="A7" s="93" t="s">
        <v>4</v>
      </c>
      <c r="B7" s="94" t="s">
        <v>259</v>
      </c>
      <c r="C7" s="76"/>
      <c r="D7" s="76">
        <v>2020000</v>
      </c>
      <c r="E7" s="229">
        <f aca="true" t="shared" si="0" ref="E7:E16">C7+D7</f>
        <v>2020000</v>
      </c>
      <c r="F7" s="94" t="s">
        <v>101</v>
      </c>
      <c r="G7" s="76">
        <v>14796345</v>
      </c>
      <c r="H7" s="76"/>
      <c r="I7" s="233">
        <f aca="true" t="shared" si="1" ref="I7:I17">G7+H7</f>
        <v>14796345</v>
      </c>
      <c r="J7" s="507"/>
    </row>
    <row r="8" spans="1:10" ht="12.75" customHeight="1">
      <c r="A8" s="93" t="s">
        <v>5</v>
      </c>
      <c r="B8" s="94" t="s">
        <v>279</v>
      </c>
      <c r="C8" s="76"/>
      <c r="D8" s="76"/>
      <c r="E8" s="229">
        <f t="shared" si="0"/>
        <v>0</v>
      </c>
      <c r="F8" s="94" t="s">
        <v>123</v>
      </c>
      <c r="G8" s="76">
        <v>170744790</v>
      </c>
      <c r="H8" s="76"/>
      <c r="I8" s="233">
        <f t="shared" si="1"/>
        <v>170744790</v>
      </c>
      <c r="J8" s="507"/>
    </row>
    <row r="9" spans="1:10" ht="12.75" customHeight="1">
      <c r="A9" s="93" t="s">
        <v>6</v>
      </c>
      <c r="B9" s="94" t="s">
        <v>92</v>
      </c>
      <c r="C9" s="76">
        <v>143000000</v>
      </c>
      <c r="D9" s="76"/>
      <c r="E9" s="229">
        <f t="shared" si="0"/>
        <v>143000000</v>
      </c>
      <c r="F9" s="94" t="s">
        <v>102</v>
      </c>
      <c r="G9" s="76">
        <v>3372000</v>
      </c>
      <c r="H9" s="76"/>
      <c r="I9" s="233">
        <f t="shared" si="1"/>
        <v>3372000</v>
      </c>
      <c r="J9" s="507"/>
    </row>
    <row r="10" spans="1:10" ht="12.75" customHeight="1">
      <c r="A10" s="93" t="s">
        <v>7</v>
      </c>
      <c r="B10" s="95" t="s">
        <v>282</v>
      </c>
      <c r="C10" s="76">
        <v>113974000</v>
      </c>
      <c r="D10" s="76"/>
      <c r="E10" s="229">
        <f t="shared" si="0"/>
        <v>113974000</v>
      </c>
      <c r="F10" s="94" t="s">
        <v>103</v>
      </c>
      <c r="G10" s="76">
        <v>60586620</v>
      </c>
      <c r="H10" s="76">
        <v>3956091</v>
      </c>
      <c r="I10" s="233">
        <f t="shared" si="1"/>
        <v>64542711</v>
      </c>
      <c r="J10" s="507"/>
    </row>
    <row r="11" spans="1:10" ht="12.75" customHeight="1">
      <c r="A11" s="93" t="s">
        <v>8</v>
      </c>
      <c r="B11" s="94" t="s">
        <v>260</v>
      </c>
      <c r="C11" s="77"/>
      <c r="D11" s="77"/>
      <c r="E11" s="229">
        <f t="shared" si="0"/>
        <v>0</v>
      </c>
      <c r="F11" s="94" t="s">
        <v>33</v>
      </c>
      <c r="G11" s="76">
        <v>24360869</v>
      </c>
      <c r="H11" s="76">
        <v>2459531</v>
      </c>
      <c r="I11" s="233">
        <f t="shared" si="1"/>
        <v>26820400</v>
      </c>
      <c r="J11" s="507"/>
    </row>
    <row r="12" spans="1:10" ht="12.75" customHeight="1">
      <c r="A12" s="93" t="s">
        <v>9</v>
      </c>
      <c r="B12" s="94" t="s">
        <v>340</v>
      </c>
      <c r="C12" s="76"/>
      <c r="D12" s="76"/>
      <c r="E12" s="229">
        <f t="shared" si="0"/>
        <v>0</v>
      </c>
      <c r="F12" s="29"/>
      <c r="G12" s="76"/>
      <c r="H12" s="76"/>
      <c r="I12" s="233">
        <f t="shared" si="1"/>
        <v>0</v>
      </c>
      <c r="J12" s="507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29"/>
      <c r="G13" s="76"/>
      <c r="H13" s="76"/>
      <c r="I13" s="233">
        <f t="shared" si="1"/>
        <v>0</v>
      </c>
      <c r="J13" s="507"/>
    </row>
    <row r="14" spans="1:10" ht="12.75" customHeight="1">
      <c r="A14" s="93" t="s">
        <v>11</v>
      </c>
      <c r="B14" s="148"/>
      <c r="C14" s="77"/>
      <c r="D14" s="77"/>
      <c r="E14" s="229">
        <f t="shared" si="0"/>
        <v>0</v>
      </c>
      <c r="F14" s="29"/>
      <c r="G14" s="76"/>
      <c r="H14" s="76"/>
      <c r="I14" s="233">
        <f t="shared" si="1"/>
        <v>0</v>
      </c>
      <c r="J14" s="507"/>
    </row>
    <row r="15" spans="1:10" ht="12.75" customHeight="1">
      <c r="A15" s="93" t="s">
        <v>12</v>
      </c>
      <c r="B15" s="29"/>
      <c r="C15" s="76"/>
      <c r="D15" s="76"/>
      <c r="E15" s="229">
        <f t="shared" si="0"/>
        <v>0</v>
      </c>
      <c r="F15" s="29"/>
      <c r="G15" s="76"/>
      <c r="H15" s="76"/>
      <c r="I15" s="233">
        <f t="shared" si="1"/>
        <v>0</v>
      </c>
      <c r="J15" s="507"/>
    </row>
    <row r="16" spans="1:10" ht="12.75" customHeight="1">
      <c r="A16" s="93" t="s">
        <v>13</v>
      </c>
      <c r="B16" s="29"/>
      <c r="C16" s="76"/>
      <c r="D16" s="76"/>
      <c r="E16" s="229">
        <f t="shared" si="0"/>
        <v>0</v>
      </c>
      <c r="F16" s="29"/>
      <c r="G16" s="76"/>
      <c r="H16" s="76"/>
      <c r="I16" s="233">
        <f t="shared" si="1"/>
        <v>0</v>
      </c>
      <c r="J16" s="507"/>
    </row>
    <row r="17" spans="1:10" ht="12.75" customHeight="1" thickBot="1">
      <c r="A17" s="93" t="s">
        <v>14</v>
      </c>
      <c r="B17" s="35"/>
      <c r="C17" s="78"/>
      <c r="D17" s="78"/>
      <c r="E17" s="230"/>
      <c r="F17" s="29"/>
      <c r="G17" s="78"/>
      <c r="H17" s="78"/>
      <c r="I17" s="233">
        <f t="shared" si="1"/>
        <v>0</v>
      </c>
      <c r="J17" s="507"/>
    </row>
    <row r="18" spans="1:10" ht="21.75" thickBot="1">
      <c r="A18" s="96" t="s">
        <v>15</v>
      </c>
      <c r="B18" s="48" t="s">
        <v>341</v>
      </c>
      <c r="C18" s="79">
        <f>C6+C7+C9+C10+C11+C13+C14+C15+C16+C17</f>
        <v>335594152</v>
      </c>
      <c r="D18" s="79">
        <f>D6+D7+D9+D10+D11+D13+D14+D15+D16+D17</f>
        <v>3636000</v>
      </c>
      <c r="E18" s="79">
        <f>E6+E7+E9+E10+E11+E13+E14+E15+E16+E17</f>
        <v>339230152</v>
      </c>
      <c r="F18" s="48" t="s">
        <v>265</v>
      </c>
      <c r="G18" s="79">
        <f>SUM(G6:G17)</f>
        <v>351344424</v>
      </c>
      <c r="H18" s="79">
        <f>SUM(H6:H17)</f>
        <v>6415622</v>
      </c>
      <c r="I18" s="112">
        <f>SUM(I6:I17)</f>
        <v>357760046</v>
      </c>
      <c r="J18" s="507"/>
    </row>
    <row r="19" spans="1:10" ht="12.75" customHeight="1">
      <c r="A19" s="97" t="s">
        <v>16</v>
      </c>
      <c r="B19" s="98" t="s">
        <v>262</v>
      </c>
      <c r="C19" s="179">
        <f>+C20+C21+C22+C23</f>
        <v>18890848</v>
      </c>
      <c r="D19" s="179">
        <f>+D20+D21+D22+D23</f>
        <v>0</v>
      </c>
      <c r="E19" s="179">
        <f>+E20+E21+E22+E23</f>
        <v>18890848</v>
      </c>
      <c r="F19" s="99" t="s">
        <v>109</v>
      </c>
      <c r="G19" s="80"/>
      <c r="H19" s="80"/>
      <c r="I19" s="234">
        <f>G19+H19</f>
        <v>0</v>
      </c>
      <c r="J19" s="507"/>
    </row>
    <row r="20" spans="1:10" ht="12.75" customHeight="1">
      <c r="A20" s="100" t="s">
        <v>17</v>
      </c>
      <c r="B20" s="99" t="s">
        <v>117</v>
      </c>
      <c r="C20" s="41">
        <v>18890848</v>
      </c>
      <c r="D20" s="41"/>
      <c r="E20" s="231">
        <f>C20+D20</f>
        <v>18890848</v>
      </c>
      <c r="F20" s="99" t="s">
        <v>264</v>
      </c>
      <c r="G20" s="41"/>
      <c r="H20" s="41"/>
      <c r="I20" s="235">
        <f aca="true" t="shared" si="2" ref="I20:I28">G20+H20</f>
        <v>0</v>
      </c>
      <c r="J20" s="507"/>
    </row>
    <row r="21" spans="1:10" ht="12.75" customHeight="1">
      <c r="A21" s="100" t="s">
        <v>18</v>
      </c>
      <c r="B21" s="99" t="s">
        <v>118</v>
      </c>
      <c r="C21" s="41"/>
      <c r="D21" s="41"/>
      <c r="E21" s="231">
        <f>C21+D21</f>
        <v>0</v>
      </c>
      <c r="F21" s="99" t="s">
        <v>85</v>
      </c>
      <c r="G21" s="41"/>
      <c r="H21" s="41"/>
      <c r="I21" s="235">
        <f t="shared" si="2"/>
        <v>0</v>
      </c>
      <c r="J21" s="507"/>
    </row>
    <row r="22" spans="1:10" ht="12.75" customHeight="1">
      <c r="A22" s="100" t="s">
        <v>19</v>
      </c>
      <c r="B22" s="99" t="s">
        <v>122</v>
      </c>
      <c r="C22" s="41"/>
      <c r="D22" s="41"/>
      <c r="E22" s="231">
        <f>C22+D22</f>
        <v>0</v>
      </c>
      <c r="F22" s="99" t="s">
        <v>86</v>
      </c>
      <c r="G22" s="41"/>
      <c r="H22" s="41"/>
      <c r="I22" s="235">
        <f t="shared" si="2"/>
        <v>0</v>
      </c>
      <c r="J22" s="507"/>
    </row>
    <row r="23" spans="1:10" ht="12.75" customHeight="1">
      <c r="A23" s="100" t="s">
        <v>20</v>
      </c>
      <c r="B23" s="105" t="s">
        <v>128</v>
      </c>
      <c r="C23" s="41"/>
      <c r="D23" s="41"/>
      <c r="E23" s="231">
        <f>C23+D23</f>
        <v>0</v>
      </c>
      <c r="F23" s="98" t="s">
        <v>124</v>
      </c>
      <c r="G23" s="41"/>
      <c r="H23" s="41"/>
      <c r="I23" s="235">
        <f t="shared" si="2"/>
        <v>0</v>
      </c>
      <c r="J23" s="507"/>
    </row>
    <row r="24" spans="1:10" ht="12.75" customHeight="1">
      <c r="A24" s="100" t="s">
        <v>21</v>
      </c>
      <c r="B24" s="99" t="s">
        <v>263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5">
        <f t="shared" si="2"/>
        <v>0</v>
      </c>
      <c r="J24" s="507"/>
    </row>
    <row r="25" spans="1:10" ht="12.75" customHeight="1">
      <c r="A25" s="97" t="s">
        <v>22</v>
      </c>
      <c r="B25" s="98" t="s">
        <v>261</v>
      </c>
      <c r="C25" s="80"/>
      <c r="D25" s="80"/>
      <c r="E25" s="232">
        <f>C25+D25</f>
        <v>0</v>
      </c>
      <c r="F25" s="92" t="s">
        <v>323</v>
      </c>
      <c r="G25" s="80"/>
      <c r="H25" s="80"/>
      <c r="I25" s="234">
        <f t="shared" si="2"/>
        <v>0</v>
      </c>
      <c r="J25" s="507"/>
    </row>
    <row r="26" spans="1:10" ht="12.75" customHeight="1">
      <c r="A26" s="100" t="s">
        <v>23</v>
      </c>
      <c r="B26" s="105" t="s">
        <v>562</v>
      </c>
      <c r="C26" s="41"/>
      <c r="D26" s="41"/>
      <c r="E26" s="231">
        <f>C26+D26</f>
        <v>0</v>
      </c>
      <c r="F26" s="94" t="s">
        <v>329</v>
      </c>
      <c r="G26" s="41"/>
      <c r="H26" s="41"/>
      <c r="I26" s="235">
        <f t="shared" si="2"/>
        <v>0</v>
      </c>
      <c r="J26" s="507"/>
    </row>
    <row r="27" spans="1:10" ht="12.75" customHeight="1">
      <c r="A27" s="93" t="s">
        <v>24</v>
      </c>
      <c r="B27" s="99" t="s">
        <v>424</v>
      </c>
      <c r="C27" s="41"/>
      <c r="D27" s="41"/>
      <c r="E27" s="231">
        <f>C27+D27</f>
        <v>0</v>
      </c>
      <c r="F27" s="94" t="s">
        <v>330</v>
      </c>
      <c r="G27" s="41"/>
      <c r="H27" s="41"/>
      <c r="I27" s="235">
        <f t="shared" si="2"/>
        <v>0</v>
      </c>
      <c r="J27" s="507"/>
    </row>
    <row r="28" spans="1:10" ht="12.75" customHeight="1" thickBot="1">
      <c r="A28" s="122" t="s">
        <v>25</v>
      </c>
      <c r="B28" s="98" t="s">
        <v>219</v>
      </c>
      <c r="C28" s="80"/>
      <c r="D28" s="80"/>
      <c r="E28" s="232">
        <f>C28+D28</f>
        <v>0</v>
      </c>
      <c r="F28" s="150" t="s">
        <v>571</v>
      </c>
      <c r="G28" s="80">
        <v>3140576</v>
      </c>
      <c r="H28" s="80"/>
      <c r="I28" s="234">
        <f t="shared" si="2"/>
        <v>3140576</v>
      </c>
      <c r="J28" s="507"/>
    </row>
    <row r="29" spans="1:10" ht="24" customHeight="1" thickBot="1">
      <c r="A29" s="96" t="s">
        <v>26</v>
      </c>
      <c r="B29" s="48" t="s">
        <v>342</v>
      </c>
      <c r="C29" s="79">
        <f>+C19+C24+C27+C28</f>
        <v>18890848</v>
      </c>
      <c r="D29" s="79">
        <f>+D19+D24+D27+D28</f>
        <v>0</v>
      </c>
      <c r="E29" s="202">
        <f>+E19+E24+E27+E28</f>
        <v>18890848</v>
      </c>
      <c r="F29" s="48" t="s">
        <v>344</v>
      </c>
      <c r="G29" s="79">
        <f>SUM(G19:G28)</f>
        <v>3140576</v>
      </c>
      <c r="H29" s="79">
        <f>SUM(H19:H28)</f>
        <v>0</v>
      </c>
      <c r="I29" s="112">
        <f>SUM(I19:I28)</f>
        <v>3140576</v>
      </c>
      <c r="J29" s="507"/>
    </row>
    <row r="30" spans="1:10" ht="13.5" thickBot="1">
      <c r="A30" s="96" t="s">
        <v>27</v>
      </c>
      <c r="B30" s="102" t="s">
        <v>343</v>
      </c>
      <c r="C30" s="241">
        <f>+C18+C29</f>
        <v>354485000</v>
      </c>
      <c r="D30" s="241">
        <f>+D18+D29</f>
        <v>3636000</v>
      </c>
      <c r="E30" s="242">
        <f>+E18+E29</f>
        <v>358121000</v>
      </c>
      <c r="F30" s="102" t="s">
        <v>345</v>
      </c>
      <c r="G30" s="241">
        <f>+G18+G29</f>
        <v>354485000</v>
      </c>
      <c r="H30" s="241">
        <f>+H18+H29</f>
        <v>6415622</v>
      </c>
      <c r="I30" s="242">
        <f>+I18+I29</f>
        <v>360900622</v>
      </c>
      <c r="J30" s="507"/>
    </row>
    <row r="31" spans="1:10" ht="13.5" thickBot="1">
      <c r="A31" s="96" t="s">
        <v>28</v>
      </c>
      <c r="B31" s="102" t="s">
        <v>87</v>
      </c>
      <c r="C31" s="241">
        <f>IF(C18-G18&lt;0,G18-C18,"-")</f>
        <v>15750272</v>
      </c>
      <c r="D31" s="241">
        <f>IF(D18-H18&lt;0,H18-D18,"-")</f>
        <v>2779622</v>
      </c>
      <c r="E31" s="242">
        <f>IF(E18-I18&lt;0,I18-E18,"-")</f>
        <v>18529894</v>
      </c>
      <c r="F31" s="102" t="s">
        <v>88</v>
      </c>
      <c r="G31" s="241" t="str">
        <f>IF(C18-G18&gt;0,C18-G18,"-")</f>
        <v>-</v>
      </c>
      <c r="H31" s="241" t="str">
        <f>IF(D18-H18&gt;0,D18-H18,"-")</f>
        <v>-</v>
      </c>
      <c r="I31" s="242" t="str">
        <f>IF(E18-I18&gt;0,E18-I18,"-")</f>
        <v>-</v>
      </c>
      <c r="J31" s="507"/>
    </row>
    <row r="32" spans="1:10" ht="13.5" thickBot="1">
      <c r="A32" s="96" t="s">
        <v>29</v>
      </c>
      <c r="B32" s="102" t="s">
        <v>430</v>
      </c>
      <c r="C32" s="241" t="str">
        <f>IF(C30-G30&lt;0,G30-C30,"-")</f>
        <v>-</v>
      </c>
      <c r="D32" s="241">
        <f>IF(D30-H30&lt;0,H30-D30,"-")</f>
        <v>2779622</v>
      </c>
      <c r="E32" s="241">
        <f>IF(E30-I30&lt;0,I30-E30,"-")</f>
        <v>2779622</v>
      </c>
      <c r="F32" s="102" t="s">
        <v>431</v>
      </c>
      <c r="G32" s="241" t="str">
        <f>IF(C30-G30&gt;0,C30-G30,"-")</f>
        <v>-</v>
      </c>
      <c r="H32" s="241" t="str">
        <f>IF(D30-H30&gt;0,D30-H30,"-")</f>
        <v>-</v>
      </c>
      <c r="I32" s="243" t="str">
        <f>IF(E30-I30&gt;0,E30-I30,"-")</f>
        <v>-</v>
      </c>
      <c r="J32" s="507"/>
    </row>
    <row r="33" spans="2:6" ht="18.75">
      <c r="B33" s="508"/>
      <c r="C33" s="508"/>
      <c r="D33" s="508"/>
      <c r="E33" s="508"/>
      <c r="F33" s="508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0">
      <selection activeCell="D12" sqref="D12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5.503906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467</v>
      </c>
      <c r="C1" s="81"/>
      <c r="D1" s="81"/>
      <c r="E1" s="81"/>
      <c r="F1" s="81"/>
      <c r="G1" s="81"/>
      <c r="H1" s="81"/>
      <c r="I1" s="81"/>
      <c r="J1" s="507" t="str">
        <f>CONCATENATE("2.2. melléklet ",RM_ALAPADATOK!A7," ",RM_ALAPADATOK!B7," ",RM_ALAPADATOK!C7," ",RM_ALAPADATOK!D7," ",RM_ALAPADATOK!E7," ",RM_ALAPADATOK!F7," ",RM_ALAPADATOK!G7," ",RM_ALAPADATOK!H7)</f>
        <v>2.2. melléklet a 14 / 2019 ( VI. 24. ) önkormányzati rendelethez</v>
      </c>
    </row>
    <row r="2" spans="7:10" ht="14.25" thickBot="1">
      <c r="G2" s="82"/>
      <c r="H2" s="82"/>
      <c r="I2" s="82" t="str">
        <f>'RM_2.1.sz.mell.'!I2</f>
        <v>Forintban!</v>
      </c>
      <c r="J2" s="507"/>
    </row>
    <row r="3" spans="1:10" ht="13.5" customHeight="1" thickBot="1">
      <c r="A3" s="505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07"/>
    </row>
    <row r="4" spans="1:10" s="86" customFormat="1" ht="36.75" thickBot="1">
      <c r="A4" s="506"/>
      <c r="B4" s="56" t="s">
        <v>39</v>
      </c>
      <c r="C4" s="291" t="str">
        <f>+CONCATENATE('RM_1.1.sz.mell.'!C8," eredeti előirányzat")</f>
        <v>2019. évi eredeti előirányzat</v>
      </c>
      <c r="D4" s="431" t="str">
        <f>CONCATENATE('RM_2.1.sz.mell.'!D4)</f>
        <v>Halmozott módosítás 2019. június 20-ig</v>
      </c>
      <c r="E4" s="431" t="str">
        <f>+CONCATENATE(LEFT('RM_1.1.sz.mell.'!C8,4),". június 20. módosítás után")</f>
        <v>2019. június 20. módosítás után</v>
      </c>
      <c r="F4" s="293" t="s">
        <v>39</v>
      </c>
      <c r="G4" s="291" t="str">
        <f>+C4</f>
        <v>2019. évi eredeti előirányzat</v>
      </c>
      <c r="H4" s="291" t="str">
        <f>+D4</f>
        <v>Halmozott módosítás 2019. június 20-ig</v>
      </c>
      <c r="I4" s="430" t="str">
        <f>+E4</f>
        <v>2019. június 20. módosítás után</v>
      </c>
      <c r="J4" s="507"/>
    </row>
    <row r="5" spans="1:10" s="86" customFormat="1" ht="13.5" thickBot="1">
      <c r="A5" s="87" t="s">
        <v>346</v>
      </c>
      <c r="B5" s="88" t="s">
        <v>347</v>
      </c>
      <c r="C5" s="89" t="s">
        <v>348</v>
      </c>
      <c r="D5" s="201" t="s">
        <v>350</v>
      </c>
      <c r="E5" s="201" t="s">
        <v>426</v>
      </c>
      <c r="F5" s="88" t="s">
        <v>373</v>
      </c>
      <c r="G5" s="89" t="s">
        <v>352</v>
      </c>
      <c r="H5" s="89" t="s">
        <v>353</v>
      </c>
      <c r="I5" s="240" t="s">
        <v>427</v>
      </c>
      <c r="J5" s="507"/>
    </row>
    <row r="6" spans="1:10" ht="12.75" customHeight="1">
      <c r="A6" s="91" t="s">
        <v>3</v>
      </c>
      <c r="B6" s="92" t="s">
        <v>266</v>
      </c>
      <c r="C6" s="75">
        <v>92831424</v>
      </c>
      <c r="D6" s="75"/>
      <c r="E6" s="229">
        <f>C6+D6</f>
        <v>92831424</v>
      </c>
      <c r="F6" s="92" t="s">
        <v>119</v>
      </c>
      <c r="G6" s="75">
        <v>47021000</v>
      </c>
      <c r="H6" s="207">
        <v>6500000</v>
      </c>
      <c r="I6" s="236">
        <f>G6+H6</f>
        <v>53521000</v>
      </c>
      <c r="J6" s="507"/>
    </row>
    <row r="7" spans="1:10" ht="12.75">
      <c r="A7" s="93" t="s">
        <v>4</v>
      </c>
      <c r="B7" s="94" t="s">
        <v>267</v>
      </c>
      <c r="C7" s="76"/>
      <c r="D7" s="76"/>
      <c r="E7" s="229">
        <f aca="true" t="shared" si="0" ref="E7:E16">C7+D7</f>
        <v>0</v>
      </c>
      <c r="F7" s="94" t="s">
        <v>272</v>
      </c>
      <c r="G7" s="76"/>
      <c r="H7" s="76"/>
      <c r="I7" s="237">
        <f aca="true" t="shared" si="1" ref="I7:I29">G7+H7</f>
        <v>0</v>
      </c>
      <c r="J7" s="507"/>
    </row>
    <row r="8" spans="1:10" ht="12.75" customHeight="1">
      <c r="A8" s="93" t="s">
        <v>5</v>
      </c>
      <c r="B8" s="94" t="s">
        <v>0</v>
      </c>
      <c r="C8" s="76"/>
      <c r="D8" s="76"/>
      <c r="E8" s="229">
        <f t="shared" si="0"/>
        <v>0</v>
      </c>
      <c r="F8" s="94" t="s">
        <v>105</v>
      </c>
      <c r="G8" s="76">
        <v>229000000</v>
      </c>
      <c r="H8" s="76">
        <v>2720378</v>
      </c>
      <c r="I8" s="237">
        <f t="shared" si="1"/>
        <v>231720378</v>
      </c>
      <c r="J8" s="507"/>
    </row>
    <row r="9" spans="1:10" ht="12.75" customHeight="1">
      <c r="A9" s="93" t="s">
        <v>6</v>
      </c>
      <c r="B9" s="94" t="s">
        <v>268</v>
      </c>
      <c r="C9" s="76"/>
      <c r="D9" s="76"/>
      <c r="E9" s="229">
        <f t="shared" si="0"/>
        <v>0</v>
      </c>
      <c r="F9" s="94" t="s">
        <v>273</v>
      </c>
      <c r="G9" s="76"/>
      <c r="H9" s="76"/>
      <c r="I9" s="237">
        <f t="shared" si="1"/>
        <v>0</v>
      </c>
      <c r="J9" s="507"/>
    </row>
    <row r="10" spans="1:10" ht="12.75" customHeight="1">
      <c r="A10" s="93" t="s">
        <v>7</v>
      </c>
      <c r="B10" s="94" t="s">
        <v>269</v>
      </c>
      <c r="C10" s="76"/>
      <c r="D10" s="76"/>
      <c r="E10" s="229">
        <f t="shared" si="0"/>
        <v>0</v>
      </c>
      <c r="F10" s="94" t="s">
        <v>121</v>
      </c>
      <c r="G10" s="76"/>
      <c r="H10" s="76"/>
      <c r="I10" s="237">
        <f t="shared" si="1"/>
        <v>0</v>
      </c>
      <c r="J10" s="507"/>
    </row>
    <row r="11" spans="1:10" ht="12.75" customHeight="1">
      <c r="A11" s="93" t="s">
        <v>8</v>
      </c>
      <c r="B11" s="94" t="s">
        <v>270</v>
      </c>
      <c r="C11" s="77">
        <v>10000000</v>
      </c>
      <c r="D11" s="77">
        <v>12000000</v>
      </c>
      <c r="E11" s="229">
        <f t="shared" si="0"/>
        <v>22000000</v>
      </c>
      <c r="F11" s="151"/>
      <c r="G11" s="76"/>
      <c r="H11" s="76"/>
      <c r="I11" s="237">
        <f t="shared" si="1"/>
        <v>0</v>
      </c>
      <c r="J11" s="507"/>
    </row>
    <row r="12" spans="1:10" ht="12.75" customHeight="1">
      <c r="A12" s="93" t="s">
        <v>9</v>
      </c>
      <c r="B12" s="29"/>
      <c r="C12" s="76"/>
      <c r="D12" s="76"/>
      <c r="E12" s="229">
        <f t="shared" si="0"/>
        <v>0</v>
      </c>
      <c r="F12" s="151"/>
      <c r="G12" s="76"/>
      <c r="H12" s="76"/>
      <c r="I12" s="237">
        <f t="shared" si="1"/>
        <v>0</v>
      </c>
      <c r="J12" s="507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152"/>
      <c r="G13" s="76"/>
      <c r="H13" s="76"/>
      <c r="I13" s="237">
        <f t="shared" si="1"/>
        <v>0</v>
      </c>
      <c r="J13" s="507"/>
    </row>
    <row r="14" spans="1:10" ht="12.75" customHeight="1">
      <c r="A14" s="93" t="s">
        <v>11</v>
      </c>
      <c r="B14" s="149"/>
      <c r="C14" s="77"/>
      <c r="D14" s="77"/>
      <c r="E14" s="229">
        <f t="shared" si="0"/>
        <v>0</v>
      </c>
      <c r="F14" s="151"/>
      <c r="G14" s="76"/>
      <c r="H14" s="76"/>
      <c r="I14" s="237">
        <f t="shared" si="1"/>
        <v>0</v>
      </c>
      <c r="J14" s="507"/>
    </row>
    <row r="15" spans="1:10" ht="12.75">
      <c r="A15" s="93" t="s">
        <v>12</v>
      </c>
      <c r="B15" s="29"/>
      <c r="C15" s="77"/>
      <c r="D15" s="77"/>
      <c r="E15" s="229">
        <f t="shared" si="0"/>
        <v>0</v>
      </c>
      <c r="F15" s="151"/>
      <c r="G15" s="76"/>
      <c r="H15" s="76"/>
      <c r="I15" s="237">
        <f t="shared" si="1"/>
        <v>0</v>
      </c>
      <c r="J15" s="507"/>
    </row>
    <row r="16" spans="1:10" ht="12.75" customHeight="1" thickBot="1">
      <c r="A16" s="122" t="s">
        <v>13</v>
      </c>
      <c r="B16" s="150"/>
      <c r="C16" s="124"/>
      <c r="D16" s="124"/>
      <c r="E16" s="229">
        <f t="shared" si="0"/>
        <v>0</v>
      </c>
      <c r="F16" s="123" t="s">
        <v>33</v>
      </c>
      <c r="G16" s="205"/>
      <c r="H16" s="205"/>
      <c r="I16" s="238">
        <f t="shared" si="1"/>
        <v>0</v>
      </c>
      <c r="J16" s="507"/>
    </row>
    <row r="17" spans="1:10" ht="15.75" customHeight="1" thickBot="1">
      <c r="A17" s="96" t="s">
        <v>14</v>
      </c>
      <c r="B17" s="48" t="s">
        <v>280</v>
      </c>
      <c r="C17" s="79">
        <f>+C6+C8+C9+C11+C12+C13+C14+C15+C16</f>
        <v>102831424</v>
      </c>
      <c r="D17" s="79">
        <f>+D6+D8+D9+D11+D12+D13+D14+D15+D16</f>
        <v>12000000</v>
      </c>
      <c r="E17" s="79">
        <f>+E6+E8+E9+E11+E12+E13+E14+E15+E16</f>
        <v>114831424</v>
      </c>
      <c r="F17" s="48" t="s">
        <v>281</v>
      </c>
      <c r="G17" s="79">
        <f>+G6+G8+G10+G11+G12+G13+G14+G15+G16</f>
        <v>276021000</v>
      </c>
      <c r="H17" s="79">
        <f>+H6+H8+H10+H11+H12+H13+H14+H15+H16</f>
        <v>9220378</v>
      </c>
      <c r="I17" s="112">
        <f>+I6+I8+I10+I11+I12+I13+I14+I15+I16</f>
        <v>285241378</v>
      </c>
      <c r="J17" s="507"/>
    </row>
    <row r="18" spans="1:10" ht="12.75" customHeight="1">
      <c r="A18" s="91" t="s">
        <v>15</v>
      </c>
      <c r="B18" s="104" t="s">
        <v>136</v>
      </c>
      <c r="C18" s="111">
        <f>+C19+C20+C21+C22+C23</f>
        <v>173189576</v>
      </c>
      <c r="D18" s="111">
        <f>+D19+D20+D21+D22+D23</f>
        <v>0</v>
      </c>
      <c r="E18" s="111">
        <f>+E19+E20+E21+E22+E23</f>
        <v>173189576</v>
      </c>
      <c r="F18" s="99" t="s">
        <v>109</v>
      </c>
      <c r="G18" s="206"/>
      <c r="H18" s="206"/>
      <c r="I18" s="239">
        <f t="shared" si="1"/>
        <v>0</v>
      </c>
      <c r="J18" s="507"/>
    </row>
    <row r="19" spans="1:10" ht="12.75" customHeight="1">
      <c r="A19" s="93" t="s">
        <v>16</v>
      </c>
      <c r="B19" s="105" t="s">
        <v>125</v>
      </c>
      <c r="C19" s="41">
        <v>173189576</v>
      </c>
      <c r="D19" s="41"/>
      <c r="E19" s="231">
        <f aca="true" t="shared" si="2" ref="E19:E29">C19+D19</f>
        <v>173189576</v>
      </c>
      <c r="F19" s="99" t="s">
        <v>112</v>
      </c>
      <c r="G19" s="41"/>
      <c r="H19" s="41"/>
      <c r="I19" s="235">
        <f t="shared" si="1"/>
        <v>0</v>
      </c>
      <c r="J19" s="507"/>
    </row>
    <row r="20" spans="1:10" ht="12.75" customHeight="1">
      <c r="A20" s="91" t="s">
        <v>17</v>
      </c>
      <c r="B20" s="105" t="s">
        <v>126</v>
      </c>
      <c r="C20" s="41"/>
      <c r="D20" s="41"/>
      <c r="E20" s="231">
        <f t="shared" si="2"/>
        <v>0</v>
      </c>
      <c r="F20" s="99" t="s">
        <v>85</v>
      </c>
      <c r="G20" s="41"/>
      <c r="H20" s="41"/>
      <c r="I20" s="235">
        <f t="shared" si="1"/>
        <v>0</v>
      </c>
      <c r="J20" s="507"/>
    </row>
    <row r="21" spans="1:10" ht="12.75" customHeight="1">
      <c r="A21" s="93" t="s">
        <v>18</v>
      </c>
      <c r="B21" s="105" t="s">
        <v>127</v>
      </c>
      <c r="C21" s="41"/>
      <c r="D21" s="41"/>
      <c r="E21" s="231">
        <f t="shared" si="2"/>
        <v>0</v>
      </c>
      <c r="F21" s="99" t="s">
        <v>86</v>
      </c>
      <c r="G21" s="41"/>
      <c r="H21" s="41"/>
      <c r="I21" s="235">
        <f t="shared" si="1"/>
        <v>0</v>
      </c>
      <c r="J21" s="507"/>
    </row>
    <row r="22" spans="1:10" ht="12.75" customHeight="1">
      <c r="A22" s="91" t="s">
        <v>19</v>
      </c>
      <c r="B22" s="105" t="s">
        <v>128</v>
      </c>
      <c r="C22" s="41"/>
      <c r="D22" s="41"/>
      <c r="E22" s="231">
        <f t="shared" si="2"/>
        <v>0</v>
      </c>
      <c r="F22" s="98" t="s">
        <v>124</v>
      </c>
      <c r="G22" s="41"/>
      <c r="H22" s="41"/>
      <c r="I22" s="235">
        <f t="shared" si="1"/>
        <v>0</v>
      </c>
      <c r="J22" s="507"/>
    </row>
    <row r="23" spans="1:10" ht="12.75" customHeight="1">
      <c r="A23" s="93" t="s">
        <v>20</v>
      </c>
      <c r="B23" s="106" t="s">
        <v>129</v>
      </c>
      <c r="C23" s="41"/>
      <c r="D23" s="41"/>
      <c r="E23" s="231">
        <f t="shared" si="2"/>
        <v>0</v>
      </c>
      <c r="F23" s="99" t="s">
        <v>113</v>
      </c>
      <c r="G23" s="41"/>
      <c r="H23" s="41"/>
      <c r="I23" s="235">
        <f t="shared" si="1"/>
        <v>0</v>
      </c>
      <c r="J23" s="507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5">
        <f t="shared" si="1"/>
        <v>0</v>
      </c>
      <c r="J24" s="507"/>
    </row>
    <row r="25" spans="1:10" ht="12.75" customHeight="1">
      <c r="A25" s="93" t="s">
        <v>22</v>
      </c>
      <c r="B25" s="106" t="s">
        <v>131</v>
      </c>
      <c r="C25" s="41"/>
      <c r="D25" s="41"/>
      <c r="E25" s="231">
        <f t="shared" si="2"/>
        <v>0</v>
      </c>
      <c r="F25" s="108" t="s">
        <v>274</v>
      </c>
      <c r="G25" s="41"/>
      <c r="H25" s="41"/>
      <c r="I25" s="235">
        <f t="shared" si="1"/>
        <v>0</v>
      </c>
      <c r="J25" s="507"/>
    </row>
    <row r="26" spans="1:10" ht="12.75" customHeight="1">
      <c r="A26" s="91" t="s">
        <v>23</v>
      </c>
      <c r="B26" s="106" t="s">
        <v>132</v>
      </c>
      <c r="C26" s="41"/>
      <c r="D26" s="41"/>
      <c r="E26" s="231">
        <f t="shared" si="2"/>
        <v>0</v>
      </c>
      <c r="F26" s="103"/>
      <c r="G26" s="41"/>
      <c r="H26" s="41"/>
      <c r="I26" s="235">
        <f t="shared" si="1"/>
        <v>0</v>
      </c>
      <c r="J26" s="507"/>
    </row>
    <row r="27" spans="1:10" ht="12.75" customHeight="1">
      <c r="A27" s="93" t="s">
        <v>24</v>
      </c>
      <c r="B27" s="105" t="s">
        <v>133</v>
      </c>
      <c r="C27" s="41"/>
      <c r="D27" s="41"/>
      <c r="E27" s="231">
        <f t="shared" si="2"/>
        <v>0</v>
      </c>
      <c r="F27" s="46"/>
      <c r="G27" s="41"/>
      <c r="H27" s="41"/>
      <c r="I27" s="235">
        <f t="shared" si="1"/>
        <v>0</v>
      </c>
      <c r="J27" s="507"/>
    </row>
    <row r="28" spans="1:10" ht="12.75" customHeight="1">
      <c r="A28" s="91" t="s">
        <v>25</v>
      </c>
      <c r="B28" s="109" t="s">
        <v>134</v>
      </c>
      <c r="C28" s="41"/>
      <c r="D28" s="41"/>
      <c r="E28" s="231">
        <f t="shared" si="2"/>
        <v>0</v>
      </c>
      <c r="F28" s="29"/>
      <c r="G28" s="41"/>
      <c r="H28" s="41"/>
      <c r="I28" s="235">
        <f t="shared" si="1"/>
        <v>0</v>
      </c>
      <c r="J28" s="507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1">
        <f t="shared" si="2"/>
        <v>0</v>
      </c>
      <c r="F29" s="46"/>
      <c r="G29" s="41"/>
      <c r="H29" s="41"/>
      <c r="I29" s="235">
        <f t="shared" si="1"/>
        <v>0</v>
      </c>
      <c r="J29" s="507"/>
    </row>
    <row r="30" spans="1:10" ht="21.75" customHeight="1" thickBot="1">
      <c r="A30" s="96" t="s">
        <v>27</v>
      </c>
      <c r="B30" s="48" t="s">
        <v>271</v>
      </c>
      <c r="C30" s="79">
        <f>+C18+C24</f>
        <v>173189576</v>
      </c>
      <c r="D30" s="79">
        <f>+D18+D24</f>
        <v>0</v>
      </c>
      <c r="E30" s="79">
        <f>+E18+E24</f>
        <v>173189576</v>
      </c>
      <c r="F30" s="48" t="s">
        <v>275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07"/>
    </row>
    <row r="31" spans="1:10" ht="13.5" thickBot="1">
      <c r="A31" s="96" t="s">
        <v>28</v>
      </c>
      <c r="B31" s="102" t="s">
        <v>276</v>
      </c>
      <c r="C31" s="241">
        <f>+C17+C30</f>
        <v>276021000</v>
      </c>
      <c r="D31" s="241">
        <f>+D17+D30</f>
        <v>12000000</v>
      </c>
      <c r="E31" s="242">
        <f>+E17+E30</f>
        <v>288021000</v>
      </c>
      <c r="F31" s="102" t="s">
        <v>277</v>
      </c>
      <c r="G31" s="241">
        <f>+G17+G30</f>
        <v>276021000</v>
      </c>
      <c r="H31" s="241">
        <f>+H17+H30</f>
        <v>9220378</v>
      </c>
      <c r="I31" s="242">
        <f>+I17+I30</f>
        <v>285241378</v>
      </c>
      <c r="J31" s="507"/>
    </row>
    <row r="32" spans="1:10" ht="13.5" thickBot="1">
      <c r="A32" s="96" t="s">
        <v>29</v>
      </c>
      <c r="B32" s="102" t="s">
        <v>87</v>
      </c>
      <c r="C32" s="241">
        <f>IF(C17-G17&lt;0,G17-C17,"-")</f>
        <v>173189576</v>
      </c>
      <c r="D32" s="241" t="str">
        <f>IF(D17-H17&lt;0,H17-D17,"-")</f>
        <v>-</v>
      </c>
      <c r="E32" s="242">
        <f>IF(E17-I17&lt;0,I17-E17,"-")</f>
        <v>170409954</v>
      </c>
      <c r="F32" s="102" t="s">
        <v>88</v>
      </c>
      <c r="G32" s="241" t="str">
        <f>IF(C17-G17&gt;0,C17-G17,"-")</f>
        <v>-</v>
      </c>
      <c r="H32" s="241">
        <f>IF(D17-H17&gt;0,D17-H17,"-")</f>
        <v>2779622</v>
      </c>
      <c r="I32" s="242" t="str">
        <f>IF(E17-I17&gt;0,E17-I17,"-")</f>
        <v>-</v>
      </c>
      <c r="J32" s="507"/>
    </row>
    <row r="33" spans="1:10" ht="13.5" thickBot="1">
      <c r="A33" s="96" t="s">
        <v>30</v>
      </c>
      <c r="B33" s="102" t="s">
        <v>430</v>
      </c>
      <c r="C33" s="241" t="str">
        <f>IF(C31-G31&lt;0,G31-C31,"-")</f>
        <v>-</v>
      </c>
      <c r="D33" s="241" t="str">
        <f>IF(D31-H31&lt;0,H31-D31,"-")</f>
        <v>-</v>
      </c>
      <c r="E33" s="241" t="str">
        <f>IF(E31-I31&lt;0,I31-E31,"-")</f>
        <v>-</v>
      </c>
      <c r="F33" s="102" t="s">
        <v>431</v>
      </c>
      <c r="G33" s="241" t="str">
        <f>IF(C31-G31&gt;0,C31-G31,"-")</f>
        <v>-</v>
      </c>
      <c r="H33" s="241">
        <f>IF(D31-H31&gt;0,D31-H31,"-")</f>
        <v>2779622</v>
      </c>
      <c r="I33" s="243">
        <f>IF(E31-I31&gt;0,E31-I31,"-")</f>
        <v>2779622</v>
      </c>
      <c r="J33" s="507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2019-06-12T12:10:53Z</cp:lastPrinted>
  <dcterms:created xsi:type="dcterms:W3CDTF">1999-10-30T10:30:45Z</dcterms:created>
  <dcterms:modified xsi:type="dcterms:W3CDTF">2019-06-21T10:50:20Z</dcterms:modified>
  <cp:category/>
  <cp:version/>
  <cp:contentType/>
  <cp:contentStatus/>
</cp:coreProperties>
</file>