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65476" windowWidth="5760" windowHeight="6585" firstSheet="12" activeTab="23"/>
  </bookViews>
  <sheets>
    <sheet name="bor." sheetId="1" r:id="rId1"/>
    <sheet name="Mérleg 1. mell." sheetId="2" r:id="rId2"/>
    <sheet name="Bev.forr.2.mell." sheetId="3" r:id="rId3"/>
    <sheet name="3.mell. bev.köt.önként.váll." sheetId="4" r:id="rId4"/>
    <sheet name="4.kiadások" sheetId="5" r:id="rId5"/>
    <sheet name="4. a. Működ.kiad." sheetId="6" r:id="rId6"/>
    <sheet name="4.b. Felhalm.kiad." sheetId="7" r:id="rId7"/>
    <sheet name="4.c. köt.önként.váll." sheetId="8" r:id="rId8"/>
    <sheet name="5.mell." sheetId="9" r:id="rId9"/>
    <sheet name="6.mell." sheetId="10" r:id="rId10"/>
    <sheet name="7. mell." sheetId="11" r:id="rId11"/>
    <sheet name="8.mell." sheetId="12" r:id="rId12"/>
    <sheet name="9.mell." sheetId="13" r:id="rId13"/>
    <sheet name="10.mell." sheetId="14" r:id="rId14"/>
    <sheet name="11.mell." sheetId="15" r:id="rId15"/>
    <sheet name="11.a.mell. " sheetId="16" r:id="rId16"/>
    <sheet name="11.b.mell." sheetId="17" r:id="rId17"/>
    <sheet name="12.mell." sheetId="18" r:id="rId18"/>
    <sheet name="13.mell." sheetId="19" r:id="rId19"/>
    <sheet name="14.mell." sheetId="20" r:id="rId20"/>
    <sheet name="15.mell." sheetId="21" r:id="rId21"/>
    <sheet name="16.mell." sheetId="22" r:id="rId22"/>
    <sheet name="17.mell." sheetId="23" r:id="rId23"/>
    <sheet name="18. Uniós pr.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<sst xmlns="http://schemas.openxmlformats.org/spreadsheetml/2006/main" count="2558" uniqueCount="1156">
  <si>
    <t>2. lakosság részére lakásépítéshez, lakásfelújításhoz nyújtott kölcsönök elengedésének összege</t>
  </si>
  <si>
    <t>magánszemélyek</t>
  </si>
  <si>
    <t>3. ellátottak térítési díjának, illetve kártérítésének méltányossági alapon történő elengedésének összege</t>
  </si>
  <si>
    <t>-</t>
  </si>
  <si>
    <t>( e Ft-ban)</t>
  </si>
  <si>
    <t>költségvetési beszámoló</t>
  </si>
  <si>
    <t xml:space="preserve">PORPÁC KÖZSÉG ÖNKORMÁNYZATA   </t>
  </si>
  <si>
    <t>eredeti</t>
  </si>
  <si>
    <t>teljesítés</t>
  </si>
  <si>
    <t>%-a</t>
  </si>
  <si>
    <t>6.</t>
  </si>
  <si>
    <t>12.</t>
  </si>
  <si>
    <t>Felhalmozási bevételek összesen</t>
  </si>
  <si>
    <t>Önkormányzat bevételei összesen:</t>
  </si>
  <si>
    <t>Önkormányzat kiadásai összesen:</t>
  </si>
  <si>
    <t>Felhalmozási kiadások összesen</t>
  </si>
  <si>
    <t>( e Ft-ban )</t>
  </si>
  <si>
    <t>Összesen:</t>
  </si>
  <si>
    <t>Szociális étkeztetés</t>
  </si>
  <si>
    <t>III. Finanszírozási műveletek elszámolása</t>
  </si>
  <si>
    <t>MŰKÖDÉSI BEVÉTELEK ÖSSZESEN:</t>
  </si>
  <si>
    <t>( Ft-ban )</t>
  </si>
  <si>
    <t>eszközcsoport              megnevezése</t>
  </si>
  <si>
    <t>Forgalomképtelen</t>
  </si>
  <si>
    <t>korlátozottan forgalomképes</t>
  </si>
  <si>
    <t>bruttó érték</t>
  </si>
  <si>
    <t>elszámolt értékcsökkenés</t>
  </si>
  <si>
    <t>nettó érték</t>
  </si>
  <si>
    <t xml:space="preserve">Immateriális javak </t>
  </si>
  <si>
    <t xml:space="preserve"> - vagyonértékű jogok</t>
  </si>
  <si>
    <t>Ingatlanok</t>
  </si>
  <si>
    <t xml:space="preserve"> - földterületek</t>
  </si>
  <si>
    <t xml:space="preserve"> - telkek</t>
  </si>
  <si>
    <t xml:space="preserve"> - épületek</t>
  </si>
  <si>
    <t xml:space="preserve"> - építmények</t>
  </si>
  <si>
    <t>kormány-  zati funkció száma</t>
  </si>
  <si>
    <t xml:space="preserve">módosított </t>
  </si>
  <si>
    <t>teljesítés    %-a</t>
  </si>
  <si>
    <t>PORPÁC KÖZSÉG ÖNKORMÁNYZATA KIADÁSINAK TELJESÜLÉSE</t>
  </si>
  <si>
    <t>egyéb felhalmozási célú kiadások</t>
  </si>
  <si>
    <t>Sárvári Közös Önkormányzati Hivatal részére</t>
  </si>
  <si>
    <t>Sárvár és Kistérsége  részére belső ellenőrzési feladatokra</t>
  </si>
  <si>
    <t>Vasi Volán részére működési hozzájárulás</t>
  </si>
  <si>
    <t>EGYÉB ELVONÁSOK, BEFIZETÉSEK KIADÁSAI</t>
  </si>
  <si>
    <t>Magyar Államkincstár részére adatszolgáltatási díj</t>
  </si>
  <si>
    <t>EGYÉB MŰKÖDÉSI  KIADÁSOK ÖSSZESEN:</t>
  </si>
  <si>
    <t>EGYÉB FELHALMOZÁSI KIADÁSOK</t>
  </si>
  <si>
    <t>EGYÉB FELHALMOZÁSI CÉLÚ KIADÁSOK ÁLLAMHÁZTARTÁSON KÍVÜLRE</t>
  </si>
  <si>
    <t>Lakáshoz jutás támogatása</t>
  </si>
  <si>
    <t>FELHALMOZÁSI CÉLÚ VISSZATÉRÍTENDŐ TÁMOGATÁS NYÚJTÁSA</t>
  </si>
  <si>
    <t>Porpác Község Önkormányzata Önkéntes Tűzoltó Egyesülete részére pályázatai lebonyolításának támogatása</t>
  </si>
  <si>
    <t>EGYÉB FELHALMOZÁSI CÉLÚ KIADÁSOK ÁLLAMHÁZTARTÁSON KÍVÜLRE ÖSSZESEN:</t>
  </si>
  <si>
    <t>EGYÉB FELHALMOZÁSI KIADÁSOK ÖSSZESEN:</t>
  </si>
  <si>
    <t>BERUHÁZÁSI KIADÁSOK</t>
  </si>
  <si>
    <t>011130 Önkormányzatok és önkormányzati hivatalok jogalkotó és általános igazgatási tevékenysége</t>
  </si>
  <si>
    <t>Karácsonyi fényfűzér beszerzése</t>
  </si>
  <si>
    <t>013350 Önkormányzati vagyonnal való gazdálkodással kapcsolatos  feladatok</t>
  </si>
  <si>
    <t>Porpác Kossuth u. 1. sz. alatt irodabútorok beszerzése</t>
  </si>
  <si>
    <t>063020 Víztermelés, kezelés ellátás</t>
  </si>
  <si>
    <t>Porpác-Bögöt ívóvízminőség javítása KEOP-7.1.0/11-2012-0060</t>
  </si>
  <si>
    <t>(Porjektmenedzsment, közbeszerzés, tanulmányok és vizsgálatok készítése</t>
  </si>
  <si>
    <t>tájékoztatás és nyilvánosság</t>
  </si>
  <si>
    <t>Porpác Kossuth u. 1. sz. kultúrház felújítása</t>
  </si>
  <si>
    <t>felhalmozási kiadások összesen</t>
  </si>
  <si>
    <t>PORPÁC KÖZSÉG ÖNKORMÁNYZATA  FELHALMOZÁSI KIADÁSAINAK TELJESÜLÉSE</t>
  </si>
  <si>
    <t xml:space="preserve"> - ültetvények</t>
  </si>
  <si>
    <t xml:space="preserve"> - erdők</t>
  </si>
  <si>
    <t>Beruházások</t>
  </si>
  <si>
    <t>Közvilágítás</t>
  </si>
  <si>
    <t>Könyvtári szolgáltatások</t>
  </si>
  <si>
    <t>Köztemető-fenntartás és működtetés</t>
  </si>
  <si>
    <t>A.</t>
  </si>
  <si>
    <t>B.</t>
  </si>
  <si>
    <t>C.</t>
  </si>
  <si>
    <t>D.</t>
  </si>
  <si>
    <t>F.</t>
  </si>
  <si>
    <t>G.</t>
  </si>
  <si>
    <t>H.</t>
  </si>
  <si>
    <t>I.</t>
  </si>
  <si>
    <t>1.helyiségek, eszközök hasznosításából származó bevételekből nyújtott kedvezmény mentesség összege</t>
  </si>
  <si>
    <t>havi kedvezmény                                   (Ft)</t>
  </si>
  <si>
    <t>havi kedvezmény                                        (Ft)</t>
  </si>
  <si>
    <t>4. egyéb nyújtott kedvezmény vagy kölcsön elengedésének összege</t>
  </si>
  <si>
    <t>PÉNZESZKÖZÖK ALAKULÁSA</t>
  </si>
  <si>
    <t>megnevezés</t>
  </si>
  <si>
    <t>összeg</t>
  </si>
  <si>
    <t xml:space="preserve">   - költségvetési pénzforgalmi számlák</t>
  </si>
  <si>
    <t xml:space="preserve">   - devizabetétszámlák </t>
  </si>
  <si>
    <t xml:space="preserve">   - pénztárak</t>
  </si>
  <si>
    <t xml:space="preserve">   - valutapénztárak</t>
  </si>
  <si>
    <t>nyitó pénzkészlet összesen</t>
  </si>
  <si>
    <t>tárgyévi kiadások</t>
  </si>
  <si>
    <t>záró pénzkészlet összesen</t>
  </si>
  <si>
    <t>Gépek, berendezések, felszerelések</t>
  </si>
  <si>
    <t xml:space="preserve"> - ügyviteli és számítástechnikai eszközök</t>
  </si>
  <si>
    <t xml:space="preserve"> - egyéb gépek, berendezések, felszerelések</t>
  </si>
  <si>
    <t>MŰKÖDÉSI BEVÉTELEK</t>
  </si>
  <si>
    <t>a.</t>
  </si>
  <si>
    <t>b.</t>
  </si>
  <si>
    <t>c.</t>
  </si>
  <si>
    <t>d.</t>
  </si>
  <si>
    <t>KÖZHATALMI BEVÉTELEK ÖSSZESEN:</t>
  </si>
  <si>
    <t>M  e  g  n  e  v  e  z  é  s:</t>
  </si>
  <si>
    <t>évközi változás</t>
  </si>
  <si>
    <t>Saját bevétel és adósságot keletkeztető ügyletből eredő fizetési kötelezettség összegei</t>
  </si>
  <si>
    <t>helyi adók</t>
  </si>
  <si>
    <t>kezességvállalással kapcsolatos megtérülések</t>
  </si>
  <si>
    <t>önkormányzat saját bevételei:</t>
  </si>
  <si>
    <t>saját bevételek  50 %-a</t>
  </si>
  <si>
    <t>A. helyi adónál biztosított közvetett támogatások</t>
  </si>
  <si>
    <t xml:space="preserve"> - elengedés</t>
  </si>
  <si>
    <t>2. Gépjárműadó</t>
  </si>
  <si>
    <t>2014. év</t>
  </si>
  <si>
    <t>változás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</si>
  <si>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</si>
  <si>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</si>
  <si>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</si>
  <si>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</si>
  <si>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</si>
  <si>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</si>
  <si>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</si>
  <si>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</si>
  <si>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</si>
  <si>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</si>
  <si>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</si>
  <si>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</si>
  <si>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Hozzájárulás a pénzbeni szociális ellátásokhoz</t>
  </si>
  <si>
    <t>Települési önkormányzatok működésének támogatása összesen:</t>
  </si>
  <si>
    <t>Egyes jövedelempótló támogatások kiegészítése</t>
  </si>
  <si>
    <t>Egyes szociális és gyermekjóléti feladatok támogatása</t>
  </si>
  <si>
    <t>Települési önkormányzatok szociális, gyermekjóléti és gyermekétkeztetési feladatainak támogatása összesen:</t>
  </si>
  <si>
    <t>2014.év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</si>
  <si>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</si>
  <si>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</si>
  <si>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</si>
  <si>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Működési célú központosított előirányzatok</t>
  </si>
  <si>
    <t>lakott külterületekkel kapcsolatos feladatok támogatása</t>
  </si>
  <si>
    <t>Egyéb működési célú támogatások bevételei államháztartáson belülről</t>
  </si>
  <si>
    <t>Támogatási célú előlegekkel kapcsolatos elszámolási követelések</t>
  </si>
  <si>
    <t>Egyéb függő követelések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</si>
  <si>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</si>
  <si>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</si>
  <si>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</si>
  <si>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</si>
  <si>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1. Iparűzési adó</t>
  </si>
  <si>
    <t>költségvetési szerv, társadalmi szervezet</t>
  </si>
  <si>
    <t>Gjt. 5 §-a b) pont</t>
  </si>
  <si>
    <t>egyház</t>
  </si>
  <si>
    <t>1.sz. melléklet a .6/2015. (IV. 29.) önkormányzati rendelethez</t>
  </si>
  <si>
    <t>2.sz. melléklet a 6/2015. (IV. 29.)  önkormányzati rendelethez</t>
  </si>
  <si>
    <t>3.melléklet a 6/2015. (IV. 29.) sz. önkormányzati rendelethez</t>
  </si>
  <si>
    <t>4. sz. melléklet a 6/2015. (IV. 29.)  sz. önkormányzati rendelethez</t>
  </si>
  <si>
    <t>4.a. melléklet a 6/2015. (IV. 29.)  sz. önkormányzati rendelethez</t>
  </si>
  <si>
    <t>4.b. melléklet a 6/2015. (IV. 29.)  sz. önkormányzati rendelethez</t>
  </si>
  <si>
    <t>4.c. melléklet  a  6/2015. (IV. 29.)  önkormányzati rendelethez</t>
  </si>
  <si>
    <t>5. sz. melléklet a 6/2015. (IV. 29.)  sz. önkormányzati rendelethez</t>
  </si>
  <si>
    <t>6. melléklet  a  6/2015. (IV. 29.)  önkormányzati rendelethez</t>
  </si>
  <si>
    <t>7 sz. melléklet a 6/2015. (IV. 29.)  sz. önkormányzati rendelethez</t>
  </si>
  <si>
    <t>8. melléklet a  6/2015. (IV. 29.)  sz. önkormányzati rendelethez</t>
  </si>
  <si>
    <t>9. melléklet  a  6/2015. (IV. 29.)  önkormányzati rendelethez</t>
  </si>
  <si>
    <t>10. melléklet  a  6/2015. (IV. 29.)  önkormányzati rendelethez</t>
  </si>
  <si>
    <t>11. melléklet  a  6/2015. (IV. 29.)  önkormányzati rendelethez</t>
  </si>
  <si>
    <t>11.a. melléklet  a  6/2015. (IV. 29.)  önkormányzati rendelethez</t>
  </si>
  <si>
    <t>11.b. melléklet  a  6/2015. (IV. 29.)  önkormányzati rendelethez</t>
  </si>
  <si>
    <t>12. melléklet  a 6/2015. (IV. 29.)  önkormányzati rendelethez</t>
  </si>
  <si>
    <t>13. melléklet  a  6/2015. (IV. 29.)  önkormányzati rendelethez</t>
  </si>
  <si>
    <t>14. melléklet  a  6/2015. (IV. 29.) önkormányzati rendelethez</t>
  </si>
  <si>
    <t>15. melléklet  a  6/2015. (IV. 29.)  önkormányzati rendelethez</t>
  </si>
  <si>
    <t>16. melléklet  a  6/2015. (IV. 29.)  önkormányzati rendelethez</t>
  </si>
  <si>
    <t>17. melléklet  a 6/2015. (IV. 29.) önkormányzati rendelethez</t>
  </si>
  <si>
    <t>18. melléklet  a 6/2015. (IV. 29.)  önkormányzati rendelethez</t>
  </si>
  <si>
    <t>Gjt. 5 §-a d) pont</t>
  </si>
  <si>
    <t>Gjt. 6.§.(2) bek.</t>
  </si>
  <si>
    <t>2014. ÉVI LÉTSZÁMADATAI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</si>
  <si>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</si>
  <si>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</si>
  <si>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</si>
  <si>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</si>
  <si>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Adósságkonszolidációban részt nem vett önkormányzatok fejlesztési támogatása</t>
  </si>
  <si>
    <t>Egyéb felhalmozási célú támogatások bevételei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</si>
  <si>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</si>
  <si>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</si>
  <si>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</si>
  <si>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</si>
  <si>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</si>
  <si>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</si>
  <si>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Egyéb közhatalmi bevételek</t>
  </si>
  <si>
    <t>Igazgatási szolgáltatási díjak</t>
  </si>
  <si>
    <t>Helyi adópótlék, adóbírság</t>
  </si>
  <si>
    <t xml:space="preserve">IV. </t>
  </si>
  <si>
    <t>Kamatbevételek</t>
  </si>
  <si>
    <t>FINANSZÍROZÁSI BEVÉTELEK</t>
  </si>
  <si>
    <t>Forgatási célú belföldi értékpapírok beváltása, értékesítése</t>
  </si>
  <si>
    <t>Államháztartáson belüli megelőlegezések teljesítése</t>
  </si>
  <si>
    <t>BEVÉTELEK ÖSSZESEN:</t>
  </si>
  <si>
    <t>kormány- zati funkció száma</t>
  </si>
  <si>
    <t>Kormányzati funkció megnevezése</t>
  </si>
  <si>
    <t>kötelező</t>
  </si>
  <si>
    <t>011130</t>
  </si>
  <si>
    <t>Önkormányzatok és önkormányzati hivatalok jogalkotó és általános igazgatási tevékenysége</t>
  </si>
  <si>
    <t>Nem tartós részesedések</t>
  </si>
  <si>
    <t xml:space="preserve"> - ebből: kárpótlási jegyek</t>
  </si>
  <si>
    <t xml:space="preserve"> - ebből: kincstár jegyek</t>
  </si>
  <si>
    <t>e.</t>
  </si>
  <si>
    <t xml:space="preserve"> - ebből: befektetési jegyek</t>
  </si>
  <si>
    <t>B)</t>
  </si>
  <si>
    <t>NEMZETI VAGYONBA TARTOZÓ FORGÓESZKÖZÖK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</si>
  <si>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</si>
  <si>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</si>
  <si>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</si>
  <si>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</si>
  <si>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</si>
  <si>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</si>
  <si>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</si>
  <si>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</si>
  <si>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</si>
  <si>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Hosszú lejáratú betétek</t>
  </si>
  <si>
    <t>Forintszámlák</t>
  </si>
  <si>
    <t>Devizaszámlák</t>
  </si>
  <si>
    <t>Idegen pénzeszközök</t>
  </si>
  <si>
    <t>C)</t>
  </si>
  <si>
    <t>PÉNZESZKÖZÖK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</si>
  <si>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</si>
  <si>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</si>
  <si>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</si>
  <si>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</si>
  <si>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</si>
  <si>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</si>
  <si>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</si>
  <si>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</si>
  <si>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</si>
  <si>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</si>
  <si>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</si>
  <si>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</si>
  <si>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</si>
  <si>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</si>
  <si>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</si>
  <si>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</si>
  <si>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</si>
  <si>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</si>
  <si>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</si>
  <si>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</si>
  <si>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</si>
  <si>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</si>
  <si>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</si>
  <si>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</si>
  <si>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</si>
  <si>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</si>
  <si>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</si>
  <si>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</si>
  <si>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</si>
  <si>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</si>
  <si>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</si>
  <si>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</si>
  <si>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</si>
  <si>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</si>
  <si>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</si>
  <si>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</si>
  <si>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</si>
  <si>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</si>
  <si>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</si>
  <si>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</si>
  <si>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</si>
  <si>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</si>
  <si>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</si>
  <si>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</si>
  <si>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</si>
  <si>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</si>
  <si>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</si>
  <si>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</si>
  <si>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</si>
  <si>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</si>
  <si>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</si>
  <si>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</si>
  <si>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</si>
  <si>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</si>
  <si>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Költségvetési évben esedékes követelések működési célú támogatások bevételeire államháztartáson belülről</t>
  </si>
  <si>
    <t>Költségvetési évben esedékes követelések felhalmozási célú támogatások bevételeire államháztartáson belülről</t>
  </si>
  <si>
    <t>Költségvetési évben esedékes követelések közhatalmi bevételekre</t>
  </si>
  <si>
    <t>Költségvetési évben esedékes követelések működési bevételekre</t>
  </si>
  <si>
    <t>Költségvetési évben esedékes követelések felhalmozási bevételekre</t>
  </si>
  <si>
    <t>Költségvetési évben esedékes követelések működési célú pénzeszközre</t>
  </si>
  <si>
    <t>Költségvetési évben esedékes követelések felhalmozási célú pénzeszközre</t>
  </si>
  <si>
    <t>Költségvetési évben esedékes követelések finanszírozási bevételekre</t>
  </si>
  <si>
    <t xml:space="preserve"> - ebből: költségvetési évben esedékes követelések államháztartáson belüli megelőlegezések törlesztésére</t>
  </si>
  <si>
    <t>Költségvetési évben esedékes követelések</t>
  </si>
  <si>
    <t>Költségvetési évet követőn esedékes követelések működési célú támogatások bevételeire államháztartáson belülről</t>
  </si>
  <si>
    <t>Költségvetési évet követően esedékes követelések felhalmozási célú támogatások bevételeire államháztartáson belülről</t>
  </si>
  <si>
    <t>Költségvetési évet követően esedékes követelések közhatalmi bevételekre</t>
  </si>
  <si>
    <t>Költségvetési évet követően esedékes követelések működési bevételekre</t>
  </si>
  <si>
    <t>Költségvetési évet követően esedékes követelések felhalmozási bevételekre</t>
  </si>
  <si>
    <t>Költségvetési évet követően esedékes követelések felhalmozási célú pénzeszközre</t>
  </si>
  <si>
    <t xml:space="preserve">PORPÁC KÖZSÉG ÖNKORMÁNYZATA </t>
  </si>
  <si>
    <t>BEVÉTELEINEK FORRÁSONKÉNTI ÖSSZETÉTELE</t>
  </si>
  <si>
    <t>változás %-a</t>
  </si>
  <si>
    <t>önkormányzati hivatal működésének támogatása</t>
  </si>
  <si>
    <r>
      <t>egyéb kötelező önkormányzati f</t>
    </r>
    <r>
      <rPr>
        <sz val="10"/>
        <rFont val="Arial Narrow"/>
        <family val="2"/>
      </rPr>
      <t>eladatok támogatása</t>
    </r>
  </si>
  <si>
    <t>Települési önkormányzatok szociális, gyermekjóléti  feladatainak támogatása</t>
  </si>
  <si>
    <t>Beszámítás</t>
  </si>
  <si>
    <t>Egyéb működési célú központi támogatás</t>
  </si>
  <si>
    <t>Helyi önk. Kiegészítő támogatásai - Mo. szeretlek pályázat</t>
  </si>
  <si>
    <t>Rendkívüli önkormányzati támogatás</t>
  </si>
  <si>
    <t>HELYI ÖNKORMÁNYZATOK MŰKÖDÉSÉNEK ÁLTALÁNOS TÁMOGATÁSA ÖSSZESEN:</t>
  </si>
  <si>
    <t>egyszeri gyermekvédelmi  pénzbeni támogatás</t>
  </si>
  <si>
    <t>közfoglalkoztatottak munkabér támogatása</t>
  </si>
  <si>
    <t>Nyári diákmunka támogatása</t>
  </si>
  <si>
    <t>Felhalmozási célú visszatérítendő támogatások, kölcsönök igénybevétele államháztartáson belül</t>
  </si>
  <si>
    <t>Sárvár város Önkormányzata kölcsön nyújtása</t>
  </si>
  <si>
    <t>Felhalmozási célú visszatérítendő támogatások, kölcsönök igénybevétele állaháztartáson belül</t>
  </si>
  <si>
    <t>Felhalmozási célú önkormányzati támogatások bevételei</t>
  </si>
  <si>
    <t>Ívóvízminőség javítása KEOP pályázat önrész támogatása</t>
  </si>
  <si>
    <t>Felhalmozási célú önkormányzati támogatások bevételei összesen:</t>
  </si>
  <si>
    <t>Ívóvízminőség javítása KEOP -7.1.0/11-2012-0060 támogatás</t>
  </si>
  <si>
    <t>FELHALMOZÁSI CÉLÚ TÁMOGATÁSOK ÁLLAMHÁZTARTÁSON BELÜLRŐL ÖSSZESEN:</t>
  </si>
  <si>
    <t>Vagyoni típusú adók</t>
  </si>
  <si>
    <t>Magánszemélyek kommunális adója</t>
  </si>
  <si>
    <t xml:space="preserve">1. </t>
  </si>
  <si>
    <t>Intézményi működési bevételek</t>
  </si>
  <si>
    <t>Bérleti díj és lízingdíj bevétel</t>
  </si>
  <si>
    <t>Egyéb szolgáltatások nyújtása miatti bevétel</t>
  </si>
  <si>
    <t>Szociális étkeztetés térítési díja</t>
  </si>
  <si>
    <t>Továbbszámlázott szolgáltatás</t>
  </si>
  <si>
    <t>Készletértékesítés</t>
  </si>
  <si>
    <t>FELHALMOZÁSI BEVÉTELEK</t>
  </si>
  <si>
    <t xml:space="preserve"> 2013. évi feladatokra előző évi költségvetési maradvány igénybevétele</t>
  </si>
  <si>
    <t>Költségvetési maradvány igénybevétele belső hiány finanszírozására</t>
  </si>
  <si>
    <t>2015. évi állami támogatás előlege</t>
  </si>
  <si>
    <t xml:space="preserve">eredeti </t>
  </si>
  <si>
    <t>KORMÁNYZATI FUNKCIÓK SZERINTI BONTÁSBAN</t>
  </si>
  <si>
    <t>adatok e Ft-ban</t>
  </si>
  <si>
    <t>kormányzati funkció száma</t>
  </si>
  <si>
    <t>kiadás        összesen:</t>
  </si>
  <si>
    <t>működési kiadások</t>
  </si>
  <si>
    <t>felhalmozási kiadások</t>
  </si>
  <si>
    <t>finanszírozási kiadások</t>
  </si>
  <si>
    <t>személyi juttatások</t>
  </si>
  <si>
    <t>dologi kiadások</t>
  </si>
  <si>
    <t>ellátottak juttatásai</t>
  </si>
  <si>
    <t>egyéb működési kiadások</t>
  </si>
  <si>
    <t>beruházások</t>
  </si>
  <si>
    <t>felújítások</t>
  </si>
  <si>
    <t>041140</t>
  </si>
  <si>
    <t>Területfejlesztési igazgazgatás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</si>
  <si>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</si>
  <si>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</si>
  <si>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</si>
  <si>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</si>
  <si>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061030</t>
  </si>
  <si>
    <t>Lakáshoz jutást segítő támogatások</t>
  </si>
  <si>
    <t>063020</t>
  </si>
  <si>
    <t>Víztermelés, kezelés, ellátás</t>
  </si>
  <si>
    <t>072111</t>
  </si>
  <si>
    <t>Háziorvosi alapellátás</t>
  </si>
  <si>
    <t>086090</t>
  </si>
  <si>
    <t>Mindenféle egyéb szabadidős szolg.</t>
  </si>
  <si>
    <t xml:space="preserve"> - ebből: költségvetési évet követően esedékes követelések államháztartáson belüli megelőlegezések törlesztésére</t>
  </si>
  <si>
    <t>költségvetési évet követően esedékes követelések</t>
  </si>
  <si>
    <t>Adott előlegek</t>
  </si>
  <si>
    <t xml:space="preserve"> - ebből: immateriális javakra adott előlegek</t>
  </si>
  <si>
    <t xml:space="preserve"> - ebből: beruházásokra adott előlegek</t>
  </si>
  <si>
    <t xml:space="preserve"> - ebből. Készletekre adott előlegek</t>
  </si>
  <si>
    <t xml:space="preserve"> - ebből: foglalkoztatottaknak adott előlegek</t>
  </si>
  <si>
    <t xml:space="preserve"> - ebből: egyéb adott előlegek</t>
  </si>
  <si>
    <t>Továbbadási célból folyósított támogatások, ellátások elszámolása</t>
  </si>
  <si>
    <t>Más által beszedett bevételek elszámolása</t>
  </si>
  <si>
    <t>Forgótőke elszámolása</t>
  </si>
  <si>
    <t>Vagyonkezelésbe adott eszközökkel kapcsolatos visszapótlási követelés elszámolása</t>
  </si>
  <si>
    <t>Nem társadalombiztosítás pénzügyi alapjait terhelő kifizetett ellátások megtérítésének elszámolása</t>
  </si>
  <si>
    <t>Folyósított, megelőlegezett társadalombiztosítási és családtámogatási ellátások elszámolása</t>
  </si>
  <si>
    <t>Követelés jellegű sajátos elszámolások</t>
  </si>
  <si>
    <t>D)</t>
  </si>
  <si>
    <t>KÖVETELÉSEK</t>
  </si>
  <si>
    <t>E)</t>
  </si>
  <si>
    <t>EGYÉB SAJÁTOS ESZKÖZOLDALI ELSZÁMOLÁSOK</t>
  </si>
  <si>
    <t>Eredményszemléletű bevételek aktív időbeni elhatárolása</t>
  </si>
  <si>
    <t>Költségek, ráfordítások aktív időbeni elhatárolása</t>
  </si>
  <si>
    <t>Halasztott ráfordítások</t>
  </si>
  <si>
    <t>F)</t>
  </si>
  <si>
    <t>AKTÍV IDŐBELI ELHATÁROLÁSOK</t>
  </si>
  <si>
    <t>E S Z K Ö Z Ö K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</si>
  <si>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</si>
  <si>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</si>
  <si>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</si>
  <si>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</si>
  <si>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</si>
  <si>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</si>
  <si>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</si>
  <si>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</si>
  <si>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</si>
  <si>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</si>
  <si>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</si>
  <si>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</si>
  <si>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</si>
  <si>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</si>
  <si>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</si>
  <si>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</si>
  <si>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</si>
  <si>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</si>
  <si>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</si>
  <si>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</si>
  <si>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</si>
  <si>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</si>
  <si>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</si>
  <si>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</si>
  <si>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</si>
  <si>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</si>
  <si>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</si>
  <si>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</si>
  <si>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</si>
  <si>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</si>
  <si>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</si>
  <si>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</si>
  <si>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</si>
  <si>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</si>
  <si>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</si>
  <si>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</si>
  <si>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</si>
  <si>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</si>
  <si>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</si>
  <si>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</si>
  <si>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</si>
  <si>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</si>
  <si>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</si>
  <si>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</si>
  <si>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</si>
  <si>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</si>
  <si>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</si>
  <si>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</si>
  <si>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</si>
  <si>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Egyéb működési bevételek</t>
  </si>
  <si>
    <t>PORPÁC KÖZSÉG ÖNKORMÁNYZATA</t>
  </si>
  <si>
    <t>150.</t>
  </si>
  <si>
    <t>Nemzeti vagyon induláskori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</si>
  <si>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</si>
  <si>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</si>
  <si>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</si>
  <si>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</si>
  <si>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VI.</t>
  </si>
  <si>
    <t>Mérleg szerinti eredmény</t>
  </si>
  <si>
    <t>G)</t>
  </si>
  <si>
    <t>SAJÁT TŐKE</t>
  </si>
  <si>
    <t>h.</t>
  </si>
  <si>
    <t>költségvetési évben esedékes kötelezettségek személyi juttatásokra</t>
  </si>
  <si>
    <t>Költségvetési évben esedékes kötelezettségek munkaadókat terhelő járulékokra és szociális hozzájárulási adóra</t>
  </si>
  <si>
    <t>H</t>
  </si>
  <si>
    <t>Költségvetési évben esedékes kötelezettségek egyéb működési célú kiadásokra</t>
  </si>
  <si>
    <t xml:space="preserve"> - ebből: költségvetési évben esedékes kötelezettségek működési célú visszatérítendő támogatások, kölcsönök törlesztésére államháztartáson belülre</t>
  </si>
  <si>
    <t>Költségvetési évben esedékes kötelezettségek felújításokra</t>
  </si>
  <si>
    <t>Költségvetési évben esedékes kötelezettségek egyéb felhalmozási célú kiadásokra</t>
  </si>
  <si>
    <t xml:space="preserve"> - ebből: költségvetési évben esedékes kötelezettségek felhalmozási célú visszatérítendő támogatások, kölcsönök törlesztésére államháztartáson belülre</t>
  </si>
  <si>
    <t>Költségvetési évben esedékes kötelezettségek finanszírozási kiadásokra</t>
  </si>
  <si>
    <t xml:space="preserve"> - ebből. Költségvetési évben esedékes kötelezettségek államháztartáson belüli megelőlegezések visszafizetésére</t>
  </si>
  <si>
    <t xml:space="preserve"> - ebből: költségvetési évben esedékes kötelezettségek hosszú lejáratú hitelek, kölcsönök törlesztésére</t>
  </si>
  <si>
    <t>KÖTELEZŐ, ÖNKÉNT VÁLLALT ÉS  ÁLLAMI ( ÁLLAMIGAZGATÁSI ) FELADATAI  KIADÁSAINAK TELJESÜLÉSE</t>
  </si>
  <si>
    <t>PORPÁC KÖZSÉG ÖNKORMÁNYZATA  BEVÉTELEINEK TELJESÜLÉSE</t>
  </si>
  <si>
    <t>Önkormányzatok és önk.hiv.jogalkotó és átl. Ig. tevékenysége</t>
  </si>
  <si>
    <t>Társadalom-, szociálpolitikai  és egyéb társadalombiztosítási kiadásai</t>
  </si>
  <si>
    <t xml:space="preserve">Rendszeres társadalom, szociálpolitikai és egyéb társadalombiztosítási </t>
  </si>
  <si>
    <t>juttatások</t>
  </si>
  <si>
    <t xml:space="preserve">Rendszeres szociális segély     </t>
  </si>
  <si>
    <t>juttatások  összesen:</t>
  </si>
  <si>
    <t>Eseti társadalom, szociálpolitikai és egyéb társadalombiztosítási</t>
  </si>
  <si>
    <t>Átmeneti segély ( felnőtt )</t>
  </si>
  <si>
    <t>Rendkívüli gyermekvédelmi támogatás</t>
  </si>
  <si>
    <t>Rendszeres gyermekvédelmi támogatásban részesülők kiegészítése</t>
  </si>
  <si>
    <t xml:space="preserve">Tanévkezdési támogatás </t>
  </si>
  <si>
    <t xml:space="preserve">Temetési segély  </t>
  </si>
  <si>
    <t>juttatások összesen:</t>
  </si>
  <si>
    <t>Működési célú szociális támogatások összesen:</t>
  </si>
  <si>
    <t>Társadalom-, szociálpolitikai és egyéb társadalom-</t>
  </si>
  <si>
    <t>biztosítási juttatások mindösszesen:</t>
  </si>
  <si>
    <t xml:space="preserve"> - ebből: költségvetési évben esedékes kötelezettségek likviditási célú hitelek, kölcsönök törlesztésére pénzügyi vállalkozásoknak</t>
  </si>
  <si>
    <t xml:space="preserve"> - ebből költségvetési évben esedékes kötelezettségek rövid lejáratú hitelek, kölcsönök törlesztésére</t>
  </si>
  <si>
    <t>f.</t>
  </si>
  <si>
    <t xml:space="preserve"> - ebből: költségvetési évben esedékes kötelezettségek forgatási célú belföldi értékpapírok beváltására</t>
  </si>
  <si>
    <t>g.</t>
  </si>
  <si>
    <t xml:space="preserve"> - ebből: költségvetési évben esedékes kötelezettségek befektetési célú belföldi értékpapírok beváltására</t>
  </si>
  <si>
    <t xml:space="preserve"> - ebből: költségvetési évben esedékes kötelezettségek külföldi értékpapírok beváltására</t>
  </si>
  <si>
    <t>I,</t>
  </si>
  <si>
    <t>Költségvetési évben esedékes kötelezettségek</t>
  </si>
  <si>
    <t>költségvetési évet követően esedékes kötelezettségek személyi juttatásokra</t>
  </si>
  <si>
    <t>Költségvetési évet követően esedékes kötelezettségek munkaadókat terhelő járulékokra és szociális hozzájárulási adóra</t>
  </si>
  <si>
    <t>KÖLTSÉGVETÉSI BEVÉTELEK ÖSSZESEN:</t>
  </si>
  <si>
    <t xml:space="preserve">EURÓPAI UNIÓS TÁMOGATÁSOKBÓL FINANSZÍROZOTT PROJEKTEK FORRÁSÖSSZETÉTELE </t>
  </si>
  <si>
    <t>2013-2015. év</t>
  </si>
  <si>
    <t>Sor- szám</t>
  </si>
  <si>
    <t>Projekt  megnevezése</t>
  </si>
  <si>
    <t>támoga- tás mértéke  %</t>
  </si>
  <si>
    <t>Bevételek</t>
  </si>
  <si>
    <t>Kiadások</t>
  </si>
  <si>
    <t>források</t>
  </si>
  <si>
    <t>bekerülési költség</t>
  </si>
  <si>
    <t>saját erő</t>
  </si>
  <si>
    <t>támogatás</t>
  </si>
  <si>
    <t>nettó</t>
  </si>
  <si>
    <t>ÁFA</t>
  </si>
  <si>
    <t>Porpác Bögöt települések ívóvízminőség javítása előkészítés                                      ( KEOP-7.1.0/11-2012-0060)</t>
  </si>
  <si>
    <t>összesen:</t>
  </si>
  <si>
    <t>KÖNYVVITELI MÉRLEGBEN SZEREPLŐ ESZKÖZÖK-FORRÁSOK</t>
  </si>
  <si>
    <t>Költségvetési évet követően esedékes kötelezettségek egyéb működési célú kiadásokra</t>
  </si>
  <si>
    <t>Költségvetési évet követően esedékes kötelezettségek felújításokra</t>
  </si>
  <si>
    <t>Költségvetési évet követően esedékes kötelezettségek egyéb felhalmozási célú kiadásokra</t>
  </si>
  <si>
    <t xml:space="preserve"> - ebből: költségvetési évet követően esedékes kötelezettségek felhalmozási célú visszatérítendő támogatások, kölcsönök törlesztésére államháztartáson belülre</t>
  </si>
  <si>
    <t>Költségvetési évet követően esedékes kötelezettségek finanszírozási kiadásokra</t>
  </si>
  <si>
    <t xml:space="preserve"> - ebből. Költségvetési évet követően esedékes kötelezettségek államháztartáson belüli megelőlegezések visszafizetésére</t>
  </si>
  <si>
    <t xml:space="preserve"> - ebből: költségvetési évet követően esedékes kötelezettségek hosszú lejáratú hitelek, kölcsönök törlesztésére</t>
  </si>
  <si>
    <t xml:space="preserve"> - ebből: költségvetési évet követően esedékes kötelezettségek likviditási célú hitelek, kölcsönök törlesztésére pénzügyi vállalkozásoknak</t>
  </si>
  <si>
    <t xml:space="preserve"> - ebből költségvetési évet követően esedékes kötelezettségek rövid lejáratú hitelek, kölcsönök törlesztésére</t>
  </si>
  <si>
    <t xml:space="preserve"> - ebből: költségvetési évet követően esedékes kötelezettségek forgatási célú belföldi értékpapírok beváltására</t>
  </si>
  <si>
    <t xml:space="preserve"> - ebből: költségvetési évet követően esedékes kötelezettségek befektetési célú belföldi értékpapírok beváltására</t>
  </si>
  <si>
    <t xml:space="preserve"> - ebből: költségvetési évet követően esedékes kötelezettségek külföldi értékpapírok beváltására</t>
  </si>
  <si>
    <t>Költségvetési évet követően esedékes kötelezettségek</t>
  </si>
  <si>
    <t>Kapott előlegek</t>
  </si>
  <si>
    <t>Továbbadási célú folyósított támogatások, ellátások elszámolása</t>
  </si>
  <si>
    <t>Más szervezetet megillető bevételek elszámolása</t>
  </si>
  <si>
    <t>Forgótőke elszámolása (Kincstár)</t>
  </si>
  <si>
    <t>Vagyonkezelésbe vett eszközökkel kapcsolatos visszapótlási kötelezettség elszámolása</t>
  </si>
  <si>
    <t>Munkáltató által korengedményes nyugdíjhoz megfizetett hozzájárulás elszámolása</t>
  </si>
  <si>
    <t>Kötelezettség jellegű sajátos leszámolások</t>
  </si>
  <si>
    <t xml:space="preserve"> - ebből: költségvetési évet követően esedékes kötelezett- ségek működési célú visszatérítendő támogatások, kölcsönök törlesztésére államháztartáson belülre</t>
  </si>
  <si>
    <t>H)</t>
  </si>
  <si>
    <t xml:space="preserve">KÖTELEZETTSÉGEK </t>
  </si>
  <si>
    <t>I)</t>
  </si>
  <si>
    <t>EGYÉB SAJÁTOS FORRÁSOLDALI ELSZÁMOLÁSOK</t>
  </si>
  <si>
    <t>J)</t>
  </si>
  <si>
    <t>K.</t>
  </si>
  <si>
    <t>Eredményszemléletű bevételek passzív időbeli elhatárolása</t>
  </si>
  <si>
    <t>151.</t>
  </si>
  <si>
    <t>152.</t>
  </si>
  <si>
    <t>153.</t>
  </si>
  <si>
    <t>154.</t>
  </si>
  <si>
    <t>Költségek, ráfordítások passzív időbeli elhatárolása</t>
  </si>
  <si>
    <t>Halasztott eredményszemléletű bevételek</t>
  </si>
  <si>
    <t>K)</t>
  </si>
  <si>
    <t>PASSZÍV IDŐBELI ELHATÁROLÁSOK</t>
  </si>
  <si>
    <t>F O R R Á S O K</t>
  </si>
  <si>
    <t xml:space="preserve"> - járművek</t>
  </si>
  <si>
    <t>TÖRZSVAGYON</t>
  </si>
  <si>
    <t>Sor-     szám</t>
  </si>
  <si>
    <t>tárgyi évi</t>
  </si>
  <si>
    <t>Alaptevékenység költségvetési bevételei</t>
  </si>
  <si>
    <t>Alaptevékenység költségvetési kiadásai</t>
  </si>
  <si>
    <t xml:space="preserve">Alaptevékenység költségvetési egyenlege 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</si>
  <si>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</si>
  <si>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</si>
  <si>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</si>
  <si>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</si>
  <si>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Vállalkozási 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</si>
  <si>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</si>
  <si>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</si>
  <si>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</si>
  <si>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</si>
  <si>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</si>
  <si>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</t>
  </si>
  <si>
    <t>ÖSSZES MARADVÁNY</t>
  </si>
  <si>
    <t>Alaptevékenység kötelezettségvállalással terhelt maradványa</t>
  </si>
  <si>
    <t>ALAPTEVÉKENYSÉG SZABAD MARADVÁNYA</t>
  </si>
  <si>
    <t>2014. DECEMBER 31-I ÁLLOMÁNYA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</si>
  <si>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</si>
  <si>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</si>
  <si>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</si>
  <si>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</si>
  <si>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</si>
  <si>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</si>
  <si>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</si>
  <si>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</si>
  <si>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</si>
  <si>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IX.</t>
  </si>
  <si>
    <t>X.</t>
  </si>
  <si>
    <t>XI.</t>
  </si>
  <si>
    <t>Közhatalmi eredményszemléletű bevételek</t>
  </si>
  <si>
    <t>Az önkormányzat tulajdonában lévő, külön jogszabály alapján érték nélkül nyilvántartott eszközök állománya</t>
  </si>
  <si>
    <t>(db)</t>
  </si>
  <si>
    <t>Használatban lévő kisértékű tárgyi eszközök</t>
  </si>
  <si>
    <t>A nemzeti vagyonról szóló 2011. évi CXCVI. Törvény 1.§ (2) bekezdése g) pontja szerinti kulturális javak</t>
  </si>
  <si>
    <t>A nemzeti vagyonról szóló 2011. évi CXCVI. Törvény 1.§ (2) bekezdése h) pontja szerinti régészeti leletek</t>
  </si>
  <si>
    <t>biztos (jövőbeni) követelések</t>
  </si>
  <si>
    <t>"0"-ra leírt, de használatban lévő, illetve használaton kívüli eszközök állománya (bruttó érték)</t>
  </si>
  <si>
    <t>kezességvállalás ( tőke összege)</t>
  </si>
  <si>
    <t xml:space="preserve"> - ebből: 2014. december 31-i keletkezett fizetési kötelezettség</t>
  </si>
  <si>
    <t>garanciavállalás</t>
  </si>
  <si>
    <t xml:space="preserve"> FORGALOMKÉPES (ÜZLETI) VAGYON</t>
  </si>
  <si>
    <t>befektetett eszközök összesen:</t>
  </si>
  <si>
    <t>Bevételek:</t>
  </si>
  <si>
    <t>Összes bevétel:</t>
  </si>
  <si>
    <t>Tárgyévi bevétel</t>
  </si>
  <si>
    <t>Kiadások:</t>
  </si>
  <si>
    <t>Összes kiadás:</t>
  </si>
  <si>
    <t xml:space="preserve"> - korrekciós tételek: (361-363, 356-367. fkv-i számla egyenlege, 3671 fkv-i számla forgalma) </t>
  </si>
  <si>
    <t>FINANSZÍROZÁSI BEVÉTELEK ÖSSZESEN:</t>
  </si>
  <si>
    <t xml:space="preserve">  - levonva:  költségvetési maradvány (0981313)</t>
  </si>
  <si>
    <t>VAGYONMÉRLEGE</t>
  </si>
  <si>
    <t>VAGYONKIMUTATÁSA</t>
  </si>
  <si>
    <t xml:space="preserve">használatban lévő kisértékű immateriális javak </t>
  </si>
  <si>
    <t>Függő követelések és kötelezettségek, biztos( jövőbeni) követelések</t>
  </si>
  <si>
    <t>eszközcsoportok átlagos elhasználódottsági foka                             (%)</t>
  </si>
  <si>
    <t>BEFEKTETETT ESZKÖZVAGYONA ÖSSZETÉTELÉNEK 2014. DECEMBER 31-I ÁLLAPOTA</t>
  </si>
  <si>
    <t xml:space="preserve"> - üzemeltetésre, kezelésre átadott  koncesszióba, vagyonkezelésbe adott, illetve vagyonkezelésbe vett eszközök</t>
  </si>
  <si>
    <t xml:space="preserve"> RÉSZESEDÉSEINEK, ÉRTÉKPAPÍRJAINAK </t>
  </si>
  <si>
    <t xml:space="preserve"> KÖLTSÉGVETÉSI MARADVÁNY-KIMUTATÁSA</t>
  </si>
  <si>
    <t>EREDMÉNYKIMUTATÁSA</t>
  </si>
  <si>
    <t>közalkalmazottak</t>
  </si>
  <si>
    <t>közfoglalkoztatottak összesen:</t>
  </si>
  <si>
    <t>KÖZVETETT TÁMOGATÁSOK</t>
  </si>
  <si>
    <t>SAJÁT BEVÉTELEINEK, VALAMINT AZ ADÓSSÁGOT KELETKEZTETŐ ÜGYLETEIBŐL ADÓDÓ</t>
  </si>
  <si>
    <t xml:space="preserve">FIZETÉSI KÖTELEZETTSÉGEINEK BEMUTATÁSA </t>
  </si>
  <si>
    <t xml:space="preserve">visszavásárlási kötelezettség kikötésével megkötött adásvételi szerződés eladói félként történő megkötése a vásárlási kötelezettség kikötésével megkötött adásvételi szerződés </t>
  </si>
  <si>
    <t>Eszközök és szolgáltatások értékesítése nettó eredményszemléletű bevételei</t>
  </si>
  <si>
    <t>Tevékenység egyéb nettó eredményszemléletű bevételei</t>
  </si>
  <si>
    <t>013320</t>
  </si>
  <si>
    <t>013350</t>
  </si>
  <si>
    <t>Önkormányzati vagyonnal való gazdálkodással kapcsolatos feladatok</t>
  </si>
  <si>
    <t>018010</t>
  </si>
  <si>
    <t>Önkormányzatok elszámolásai a központi költségvetéssel</t>
  </si>
  <si>
    <t>041232</t>
  </si>
  <si>
    <t>Téli közfoglalkoztatás</t>
  </si>
  <si>
    <t>041233</t>
  </si>
  <si>
    <t>Hosszabb időtartamú közfoglalkoztatás</t>
  </si>
  <si>
    <t>2014. évi nyitó egyenleg</t>
  </si>
  <si>
    <t>2014. évi záró egyenleg</t>
  </si>
  <si>
    <t>ESZKÖZÖK</t>
  </si>
  <si>
    <t>FORRÁSOK</t>
  </si>
  <si>
    <t>01.</t>
  </si>
  <si>
    <t>02.</t>
  </si>
  <si>
    <t>03.</t>
  </si>
  <si>
    <t>04.</t>
  </si>
  <si>
    <t>05.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</si>
  <si>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</si>
  <si>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</si>
  <si>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</si>
  <si>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</si>
  <si>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</si>
  <si>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</si>
  <si>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</si>
  <si>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</si>
  <si>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</si>
  <si>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</si>
  <si>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</si>
  <si>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</si>
  <si>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</si>
  <si>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</si>
  <si>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</si>
  <si>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</si>
  <si>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Előző időszak</t>
  </si>
  <si>
    <t>módosítások</t>
  </si>
  <si>
    <t>Tárgyi időszak</t>
  </si>
  <si>
    <t>Immateriális javak</t>
  </si>
  <si>
    <t>Gépek, berendezések, felszerelések  , járművek</t>
  </si>
  <si>
    <t>06.</t>
  </si>
  <si>
    <t>07.</t>
  </si>
  <si>
    <t>08.</t>
  </si>
  <si>
    <t>09.</t>
  </si>
  <si>
    <t xml:space="preserve">Tárgyi eszközök  </t>
  </si>
  <si>
    <t>Tartós részesedések</t>
  </si>
  <si>
    <t xml:space="preserve"> - ebből: tartós részesedések jegybankban</t>
  </si>
  <si>
    <t xml:space="preserve"> - ebből: tartós részesedések társulásban</t>
  </si>
  <si>
    <t>Tartós hitelviszonyt megtestesítő értékpapírok</t>
  </si>
  <si>
    <t>K I A D Á S O K</t>
  </si>
  <si>
    <t>Kiadási jogcím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</si>
  <si>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</si>
  <si>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</si>
  <si>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</si>
  <si>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</si>
  <si>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</si>
  <si>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</si>
  <si>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</si>
  <si>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</si>
  <si>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</si>
  <si>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</si>
  <si>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</si>
  <si>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</si>
  <si>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</si>
  <si>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</si>
  <si>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</si>
  <si>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</si>
  <si>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</si>
  <si>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</si>
  <si>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</si>
  <si>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</si>
  <si>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</si>
  <si>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</si>
  <si>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</si>
  <si>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</si>
  <si>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</si>
  <si>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</si>
  <si>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</si>
  <si>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</si>
  <si>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</si>
  <si>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</si>
  <si>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</si>
  <si>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</si>
  <si>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</si>
  <si>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</si>
  <si>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</si>
  <si>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</si>
  <si>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</si>
  <si>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</si>
  <si>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</si>
  <si>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</si>
  <si>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</si>
  <si>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</si>
  <si>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</si>
  <si>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</si>
  <si>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</si>
  <si>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</si>
  <si>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</si>
  <si>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</si>
  <si>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</si>
  <si>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</si>
  <si>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</si>
  <si>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</si>
  <si>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</si>
  <si>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</si>
  <si>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</si>
  <si>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</si>
  <si>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</si>
  <si>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</si>
  <si>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</si>
  <si>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</si>
  <si>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</si>
  <si>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</si>
  <si>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</si>
  <si>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</si>
  <si>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</si>
  <si>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</si>
  <si>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PORPÁC KÖZSÉG ÖNKORMÁNYZATA  BEVÉTELEINEK ÉS KIADÁSAINAK MÉRLEGE</t>
  </si>
  <si>
    <t xml:space="preserve"> - ebből: államkötvények</t>
  </si>
  <si>
    <t xml:space="preserve"> - ebből: helyi önkormányzatok kötvényei</t>
  </si>
  <si>
    <t>Koncesszióba, vagyonkezelésbe adott eszközök</t>
  </si>
  <si>
    <t>Koncesszióba, vagyonkezelésbe adott eszközök értékhelyesbítése</t>
  </si>
  <si>
    <t>A)</t>
  </si>
  <si>
    <t>Vásárolt készletek</t>
  </si>
  <si>
    <t>Átsorolt, követelés fejében átvett készletek</t>
  </si>
  <si>
    <t>Egyéb készletek</t>
  </si>
  <si>
    <t>Befejezetlen termelés, félkész termékek, késztermékek</t>
  </si>
  <si>
    <t>064010</t>
  </si>
  <si>
    <t>066020</t>
  </si>
  <si>
    <t>Város- és községgazdálkodási egyéb szolgáltatások</t>
  </si>
  <si>
    <t>082044</t>
  </si>
  <si>
    <t>Munkanélküli aktív korúak ellátásai</t>
  </si>
  <si>
    <t>Lakásfenntartással, lakhatással összefüggő ellátások</t>
  </si>
  <si>
    <t>Egyéb szociális természetbeni és pénzbeni ellátások</t>
  </si>
  <si>
    <t>EGYÉB MŰKÖDÉSI ÉS FELHALMOZÁSI KIADÁSAI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</si>
  <si>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</si>
  <si>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</si>
  <si>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</si>
  <si>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 ÖSSZESEN:</t>
  </si>
  <si>
    <t>Foglalkoztatást helyettesítő juttatás</t>
  </si>
  <si>
    <t xml:space="preserve">Közgyógyellátás   </t>
  </si>
  <si>
    <t>FELÚJÍTÁSI KIADÁSAI</t>
  </si>
  <si>
    <t>törzsvagyon</t>
  </si>
  <si>
    <t>forgalomképtelen vagyon</t>
  </si>
  <si>
    <t>korlátozottan forgalomképes vagyon</t>
  </si>
  <si>
    <t>forgalomképes (üzleti) vagyon</t>
  </si>
  <si>
    <r>
      <t xml:space="preserve">Készletek </t>
    </r>
    <r>
      <rPr>
        <sz val="11"/>
        <rFont val="Times New Roman"/>
        <family val="1"/>
      </rPr>
      <t>(forgalomképes)</t>
    </r>
  </si>
  <si>
    <r>
      <t xml:space="preserve">Értékpapírok </t>
    </r>
    <r>
      <rPr>
        <sz val="11"/>
        <rFont val="Times New Roman"/>
        <family val="1"/>
      </rPr>
      <t>(forgalomképes)</t>
    </r>
  </si>
  <si>
    <t>Hosszú lejáratú betétek (forgalomképes)</t>
  </si>
  <si>
    <t>E S Z K Ö Z Ö K    ÖSSZESEN:</t>
  </si>
  <si>
    <t>F O R R Á S O K   ÖSSZESEN:</t>
  </si>
  <si>
    <t>II. A KÖNYVVITELI MÉRLEGBEN NEM SZEREPLŐ ESZKÖZÖK ÉS KÖTELEZETTSÉGEK</t>
  </si>
  <si>
    <t>FELÚJÍTÁSOK ÖSSZESEN:</t>
  </si>
  <si>
    <t>KÖLTSÉGVETÉSI (MŰKÖDÉSI ÉS FELHALMOZÁSI) MÉRLEGE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</si>
  <si>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</si>
  <si>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</si>
  <si>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</si>
  <si>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</si>
  <si>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</si>
  <si>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</si>
  <si>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</si>
  <si>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</si>
  <si>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</si>
  <si>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</si>
  <si>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</si>
  <si>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</si>
  <si>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</si>
  <si>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</si>
  <si>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</si>
  <si>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</si>
  <si>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</si>
  <si>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</si>
  <si>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</si>
  <si>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</si>
  <si>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</si>
  <si>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</si>
  <si>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</si>
  <si>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Felújítások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</si>
  <si>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</si>
  <si>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</si>
  <si>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</si>
  <si>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Előző év költségvetési maradványának igénybevétele</t>
  </si>
  <si>
    <t>Hitel-, kölcsöntörlesztés államháztartáson kívülre</t>
  </si>
  <si>
    <t>Befektetési célú belföldi értékpapírok vásárlása</t>
  </si>
  <si>
    <t>Államháztartáson belüli megelőlegezések visszafizetése</t>
  </si>
  <si>
    <t>(e Ft-ban)</t>
  </si>
  <si>
    <t>fizetési kötelezettség összesen</t>
  </si>
  <si>
    <t>Fizetési kötelezettséggel csökkentett saját bevétel összege</t>
  </si>
  <si>
    <t xml:space="preserve">Normatív lakásfenntartási támogatás </t>
  </si>
  <si>
    <t>(közgazdasági tagolásban)</t>
  </si>
  <si>
    <t>módosított</t>
  </si>
  <si>
    <t>Finanszírozási bevételek összesen:</t>
  </si>
  <si>
    <t>Finanszírozási kiadások összesen:</t>
  </si>
  <si>
    <t>Önkormányzat bevételei mindösszesen:</t>
  </si>
  <si>
    <t>Önkormányzat kiadásai mindösszesen:</t>
  </si>
  <si>
    <t>település-üzemeltetéshez kapcsolódó feladatellátás támogatása</t>
  </si>
  <si>
    <t>Könyvtári, közművelődési és múzeumi feladatok támogatása</t>
  </si>
  <si>
    <t>VII.</t>
  </si>
  <si>
    <t>VIII.</t>
  </si>
  <si>
    <t>sorszám</t>
  </si>
  <si>
    <t>Vagyoni értékű jogok</t>
  </si>
  <si>
    <t>Szellemi termékek</t>
  </si>
  <si>
    <t>Immateriális javak értékhelyesbítése</t>
  </si>
  <si>
    <t>II.</t>
  </si>
  <si>
    <t>Ingatlanok és a  kapcsolódó vagyoni  értékű jogok</t>
  </si>
  <si>
    <t>Tenyészállatok</t>
  </si>
  <si>
    <t>Beruházások, felújítások</t>
  </si>
  <si>
    <t>Tárgyi eszközök értékhelyesbítése</t>
  </si>
  <si>
    <t>III.</t>
  </si>
  <si>
    <t>Befektetett pénzügyi eszközök</t>
  </si>
  <si>
    <t>Befektetett pénzeszközök értékhelyesbítése</t>
  </si>
  <si>
    <t>IV.</t>
  </si>
  <si>
    <t>Készletek</t>
  </si>
  <si>
    <t>Növendék, hízó és egyéb állatok</t>
  </si>
  <si>
    <t>Értékpapírok</t>
  </si>
  <si>
    <t>Forgatási célú hitelviszonyt megtestesítő értékpapírok</t>
  </si>
  <si>
    <t>V.</t>
  </si>
  <si>
    <t xml:space="preserve"> 2. Méltányossági eljárás</t>
  </si>
  <si>
    <t xml:space="preserve"> - fizetési halasztás</t>
  </si>
  <si>
    <t xml:space="preserve"> - részletfizetés</t>
  </si>
  <si>
    <t xml:space="preserve"> összesen:</t>
  </si>
  <si>
    <t>súlyos mozgáskorlátozottak</t>
  </si>
  <si>
    <t>Gjt. 5.§. f. pont</t>
  </si>
  <si>
    <t>adóalanyok</t>
  </si>
  <si>
    <t>Gjt. 6.§.(3) bek.</t>
  </si>
  <si>
    <t>Költségvetési évet követően esedékes követelések</t>
  </si>
  <si>
    <t>KÖTELEZETTSÉGEK</t>
  </si>
  <si>
    <t>Költségvetési évet terhelő kötelezettségek</t>
  </si>
  <si>
    <t>Kötelezettség jellegű sajátos elszámolások</t>
  </si>
  <si>
    <t>2014. évre</t>
  </si>
  <si>
    <t xml:space="preserve"> 2014. évi                       tervezett</t>
  </si>
  <si>
    <t xml:space="preserve"> 2014. évi tényadatok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</si>
  <si>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</si>
  <si>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</si>
  <si>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</si>
  <si>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</si>
  <si>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hitel, kölcsön felvétele, átvállalása a folyósítás, átvállalás napjától a végtörlesztés napjáig, és annak aktuális tőketartozása,</t>
  </si>
  <si>
    <t> számvitelről szóló törvény szerinti hitelviszonyt megtestesítő értékpapír forgalomba hozatala a forgalomba hozatal napjától a beváltás napjáig,</t>
  </si>
  <si>
    <t> váltó kibocsátása a kibocsátás napjától a beváltás napjáig, </t>
  </si>
  <si>
    <t>Szt. szerint pénzügyi lízing lízingbevevői félként történő megkötése a lízing futamideje alatt, </t>
  </si>
  <si>
    <t>szerződésben kapott, legalább háromszázhatvanöt nap időtartamú halasztott fizetés, részletfizetés,</t>
  </si>
  <si>
    <t>hitelintézetek által, származékos műveletek különbözeteként az Államadósság Kezelő Központ Zrt.-nél  elhelyezett fedezeti betétek, </t>
  </si>
  <si>
    <t>összesen                  (e Ft)</t>
  </si>
  <si>
    <t>gyermekkedvezmény</t>
  </si>
  <si>
    <t>térítési díj elengedése</t>
  </si>
  <si>
    <t>2014. évi engedélyezett nyitó létszám</t>
  </si>
  <si>
    <t>2014. évi engedélyezett záró létszám</t>
  </si>
  <si>
    <t>2014. évi átlagos statisztikai létszám</t>
  </si>
  <si>
    <t>közalkalmazottak összesen:</t>
  </si>
  <si>
    <t>közfoglalkoztatottak</t>
  </si>
  <si>
    <t>Mindösszesen</t>
  </si>
  <si>
    <t>sor- szám</t>
  </si>
  <si>
    <t>Ebből:</t>
  </si>
  <si>
    <t>Tevékenység nettó eredményszemléletű bevétele</t>
  </si>
  <si>
    <t>Saját termelésű készletek állományváltozása</t>
  </si>
  <si>
    <t>Saját előállítású eszközök aktivált értéke</t>
  </si>
  <si>
    <t>Aktivált saját teljesítmények értéke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</si>
  <si>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</si>
  <si>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</si>
  <si>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</si>
  <si>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</t>
  </si>
  <si>
    <t>Anyagköltség</t>
  </si>
  <si>
    <t>Igénybe vett szolgáltatások értéke</t>
  </si>
  <si>
    <t>Eladott áruk beszerzési értéke</t>
  </si>
  <si>
    <t>Eladott (közvetített) szolgáltatások értéke</t>
  </si>
  <si>
    <t>Anyagjellegű ráfordítások</t>
  </si>
  <si>
    <t>Bérköltség</t>
  </si>
  <si>
    <t>Személyi jellegű egyéb kifizetések</t>
  </si>
  <si>
    <t>Bérjárulékok</t>
  </si>
  <si>
    <t xml:space="preserve">Személyi jellegű ráfordítások </t>
  </si>
  <si>
    <t>Értékcsökkenési leírás</t>
  </si>
  <si>
    <t>Egyéb ráfordítások</t>
  </si>
  <si>
    <t xml:space="preserve">TEVÉKENYSÉGEK EREDMÉNYE </t>
  </si>
  <si>
    <t>Kapott (járó) osztalék és részesedés</t>
  </si>
  <si>
    <t>Kapott (járó) kamatok és kamatjellegű eredményszemléletű bevételek</t>
  </si>
  <si>
    <t>Pénzügyi műveletek egyéb eredményszemléletű bevételei</t>
  </si>
  <si>
    <t xml:space="preserve"> - ebből: árfolyamnyereség</t>
  </si>
  <si>
    <t xml:space="preserve">Pénzügyi műveletek eredményszemléletű bevételei </t>
  </si>
  <si>
    <t>Fizetendő kamatok és kamatjellegű ráfordítások</t>
  </si>
  <si>
    <t>Részesedések, értékpapírok, pénzeszközök értékvesztése</t>
  </si>
  <si>
    <t>Pénzügyi műveletek egyéb ráfordításai</t>
  </si>
  <si>
    <t xml:space="preserve"> - ebből: árfolyamveszteség</t>
  </si>
  <si>
    <t xml:space="preserve">Pénzügyi műveletek ráfordításai </t>
  </si>
  <si>
    <t xml:space="preserve">PÉNZÜGYI MŰVELETEK EREDMÉNYE </t>
  </si>
  <si>
    <t xml:space="preserve">SZOKÁSOS EREDMÉNY </t>
  </si>
  <si>
    <t>Felhalmozási célú támogatások eredményszemléletű bevételei</t>
  </si>
  <si>
    <t>Különféle rendkívüli eredményszemléletű bevételek</t>
  </si>
  <si>
    <t xml:space="preserve">Rendkívüli eredményszemléletű bevételek </t>
  </si>
  <si>
    <t>Rendkívüli ráfordítások</t>
  </si>
  <si>
    <t>RENDKÍVÜLI EREDMÉNY</t>
  </si>
  <si>
    <t xml:space="preserve">MÉRLEG SZERINTI EREDMÉNY </t>
  </si>
  <si>
    <t>NEMZETI VAGYONBA TARTOZÓ BEFEKTETETT ESZKÖZÖK</t>
  </si>
  <si>
    <t>Pénztárak, csekkek, betétkönyvek</t>
  </si>
  <si>
    <t xml:space="preserve"> - ebből: költségvetési évben esedékes követelések működési célú visszatérítendő támogatások, kölcsönök visszatérülésére államháztartáson belülről</t>
  </si>
  <si>
    <t xml:space="preserve"> - ebből: költségvetési évben esedékes követelések felhalmozási célú visszatérítendő támogatások, kölcsönök visszatérülésére államháztartáson belülről</t>
  </si>
  <si>
    <t xml:space="preserve"> - ebből: költségvetési évben esedékes követelések működési célú visszatérítendő támogatások, kölcsönök visszatérülésére államháztartáson kívülről</t>
  </si>
  <si>
    <t xml:space="preserve"> - ebből: költségvetési évben esedékes követelések felhalmozási célú visszatérítendő támogatások, kölcsönök visszatérülésére államháztartáson kívülről</t>
  </si>
  <si>
    <t xml:space="preserve"> - ebből: költségvetési évet követően esedékes követelések működési célú visszatérítendő támogatások, kölcsönök visszatérülésére államháztartáson belülről</t>
  </si>
  <si>
    <t xml:space="preserve"> - ebből: költségvetési évet követően esedékes követelések felhalmozási célú visszatérítendő támogatások, kölcsönök visszatérülésére államháztartáson belülről</t>
  </si>
  <si>
    <t>Költségvetési évet követően esedékes követelések működési célú pénzeszközre</t>
  </si>
  <si>
    <t xml:space="preserve"> - ebből: költségvetési évet követően esedékes követelések működési célú visszatérítendő támogatások, kölcsönök visszatérülésére államháztartáson kívülről</t>
  </si>
  <si>
    <t xml:space="preserve"> - ebből: költségvetési évet követően esedékes követelések felhalmozási célú visszatérítendő támogatások, kölcsönök visszatérülésére államháztartáson kívülről</t>
  </si>
  <si>
    <t>Költségvetési évet követőem esedékes követelések finanszírozási bevételekre</t>
  </si>
  <si>
    <t>Költségvetési évben esedékes kötelezettségek dologi kiadásokra</t>
  </si>
  <si>
    <t>Költségvetési évben esedékes kötelezettségek ellátottak juttatásaira</t>
  </si>
  <si>
    <t>Költségvetési évben esedékes kötelezettségek beruházásokra</t>
  </si>
  <si>
    <t xml:space="preserve"> - ebből. Költségvetési évben esedékes kötelezettségek külföldi hitelek, kölcsönök törlesztésére</t>
  </si>
  <si>
    <t>Költségvetési évet követően esedékes kötelezettségek dologi kiadásokra</t>
  </si>
  <si>
    <t>Költségvetési évet követően esedékes kötelezettségek beruházásokra</t>
  </si>
  <si>
    <t xml:space="preserve"> - ebből. Költségvetési évet követően esedékes kötelezettségek külföldi hitelek, kölcsönök törlesztésére</t>
  </si>
  <si>
    <t>KINCSTÁRI SZÁMLAVEZETÉSSEL KAPCSOLATOS ELSZÁMOLÁSOK</t>
  </si>
  <si>
    <t xml:space="preserve">Vállalkozási tevékenységet terhelő befizetési kötelezettség </t>
  </si>
  <si>
    <t xml:space="preserve">Vállalkozási tevékenység felhasználható maradványa </t>
  </si>
  <si>
    <t>Részvények, részesedések</t>
  </si>
  <si>
    <t>25 % alatti részesedés:</t>
  </si>
  <si>
    <t>VASI-VÍZ Rt.</t>
  </si>
  <si>
    <t>Ft</t>
  </si>
  <si>
    <t>Részesedések, részvények összesen:</t>
  </si>
  <si>
    <t xml:space="preserve"> 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</si>
  <si>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</si>
  <si>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</si>
  <si>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</si>
  <si>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</si>
  <si>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</si>
  <si>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</si>
  <si>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</si>
  <si>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</si>
  <si>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</si>
  <si>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</si>
  <si>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</si>
  <si>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</si>
  <si>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e Ft</t>
  </si>
  <si>
    <t>előirányzat</t>
  </si>
  <si>
    <t>Megnevezés</t>
  </si>
  <si>
    <t>összesen</t>
  </si>
  <si>
    <t>szám</t>
  </si>
  <si>
    <t>sor-</t>
  </si>
  <si>
    <t>1.</t>
  </si>
  <si>
    <t>2.</t>
  </si>
  <si>
    <t>3.</t>
  </si>
  <si>
    <t>4.</t>
  </si>
  <si>
    <t>5.</t>
  </si>
  <si>
    <t>7.</t>
  </si>
  <si>
    <t>8.</t>
  </si>
  <si>
    <t>Működési bevételek összesen</t>
  </si>
  <si>
    <t>9.</t>
  </si>
  <si>
    <t>Személyi juttatások</t>
  </si>
  <si>
    <t>10.</t>
  </si>
  <si>
    <t>11.</t>
  </si>
  <si>
    <t>13.</t>
  </si>
  <si>
    <t>14.</t>
  </si>
  <si>
    <t>15.</t>
  </si>
  <si>
    <t>Működési kiadások összesen</t>
  </si>
  <si>
    <t>16.</t>
  </si>
  <si>
    <t>T E R V E Z E T</t>
  </si>
  <si>
    <t>17.</t>
  </si>
  <si>
    <t>18.</t>
  </si>
  <si>
    <t>19.</t>
  </si>
  <si>
    <t>20.</t>
  </si>
  <si>
    <t>21.</t>
  </si>
  <si>
    <t>Előzetesen felszámított általános forgalmi adó</t>
  </si>
  <si>
    <t>B. Egyéb közvetett támogatások</t>
  </si>
  <si>
    <t>kedvezmény jogcíme</t>
  </si>
  <si>
    <t>éves kedvezmény              (e Ft)</t>
  </si>
  <si>
    <t>magánszemély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</si>
  <si>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</si>
  <si>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Gyermekvédelmi pénzbeli és természetbeni ellátások</t>
  </si>
  <si>
    <t>Fejezeti és általános tartalékok elszámolása</t>
  </si>
  <si>
    <t>Egyéb szociális pénbeli ellátások, támogatások</t>
  </si>
  <si>
    <t xml:space="preserve">    Összesen</t>
  </si>
  <si>
    <t>munkáltatót terhelő járulékok</t>
  </si>
  <si>
    <t>működési kiadások összesen:</t>
  </si>
  <si>
    <t>e b b ő l</t>
  </si>
  <si>
    <t xml:space="preserve">önként vállalt </t>
  </si>
  <si>
    <t>állami ( államigazgatási )</t>
  </si>
  <si>
    <t>f e l a d a t</t>
  </si>
  <si>
    <t>Területfejlesztési igazgatás</t>
  </si>
  <si>
    <t>Munkanélküli aktív korúak ellátása</t>
  </si>
  <si>
    <t>Összesen</t>
  </si>
  <si>
    <t>KÖTELEZŐ, ÖNKÉNT VÁLLALAT ÁLLAMI ( ÁLLAMIGAZGATÁSI ) FELADATOK SZERINTI BONTÁSBAN</t>
  </si>
  <si>
    <t>bevétel        összesen:</t>
  </si>
  <si>
    <t xml:space="preserve">Területfejlesztési igazgatás </t>
  </si>
  <si>
    <t>Önkormányzatok funkcióra nem sorolható bevételei államháztartások kívülről</t>
  </si>
  <si>
    <t>telje-  sítés %-a</t>
  </si>
  <si>
    <t>teljesítés   %-a</t>
  </si>
  <si>
    <t>kiadások összesen</t>
  </si>
  <si>
    <t>Kormányzati funkció  megnevezése</t>
  </si>
  <si>
    <t>Város és községgazdálkodás</t>
  </si>
  <si>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</si>
  <si>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</si>
  <si>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</si>
  <si>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</si>
  <si>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</si>
  <si>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</si>
  <si>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</si>
  <si>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</si>
  <si>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</si>
  <si>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</si>
  <si>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</si>
  <si>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</si>
  <si>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</si>
  <si>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</si>
  <si>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</si>
  <si>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</si>
  <si>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</si>
  <si>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</si>
  <si>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</si>
  <si>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</si>
  <si>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</si>
  <si>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</si>
  <si>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</si>
  <si>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</si>
  <si>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</si>
  <si>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</si>
  <si>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</si>
  <si>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</si>
  <si>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</si>
  <si>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</si>
  <si>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</si>
  <si>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</si>
  <si>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</si>
  <si>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</si>
  <si>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</si>
  <si>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</si>
  <si>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</si>
  <si>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</si>
  <si>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</si>
  <si>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</si>
  <si>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</si>
  <si>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</si>
  <si>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</si>
  <si>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</si>
  <si>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</si>
  <si>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</si>
  <si>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</si>
  <si>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</si>
  <si>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</si>
  <si>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</si>
  <si>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</si>
  <si>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</si>
  <si>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</si>
  <si>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</si>
  <si>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</si>
  <si>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</si>
  <si>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</si>
  <si>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</si>
  <si>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</si>
  <si>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</si>
  <si>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</si>
  <si>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4.4.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</si>
  <si>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</si>
  <si>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</si>
  <si>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</si>
  <si>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</si>
  <si>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</si>
  <si>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</si>
  <si>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</si>
  <si>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</si>
  <si>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</si>
  <si>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</si>
  <si>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</si>
  <si>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</si>
  <si>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</si>
  <si>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</si>
  <si>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</si>
  <si>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</si>
  <si>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</si>
  <si>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</si>
  <si>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</si>
  <si>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</si>
  <si>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</si>
  <si>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</si>
  <si>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</si>
  <si>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</si>
  <si>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</si>
  <si>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</si>
  <si>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</si>
  <si>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</si>
  <si>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</si>
  <si>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</si>
  <si>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</si>
  <si>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</si>
  <si>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</si>
  <si>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</si>
  <si>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</si>
  <si>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</si>
  <si>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</si>
  <si>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</si>
  <si>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</si>
  <si>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</si>
  <si>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</si>
  <si>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</si>
  <si>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</si>
  <si>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</si>
  <si>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</si>
  <si>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</si>
  <si>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</si>
  <si>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</si>
  <si>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</si>
  <si>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</si>
  <si>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</si>
  <si>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</si>
  <si>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</si>
  <si>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</si>
  <si>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</si>
  <si>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</si>
  <si>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</si>
  <si>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</si>
  <si>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</si>
  <si>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</si>
  <si>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</si>
  <si>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</si>
  <si>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</si>
  <si>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</si>
  <si>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</si>
  <si>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</si>
  <si>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</si>
  <si>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</si>
  <si>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</si>
  <si>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</si>
  <si>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</si>
  <si>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</si>
  <si>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</si>
  <si>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</si>
  <si>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</si>
  <si>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</si>
  <si>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</si>
  <si>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</si>
  <si>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</si>
  <si>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</si>
  <si>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</si>
  <si>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</si>
  <si>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</si>
  <si>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</si>
  <si>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</si>
  <si>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</si>
  <si>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</si>
  <si>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</si>
  <si>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</si>
  <si>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</si>
  <si>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</si>
  <si>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</si>
  <si>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</si>
  <si>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</si>
  <si>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</si>
  <si>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</si>
  <si>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</si>
  <si>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PORPÁC KÖZSÉG ÖNKORMÁNYZATA MŰKÖDÉSI KIADÁSAINAK TELJESÜLÉSE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</si>
</sst>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0.00000000"/>
    <numFmt numFmtId="171" formatCode="0.000000000"/>
    <numFmt numFmtId="172" formatCode="_-* #,##0.0\ _F_t_-;\-* #,##0.0\ _F_t_-;_-* &quot;-&quot;??\ _F_t_-;_-@_-"/>
    <numFmt numFmtId="173" formatCode="_-* #,##0\ _F_t_-;\-* #,##0\ _F_t_-;_-* &quot;-&quot;??\ _F_t_-;_-@_-"/>
    <numFmt numFmtId="174" formatCode="0.0%"/>
    <numFmt numFmtId="175" formatCode="#,##0.0"/>
    <numFmt numFmtId="176" formatCode="_-* #,##0.0\ _F_t_-;\-* #,##0.0\ _F_t_-;_-* &quot;-&quot;\ _F_t_-;_-@_-"/>
    <numFmt numFmtId="177" formatCode="[$-40E]yyyy\.\ mmmm\ d\."/>
    <numFmt numFmtId="178" formatCode="_-* #,##0.0\ &quot;Ft&quot;_-;\-* #,##0.0\ &quot;Ft&quot;_-;_-* &quot;-&quot;??\ &quot;Ft&quot;_-;_-@_-"/>
    <numFmt numFmtId="179" formatCode="_-* #,##0\ &quot;Ft&quot;_-;\-* #,##0\ &quot;Ft&quot;_-;_-* &quot;-&quot;??\ &quot;Ft&quot;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#,###"/>
    <numFmt numFmtId="184" formatCode="#,##0\ _F_t"/>
    <numFmt numFmtId="185" formatCode="#,##0.0\ &quot;Ft&quot;"/>
    <numFmt numFmtId="186" formatCode="_-* #,##0.0\ _F_t_-;\-* #,##0.0\ _F_t_-;_-* &quot;-&quot;?\ _F_t_-;_-@_-"/>
  </numFmts>
  <fonts count="7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b/>
      <i/>
      <sz val="10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"/>
      <family val="0"/>
    </font>
    <font>
      <b/>
      <sz val="12"/>
      <name val="Arial"/>
      <family val="0"/>
    </font>
    <font>
      <b/>
      <sz val="11"/>
      <name val="Arial"/>
      <family val="0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 CE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name val="Arial CE"/>
      <family val="0"/>
    </font>
    <font>
      <b/>
      <i/>
      <sz val="10"/>
      <name val="Arial Narrow"/>
      <family val="2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Narrow"/>
      <family val="2"/>
    </font>
    <font>
      <b/>
      <u val="singleAccounting"/>
      <sz val="11"/>
      <name val="Arial Narrow"/>
      <family val="2"/>
    </font>
    <font>
      <u val="single"/>
      <sz val="12"/>
      <name val="Arial Narrow"/>
      <family val="2"/>
    </font>
    <font>
      <u val="single"/>
      <sz val="10"/>
      <name val="Arial CE"/>
      <family val="0"/>
    </font>
    <font>
      <u val="singleAccounting"/>
      <sz val="11"/>
      <name val="Arial Narrow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8"/>
      </right>
      <top style="medium"/>
      <bottom style="medium"/>
    </border>
    <border>
      <left>
        <color indexed="8"/>
      </left>
      <right>
        <color indexed="63"/>
      </right>
      <top style="medium"/>
      <bottom style="medium"/>
    </border>
    <border>
      <left>
        <color indexed="8"/>
      </left>
      <right>
        <color indexed="63"/>
      </right>
      <top>
        <color indexed="8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3" fillId="4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1212">
    <xf numFmtId="0" fontId="0" fillId="0" borderId="0" xfId="0" applyAlignment="1">
      <alignment/>
    </xf>
    <xf numFmtId="0" fontId="5" fillId="0" borderId="0" xfId="65" applyFont="1">
      <alignment/>
      <protection/>
    </xf>
    <xf numFmtId="173" fontId="5" fillId="0" borderId="0" xfId="40" applyNumberFormat="1" applyFont="1" applyAlignment="1">
      <alignment/>
    </xf>
    <xf numFmtId="0" fontId="5" fillId="0" borderId="0" xfId="66" applyFont="1">
      <alignment/>
      <protection/>
    </xf>
    <xf numFmtId="0" fontId="9" fillId="0" borderId="0" xfId="58" applyFont="1">
      <alignment/>
      <protection/>
    </xf>
    <xf numFmtId="0" fontId="5" fillId="0" borderId="0" xfId="66" applyFont="1">
      <alignment/>
      <protection/>
    </xf>
    <xf numFmtId="0" fontId="11" fillId="0" borderId="0" xfId="0" applyFont="1" applyAlignment="1">
      <alignment/>
    </xf>
    <xf numFmtId="0" fontId="5" fillId="0" borderId="0" xfId="63" applyFont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58" applyFont="1">
      <alignment/>
      <protection/>
    </xf>
    <xf numFmtId="0" fontId="5" fillId="0" borderId="0" xfId="58" applyFont="1">
      <alignment/>
      <protection/>
    </xf>
    <xf numFmtId="173" fontId="5" fillId="0" borderId="0" xfId="40" applyNumberFormat="1" applyFont="1" applyAlignment="1">
      <alignment horizontal="center"/>
    </xf>
    <xf numFmtId="0" fontId="13" fillId="0" borderId="0" xfId="0" applyFont="1" applyAlignment="1">
      <alignment/>
    </xf>
    <xf numFmtId="173" fontId="4" fillId="0" borderId="0" xfId="40" applyNumberFormat="1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65" applyFont="1">
      <alignment/>
      <protection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63" applyFont="1">
      <alignment/>
      <protection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173" fontId="8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/>
    </xf>
    <xf numFmtId="173" fontId="9" fillId="0" borderId="10" xfId="40" applyNumberFormat="1" applyFont="1" applyBorder="1" applyAlignment="1">
      <alignment horizontal="center" vertical="center"/>
    </xf>
    <xf numFmtId="173" fontId="9" fillId="0" borderId="11" xfId="40" applyNumberFormat="1" applyFont="1" applyBorder="1" applyAlignment="1">
      <alignment/>
    </xf>
    <xf numFmtId="0" fontId="9" fillId="0" borderId="0" xfId="65" applyFont="1">
      <alignment/>
      <protection/>
    </xf>
    <xf numFmtId="0" fontId="9" fillId="0" borderId="0" xfId="65" applyFont="1" applyBorder="1">
      <alignment/>
      <protection/>
    </xf>
    <xf numFmtId="173" fontId="19" fillId="0" borderId="0" xfId="40" applyNumberFormat="1" applyFont="1" applyAlignment="1">
      <alignment/>
    </xf>
    <xf numFmtId="173" fontId="9" fillId="0" borderId="0" xfId="40" applyNumberFormat="1" applyFont="1" applyAlignment="1">
      <alignment horizontal="center"/>
    </xf>
    <xf numFmtId="173" fontId="8" fillId="0" borderId="0" xfId="40" applyNumberFormat="1" applyFont="1" applyAlignment="1">
      <alignment horizontal="center"/>
    </xf>
    <xf numFmtId="0" fontId="9" fillId="0" borderId="0" xfId="58" applyFont="1">
      <alignment/>
      <protection/>
    </xf>
    <xf numFmtId="0" fontId="5" fillId="0" borderId="0" xfId="0" applyFont="1" applyAlignment="1">
      <alignment/>
    </xf>
    <xf numFmtId="0" fontId="8" fillId="0" borderId="12" xfId="65" applyFont="1" applyBorder="1">
      <alignment/>
      <protection/>
    </xf>
    <xf numFmtId="173" fontId="5" fillId="0" borderId="0" xfId="0" applyNumberFormat="1" applyFont="1" applyAlignment="1">
      <alignment/>
    </xf>
    <xf numFmtId="0" fontId="5" fillId="0" borderId="0" xfId="57" applyFont="1">
      <alignment/>
      <protection/>
    </xf>
    <xf numFmtId="0" fontId="9" fillId="0" borderId="0" xfId="57" applyFont="1">
      <alignment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65" applyFont="1" applyBorder="1" applyAlignment="1">
      <alignment wrapText="1"/>
      <protection/>
    </xf>
    <xf numFmtId="0" fontId="9" fillId="0" borderId="13" xfId="0" applyFont="1" applyBorder="1" applyAlignment="1">
      <alignment wrapText="1"/>
    </xf>
    <xf numFmtId="0" fontId="8" fillId="0" borderId="15" xfId="0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11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0" fontId="14" fillId="0" borderId="0" xfId="0" applyFont="1" applyAlignment="1">
      <alignment/>
    </xf>
    <xf numFmtId="0" fontId="8" fillId="0" borderId="0" xfId="65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>
      <alignment horizontal="centerContinuous"/>
      <protection/>
    </xf>
    <xf numFmtId="0" fontId="5" fillId="0" borderId="0" xfId="57" applyFont="1" applyAlignment="1">
      <alignment horizontal="centerContinuous"/>
      <protection/>
    </xf>
    <xf numFmtId="0" fontId="5" fillId="0" borderId="0" xfId="57" applyFont="1" applyBorder="1">
      <alignment/>
      <protection/>
    </xf>
    <xf numFmtId="41" fontId="5" fillId="0" borderId="0" xfId="57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57" applyFont="1" applyBorder="1" applyAlignment="1">
      <alignment horizontal="right"/>
      <protection/>
    </xf>
    <xf numFmtId="0" fontId="21" fillId="0" borderId="0" xfId="57" applyFont="1" applyBorder="1">
      <alignment/>
      <protection/>
    </xf>
    <xf numFmtId="173" fontId="8" fillId="0" borderId="0" xfId="40" applyNumberFormat="1" applyFont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0" fontId="6" fillId="0" borderId="0" xfId="63" applyFont="1" applyAlignment="1">
      <alignment horizontal="left"/>
      <protection/>
    </xf>
    <xf numFmtId="0" fontId="9" fillId="0" borderId="0" xfId="66" applyFont="1">
      <alignment/>
      <protection/>
    </xf>
    <xf numFmtId="0" fontId="9" fillId="0" borderId="0" xfId="58" applyFont="1" applyAlignment="1">
      <alignment/>
      <protection/>
    </xf>
    <xf numFmtId="0" fontId="9" fillId="0" borderId="0" xfId="58" applyFont="1" applyAlignment="1">
      <alignment horizontal="center"/>
      <protection/>
    </xf>
    <xf numFmtId="0" fontId="9" fillId="0" borderId="16" xfId="58" applyFont="1" applyBorder="1" applyAlignment="1">
      <alignment horizontal="center"/>
      <protection/>
    </xf>
    <xf numFmtId="0" fontId="9" fillId="0" borderId="17" xfId="58" applyFont="1" applyBorder="1" applyAlignment="1">
      <alignment horizontal="center"/>
      <protection/>
    </xf>
    <xf numFmtId="0" fontId="9" fillId="0" borderId="18" xfId="58" applyFont="1" applyBorder="1" applyAlignment="1">
      <alignment horizontal="center"/>
      <protection/>
    </xf>
    <xf numFmtId="0" fontId="9" fillId="0" borderId="0" xfId="0" applyFont="1" applyAlignment="1">
      <alignment wrapText="1"/>
    </xf>
    <xf numFmtId="173" fontId="9" fillId="0" borderId="0" xfId="40" applyNumberFormat="1" applyFont="1" applyAlignment="1">
      <alignment wrapText="1"/>
    </xf>
    <xf numFmtId="173" fontId="17" fillId="0" borderId="0" xfId="40" applyNumberFormat="1" applyFont="1" applyAlignment="1">
      <alignment/>
    </xf>
    <xf numFmtId="0" fontId="6" fillId="0" borderId="0" xfId="0" applyFont="1" applyAlignment="1">
      <alignment/>
    </xf>
    <xf numFmtId="0" fontId="20" fillId="0" borderId="0" xfId="58" applyFont="1">
      <alignment/>
      <protection/>
    </xf>
    <xf numFmtId="0" fontId="20" fillId="0" borderId="0" xfId="58" applyFont="1" applyAlignment="1">
      <alignment horizontal="center"/>
      <protection/>
    </xf>
    <xf numFmtId="173" fontId="20" fillId="0" borderId="0" xfId="40" applyNumberFormat="1" applyFont="1" applyAlignment="1">
      <alignment/>
    </xf>
    <xf numFmtId="173" fontId="11" fillId="0" borderId="0" xfId="40" applyNumberFormat="1" applyFont="1" applyAlignment="1">
      <alignment/>
    </xf>
    <xf numFmtId="173" fontId="9" fillId="0" borderId="0" xfId="40" applyNumberFormat="1" applyFont="1" applyBorder="1" applyAlignment="1">
      <alignment/>
    </xf>
    <xf numFmtId="0" fontId="14" fillId="0" borderId="0" xfId="0" applyFont="1" applyAlignment="1">
      <alignment horizontal="right"/>
    </xf>
    <xf numFmtId="173" fontId="14" fillId="0" borderId="0" xfId="40" applyNumberFormat="1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173" fontId="9" fillId="0" borderId="0" xfId="40" applyNumberFormat="1" applyFont="1" applyAlignment="1">
      <alignment horizontal="right"/>
    </xf>
    <xf numFmtId="0" fontId="22" fillId="0" borderId="0" xfId="66" applyFont="1">
      <alignment/>
      <protection/>
    </xf>
    <xf numFmtId="173" fontId="9" fillId="0" borderId="0" xfId="40" applyNumberFormat="1" applyFont="1" applyBorder="1" applyAlignment="1">
      <alignment horizontal="right"/>
    </xf>
    <xf numFmtId="173" fontId="8" fillId="0" borderId="0" xfId="40" applyNumberFormat="1" applyFont="1" applyBorder="1" applyAlignment="1">
      <alignment horizontal="right"/>
    </xf>
    <xf numFmtId="0" fontId="8" fillId="0" borderId="0" xfId="58" applyFont="1">
      <alignment/>
      <protection/>
    </xf>
    <xf numFmtId="0" fontId="9" fillId="0" borderId="0" xfId="66" applyFont="1">
      <alignment/>
      <protection/>
    </xf>
    <xf numFmtId="0" fontId="17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16" xfId="58" applyFont="1" applyBorder="1" applyAlignment="1">
      <alignment/>
      <protection/>
    </xf>
    <xf numFmtId="0" fontId="8" fillId="0" borderId="17" xfId="58" applyFont="1" applyBorder="1">
      <alignment/>
      <protection/>
    </xf>
    <xf numFmtId="0" fontId="8" fillId="0" borderId="18" xfId="58" applyFont="1" applyBorder="1">
      <alignment/>
      <protection/>
    </xf>
    <xf numFmtId="0" fontId="9" fillId="0" borderId="0" xfId="58" applyFont="1" applyBorder="1" applyAlignment="1">
      <alignment horizontal="right"/>
      <protection/>
    </xf>
    <xf numFmtId="0" fontId="9" fillId="0" borderId="0" xfId="58" applyFont="1" applyBorder="1" applyAlignment="1">
      <alignment/>
      <protection/>
    </xf>
    <xf numFmtId="173" fontId="9" fillId="0" borderId="0" xfId="40" applyNumberFormat="1" applyFont="1" applyBorder="1" applyAlignment="1">
      <alignment/>
    </xf>
    <xf numFmtId="0" fontId="9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right"/>
      <protection/>
    </xf>
    <xf numFmtId="0" fontId="9" fillId="0" borderId="10" xfId="58" applyFont="1" applyBorder="1" applyAlignment="1">
      <alignment/>
      <protection/>
    </xf>
    <xf numFmtId="173" fontId="9" fillId="0" borderId="10" xfId="40" applyNumberFormat="1" applyFont="1" applyBorder="1" applyAlignment="1">
      <alignment/>
    </xf>
    <xf numFmtId="0" fontId="9" fillId="0" borderId="0" xfId="58" applyFont="1" applyAlignment="1">
      <alignment horizontal="right"/>
      <protection/>
    </xf>
    <xf numFmtId="173" fontId="9" fillId="0" borderId="0" xfId="4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73" fontId="9" fillId="0" borderId="0" xfId="40" applyNumberFormat="1" applyFont="1" applyAlignment="1">
      <alignment horizontal="right"/>
    </xf>
    <xf numFmtId="173" fontId="9" fillId="0" borderId="0" xfId="58" applyNumberFormat="1" applyFont="1">
      <alignment/>
      <protection/>
    </xf>
    <xf numFmtId="0" fontId="9" fillId="0" borderId="0" xfId="58" applyFont="1" applyAlignment="1">
      <alignment/>
      <protection/>
    </xf>
    <xf numFmtId="0" fontId="9" fillId="0" borderId="0" xfId="0" applyFont="1" applyAlignment="1">
      <alignment wrapText="1"/>
    </xf>
    <xf numFmtId="173" fontId="8" fillId="0" borderId="0" xfId="58" applyNumberFormat="1" applyFont="1">
      <alignment/>
      <protection/>
    </xf>
    <xf numFmtId="0" fontId="8" fillId="0" borderId="15" xfId="58" applyFont="1" applyBorder="1" applyAlignment="1">
      <alignment horizontal="right"/>
      <protection/>
    </xf>
    <xf numFmtId="0" fontId="8" fillId="0" borderId="15" xfId="58" applyFont="1" applyBorder="1">
      <alignment/>
      <protection/>
    </xf>
    <xf numFmtId="173" fontId="8" fillId="0" borderId="15" xfId="40" applyNumberFormat="1" applyFont="1" applyBorder="1" applyAlignment="1">
      <alignment/>
    </xf>
    <xf numFmtId="0" fontId="8" fillId="0" borderId="0" xfId="58" applyFont="1" applyBorder="1" applyAlignment="1">
      <alignment horizontal="right"/>
      <protection/>
    </xf>
    <xf numFmtId="0" fontId="8" fillId="0" borderId="0" xfId="58" applyFont="1" applyBorder="1">
      <alignment/>
      <protection/>
    </xf>
    <xf numFmtId="173" fontId="8" fillId="0" borderId="0" xfId="40" applyNumberFormat="1" applyFont="1" applyBorder="1" applyAlignment="1">
      <alignment/>
    </xf>
    <xf numFmtId="173" fontId="8" fillId="0" borderId="0" xfId="58" applyNumberFormat="1" applyFont="1" applyBorder="1">
      <alignment/>
      <protection/>
    </xf>
    <xf numFmtId="0" fontId="9" fillId="0" borderId="0" xfId="0" applyFont="1" applyBorder="1" applyAlignment="1">
      <alignment horizontal="left" wrapText="1"/>
    </xf>
    <xf numFmtId="0" fontId="9" fillId="0" borderId="0" xfId="58" applyFont="1" applyBorder="1">
      <alignment/>
      <protection/>
    </xf>
    <xf numFmtId="0" fontId="40" fillId="0" borderId="0" xfId="0" applyFont="1" applyBorder="1" applyAlignment="1">
      <alignment/>
    </xf>
    <xf numFmtId="0" fontId="9" fillId="0" borderId="11" xfId="58" applyFont="1" applyBorder="1" applyAlignment="1">
      <alignment horizontal="right"/>
      <protection/>
    </xf>
    <xf numFmtId="0" fontId="9" fillId="0" borderId="11" xfId="58" applyFont="1" applyBorder="1" applyAlignment="1">
      <alignment/>
      <protection/>
    </xf>
    <xf numFmtId="173" fontId="8" fillId="0" borderId="11" xfId="40" applyNumberFormat="1" applyFont="1" applyBorder="1" applyAlignment="1">
      <alignment/>
    </xf>
    <xf numFmtId="0" fontId="8" fillId="0" borderId="0" xfId="60" applyFont="1">
      <alignment/>
      <protection/>
    </xf>
    <xf numFmtId="0" fontId="8" fillId="0" borderId="15" xfId="60" applyFont="1" applyBorder="1" applyAlignment="1">
      <alignment horizontal="right"/>
      <protection/>
    </xf>
    <xf numFmtId="0" fontId="8" fillId="0" borderId="15" xfId="60" applyFont="1" applyBorder="1">
      <alignment/>
      <protection/>
    </xf>
    <xf numFmtId="173" fontId="8" fillId="0" borderId="10" xfId="40" applyNumberFormat="1" applyFont="1" applyBorder="1" applyAlignment="1">
      <alignment/>
    </xf>
    <xf numFmtId="165" fontId="9" fillId="0" borderId="0" xfId="58" applyNumberFormat="1" applyFont="1">
      <alignment/>
      <protection/>
    </xf>
    <xf numFmtId="165" fontId="9" fillId="0" borderId="10" xfId="58" applyNumberFormat="1" applyFont="1" applyBorder="1">
      <alignment/>
      <protection/>
    </xf>
    <xf numFmtId="165" fontId="9" fillId="0" borderId="11" xfId="58" applyNumberFormat="1" applyFont="1" applyBorder="1">
      <alignment/>
      <protection/>
    </xf>
    <xf numFmtId="165" fontId="8" fillId="0" borderId="15" xfId="58" applyNumberFormat="1" applyFont="1" applyBorder="1">
      <alignment/>
      <protection/>
    </xf>
    <xf numFmtId="165" fontId="8" fillId="0" borderId="18" xfId="58" applyNumberFormat="1" applyFont="1" applyBorder="1">
      <alignment/>
      <protection/>
    </xf>
    <xf numFmtId="0" fontId="9" fillId="0" borderId="12" xfId="0" applyFont="1" applyBorder="1" applyAlignment="1">
      <alignment horizontal="center" wrapText="1"/>
    </xf>
    <xf numFmtId="0" fontId="4" fillId="0" borderId="0" xfId="65" applyFont="1" applyAlignment="1">
      <alignment horizontal="center"/>
      <protection/>
    </xf>
    <xf numFmtId="165" fontId="9" fillId="0" borderId="0" xfId="65" applyNumberFormat="1" applyFont="1">
      <alignment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8" fillId="0" borderId="0" xfId="65" applyFont="1">
      <alignment/>
      <protection/>
    </xf>
    <xf numFmtId="173" fontId="8" fillId="0" borderId="15" xfId="40" applyNumberFormat="1" applyFont="1" applyBorder="1" applyAlignment="1">
      <alignment horizontal="right"/>
    </xf>
    <xf numFmtId="0" fontId="9" fillId="0" borderId="0" xfId="65" applyFont="1" applyBorder="1" applyAlignment="1">
      <alignment horizontal="left" wrapText="1"/>
      <protection/>
    </xf>
    <xf numFmtId="0" fontId="8" fillId="0" borderId="19" xfId="65" applyFont="1" applyBorder="1">
      <alignment/>
      <protection/>
    </xf>
    <xf numFmtId="0" fontId="8" fillId="0" borderId="19" xfId="65" applyFont="1" applyBorder="1" applyAlignment="1">
      <alignment horizontal="center"/>
      <protection/>
    </xf>
    <xf numFmtId="0" fontId="9" fillId="0" borderId="0" xfId="65" applyFont="1" applyAlignment="1">
      <alignment horizontal="right"/>
      <protection/>
    </xf>
    <xf numFmtId="0" fontId="8" fillId="0" borderId="0" xfId="65" applyFont="1" applyBorder="1" applyAlignment="1">
      <alignment horizontal="center"/>
      <protection/>
    </xf>
    <xf numFmtId="165" fontId="8" fillId="0" borderId="0" xfId="65" applyNumberFormat="1" applyFont="1">
      <alignment/>
      <protection/>
    </xf>
    <xf numFmtId="0" fontId="8" fillId="0" borderId="20" xfId="65" applyFont="1" applyBorder="1">
      <alignment/>
      <protection/>
    </xf>
    <xf numFmtId="0" fontId="4" fillId="0" borderId="21" xfId="0" applyFont="1" applyBorder="1" applyAlignment="1">
      <alignment horizontal="center"/>
    </xf>
    <xf numFmtId="165" fontId="9" fillId="0" borderId="0" xfId="65" applyNumberFormat="1" applyFont="1" applyBorder="1">
      <alignment/>
      <protection/>
    </xf>
    <xf numFmtId="0" fontId="9" fillId="0" borderId="0" xfId="65" applyFont="1" applyBorder="1" applyAlignment="1">
      <alignment wrapText="1"/>
      <protection/>
    </xf>
    <xf numFmtId="0" fontId="9" fillId="0" borderId="0" xfId="65" applyFont="1" applyBorder="1" applyAlignment="1">
      <alignment horizontal="center"/>
      <protection/>
    </xf>
    <xf numFmtId="0" fontId="9" fillId="0" borderId="0" xfId="65" applyFont="1" applyBorder="1" applyAlignment="1">
      <alignment horizontal="center" wrapText="1"/>
      <protection/>
    </xf>
    <xf numFmtId="173" fontId="9" fillId="0" borderId="0" xfId="65" applyNumberFormat="1" applyFont="1" applyBorder="1">
      <alignment/>
      <protection/>
    </xf>
    <xf numFmtId="0" fontId="8" fillId="0" borderId="0" xfId="65" applyFont="1" applyBorder="1" applyAlignment="1">
      <alignment vertical="center" wrapText="1"/>
      <protection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/>
      <protection/>
    </xf>
    <xf numFmtId="0" fontId="9" fillId="0" borderId="0" xfId="0" applyFont="1" applyBorder="1" applyAlignment="1">
      <alignment/>
    </xf>
    <xf numFmtId="0" fontId="9" fillId="0" borderId="0" xfId="65" applyFont="1" applyBorder="1" applyAlignment="1">
      <alignment horizontal="right"/>
      <protection/>
    </xf>
    <xf numFmtId="0" fontId="4" fillId="0" borderId="0" xfId="65" applyFont="1" applyAlignment="1">
      <alignment horizontal="right"/>
      <protection/>
    </xf>
    <xf numFmtId="0" fontId="9" fillId="0" borderId="0" xfId="65" applyFont="1" applyAlignment="1" quotePrefix="1">
      <alignment horizontal="right"/>
      <protection/>
    </xf>
    <xf numFmtId="0" fontId="4" fillId="0" borderId="15" xfId="65" applyFont="1" applyBorder="1" applyAlignment="1">
      <alignment horizontal="right"/>
      <protection/>
    </xf>
    <xf numFmtId="173" fontId="4" fillId="0" borderId="15" xfId="40" applyNumberFormat="1" applyFont="1" applyBorder="1" applyAlignment="1">
      <alignment horizontal="right"/>
    </xf>
    <xf numFmtId="165" fontId="4" fillId="0" borderId="0" xfId="65" applyNumberFormat="1" applyFont="1" applyBorder="1">
      <alignment/>
      <protection/>
    </xf>
    <xf numFmtId="173" fontId="4" fillId="0" borderId="0" xfId="65" applyNumberFormat="1" applyFont="1" applyBorder="1">
      <alignment/>
      <protection/>
    </xf>
    <xf numFmtId="0" fontId="4" fillId="0" borderId="0" xfId="65" applyFont="1" applyBorder="1">
      <alignment/>
      <protection/>
    </xf>
    <xf numFmtId="0" fontId="6" fillId="0" borderId="0" xfId="65" applyFont="1">
      <alignment/>
      <protection/>
    </xf>
    <xf numFmtId="165" fontId="6" fillId="0" borderId="0" xfId="65" applyNumberFormat="1" applyFont="1">
      <alignment/>
      <protection/>
    </xf>
    <xf numFmtId="0" fontId="9" fillId="0" borderId="14" xfId="65" applyFont="1" applyBorder="1" applyAlignment="1">
      <alignment wrapText="1"/>
      <protection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173" fontId="9" fillId="0" borderId="0" xfId="40" applyNumberFormat="1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73" fontId="9" fillId="0" borderId="0" xfId="40" applyNumberFormat="1" applyFont="1" applyAlignment="1">
      <alignment/>
    </xf>
    <xf numFmtId="0" fontId="8" fillId="0" borderId="0" xfId="65" applyFont="1" applyAlignment="1">
      <alignment/>
      <protection/>
    </xf>
    <xf numFmtId="0" fontId="4" fillId="0" borderId="0" xfId="65" applyFont="1" applyAlignment="1">
      <alignment/>
      <protection/>
    </xf>
    <xf numFmtId="173" fontId="9" fillId="0" borderId="0" xfId="40" applyNumberFormat="1" applyFont="1" applyFill="1" applyBorder="1" applyAlignment="1">
      <alignment horizontal="right" vertical="top" wrapText="1"/>
    </xf>
    <xf numFmtId="20" fontId="9" fillId="0" borderId="0" xfId="0" applyNumberFormat="1" applyFont="1" applyAlignment="1" quotePrefix="1">
      <alignment horizontal="center" vertical="top" wrapText="1"/>
    </xf>
    <xf numFmtId="173" fontId="9" fillId="0" borderId="0" xfId="40" applyNumberFormat="1" applyFont="1" applyAlignment="1">
      <alignment horizontal="center" vertical="top" wrapText="1"/>
    </xf>
    <xf numFmtId="173" fontId="8" fillId="0" borderId="20" xfId="4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173" fontId="8" fillId="0" borderId="15" xfId="40" applyNumberFormat="1" applyFont="1" applyBorder="1" applyAlignment="1">
      <alignment horizontal="center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20" fontId="9" fillId="0" borderId="0" xfId="0" applyNumberFormat="1" applyFont="1" applyBorder="1" applyAlignment="1" quotePrefix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9" xfId="0" applyFont="1" applyBorder="1" applyAlignment="1">
      <alignment horizontal="center" vertical="top" wrapText="1"/>
    </xf>
    <xf numFmtId="173" fontId="19" fillId="0" borderId="15" xfId="4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173" fontId="4" fillId="0" borderId="15" xfId="40" applyNumberFormat="1" applyFont="1" applyBorder="1" applyAlignment="1">
      <alignment horizontal="center" wrapText="1"/>
    </xf>
    <xf numFmtId="0" fontId="5" fillId="0" borderId="0" xfId="65" applyFont="1" applyAlignment="1">
      <alignment horizontal="center"/>
      <protection/>
    </xf>
    <xf numFmtId="0" fontId="42" fillId="0" borderId="0" xfId="0" applyFont="1" applyBorder="1" applyAlignment="1">
      <alignment horizontal="left" wrapText="1"/>
    </xf>
    <xf numFmtId="0" fontId="11" fillId="0" borderId="0" xfId="65" applyFont="1" applyBorder="1" applyAlignment="1">
      <alignment horizontal="left" wrapText="1"/>
      <protection/>
    </xf>
    <xf numFmtId="0" fontId="43" fillId="0" borderId="0" xfId="65" applyFont="1" applyBorder="1" applyAlignment="1">
      <alignment/>
      <protection/>
    </xf>
    <xf numFmtId="165" fontId="43" fillId="0" borderId="0" xfId="65" applyNumberFormat="1" applyFont="1" applyBorder="1" applyAlignment="1">
      <alignment/>
      <protection/>
    </xf>
    <xf numFmtId="0" fontId="11" fillId="0" borderId="0" xfId="65" applyFont="1" applyBorder="1" applyAlignment="1">
      <alignment horizontal="center" wrapText="1"/>
      <protection/>
    </xf>
    <xf numFmtId="0" fontId="42" fillId="0" borderId="0" xfId="0" applyFont="1" applyBorder="1" applyAlignment="1">
      <alignment horizontal="center" wrapText="1"/>
    </xf>
    <xf numFmtId="0" fontId="11" fillId="0" borderId="0" xfId="65" applyFont="1" applyBorder="1">
      <alignment/>
      <protection/>
    </xf>
    <xf numFmtId="0" fontId="8" fillId="0" borderId="0" xfId="65" applyFont="1" applyBorder="1" applyAlignment="1">
      <alignment horizontal="right"/>
      <protection/>
    </xf>
    <xf numFmtId="173" fontId="8" fillId="0" borderId="0" xfId="40" applyNumberFormat="1" applyFont="1" applyBorder="1" applyAlignment="1">
      <alignment/>
    </xf>
    <xf numFmtId="0" fontId="8" fillId="0" borderId="22" xfId="65" applyFont="1" applyBorder="1">
      <alignment/>
      <protection/>
    </xf>
    <xf numFmtId="0" fontId="8" fillId="0" borderId="22" xfId="65" applyFont="1" applyBorder="1" applyAlignment="1">
      <alignment horizontal="center"/>
      <protection/>
    </xf>
    <xf numFmtId="0" fontId="8" fillId="0" borderId="23" xfId="65" applyFont="1" applyBorder="1">
      <alignment/>
      <protection/>
    </xf>
    <xf numFmtId="0" fontId="8" fillId="0" borderId="24" xfId="65" applyFont="1" applyBorder="1">
      <alignment/>
      <protection/>
    </xf>
    <xf numFmtId="0" fontId="11" fillId="0" borderId="0" xfId="65" applyFont="1" applyBorder="1" applyAlignment="1">
      <alignment horizontal="right"/>
      <protection/>
    </xf>
    <xf numFmtId="0" fontId="11" fillId="0" borderId="0" xfId="65" applyFont="1" applyBorder="1" applyAlignment="1">
      <alignment horizontal="center"/>
      <protection/>
    </xf>
    <xf numFmtId="173" fontId="11" fillId="0" borderId="0" xfId="40" applyNumberFormat="1" applyFont="1" applyBorder="1" applyAlignment="1">
      <alignment horizontal="right"/>
    </xf>
    <xf numFmtId="165" fontId="11" fillId="0" borderId="0" xfId="65" applyNumberFormat="1" applyFont="1" applyBorder="1">
      <alignment/>
      <protection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9" fillId="0" borderId="0" xfId="57" applyFont="1" applyBorder="1" applyAlignment="1">
      <alignment/>
      <protection/>
    </xf>
    <xf numFmtId="0" fontId="19" fillId="0" borderId="0" xfId="57" applyFont="1" applyBorder="1" applyAlignment="1">
      <alignment/>
      <protection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9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8" fillId="0" borderId="16" xfId="57" applyFont="1" applyBorder="1" applyAlignment="1">
      <alignment horizontal="centerContinuous"/>
      <protection/>
    </xf>
    <xf numFmtId="0" fontId="8" fillId="0" borderId="17" xfId="57" applyFont="1" applyBorder="1" applyAlignment="1">
      <alignment horizontal="centerContinuous"/>
      <protection/>
    </xf>
    <xf numFmtId="0" fontId="8" fillId="0" borderId="18" xfId="57" applyFont="1" applyBorder="1" applyAlignment="1">
      <alignment horizontal="centerContinuous"/>
      <protection/>
    </xf>
    <xf numFmtId="0" fontId="9" fillId="0" borderId="0" xfId="57" applyFont="1" applyAlignment="1">
      <alignment horizontal="center"/>
      <protection/>
    </xf>
    <xf numFmtId="41" fontId="9" fillId="0" borderId="0" xfId="57" applyNumberFormat="1" applyFont="1">
      <alignment/>
      <protection/>
    </xf>
    <xf numFmtId="41" fontId="9" fillId="0" borderId="0" xfId="57" applyNumberFormat="1" applyFont="1" applyBorder="1" applyAlignment="1">
      <alignment horizontal="center"/>
      <protection/>
    </xf>
    <xf numFmtId="41" fontId="9" fillId="0" borderId="0" xfId="57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7" applyFont="1" applyBorder="1" applyAlignment="1">
      <alignment horizontal="center"/>
      <protection/>
    </xf>
    <xf numFmtId="41" fontId="19" fillId="0" borderId="0" xfId="57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8" fillId="0" borderId="0" xfId="5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9" fillId="0" borderId="0" xfId="57" applyFont="1" applyBorder="1" applyAlignment="1">
      <alignment horizontal="center"/>
      <protection/>
    </xf>
    <xf numFmtId="41" fontId="9" fillId="0" borderId="25" xfId="57" applyNumberFormat="1" applyFont="1" applyBorder="1">
      <alignment/>
      <protection/>
    </xf>
    <xf numFmtId="41" fontId="19" fillId="0" borderId="0" xfId="57" applyNumberFormat="1" applyFont="1" applyBorder="1">
      <alignment/>
      <protection/>
    </xf>
    <xf numFmtId="0" fontId="9" fillId="0" borderId="0" xfId="0" applyFont="1" applyBorder="1" applyAlignment="1">
      <alignment/>
    </xf>
    <xf numFmtId="0" fontId="19" fillId="0" borderId="0" xfId="57" applyFont="1" applyAlignment="1">
      <alignment horizontal="center"/>
      <protection/>
    </xf>
    <xf numFmtId="0" fontId="17" fillId="0" borderId="0" xfId="0" applyFont="1" applyBorder="1" applyAlignment="1">
      <alignment/>
    </xf>
    <xf numFmtId="41" fontId="9" fillId="0" borderId="25" xfId="57" applyNumberFormat="1" applyFont="1" applyBorder="1" applyAlignment="1">
      <alignment horizontal="centerContinuous"/>
      <protection/>
    </xf>
    <xf numFmtId="0" fontId="45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/>
      <protection/>
    </xf>
    <xf numFmtId="41" fontId="11" fillId="0" borderId="0" xfId="57" applyNumberFormat="1" applyFont="1" applyBorder="1" applyAlignment="1">
      <alignment horizontal="center"/>
      <protection/>
    </xf>
    <xf numFmtId="0" fontId="45" fillId="0" borderId="0" xfId="0" applyFont="1" applyBorder="1" applyAlignment="1">
      <alignment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wrapText="1"/>
      <protection/>
    </xf>
    <xf numFmtId="41" fontId="11" fillId="0" borderId="0" xfId="57" applyNumberFormat="1" applyFont="1" applyBorder="1">
      <alignment/>
      <protection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9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5" xfId="65" applyFont="1" applyBorder="1" applyAlignment="1">
      <alignment horizontal="right"/>
      <protection/>
    </xf>
    <xf numFmtId="173" fontId="8" fillId="0" borderId="20" xfId="40" applyNumberFormat="1" applyFont="1" applyBorder="1" applyAlignment="1">
      <alignment horizontal="right"/>
    </xf>
    <xf numFmtId="0" fontId="17" fillId="0" borderId="0" xfId="65" applyFont="1" applyBorder="1" applyAlignment="1">
      <alignment/>
      <protection/>
    </xf>
    <xf numFmtId="165" fontId="17" fillId="0" borderId="0" xfId="65" applyNumberFormat="1" applyFont="1" applyBorder="1" applyAlignment="1">
      <alignment/>
      <protection/>
    </xf>
    <xf numFmtId="0" fontId="8" fillId="0" borderId="0" xfId="65" applyFont="1" applyBorder="1" applyAlignment="1">
      <alignment horizontal="center" wrapText="1"/>
      <protection/>
    </xf>
    <xf numFmtId="173" fontId="9" fillId="0" borderId="0" xfId="40" applyNumberFormat="1" applyFont="1" applyAlignment="1">
      <alignment horizontal="center"/>
    </xf>
    <xf numFmtId="173" fontId="9" fillId="0" borderId="16" xfId="4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65" applyFont="1" applyBorder="1">
      <alignment/>
      <protection/>
    </xf>
    <xf numFmtId="0" fontId="8" fillId="0" borderId="0" xfId="0" applyFont="1" applyBorder="1" applyAlignment="1">
      <alignment horizontal="left" wrapText="1"/>
    </xf>
    <xf numFmtId="0" fontId="8" fillId="0" borderId="0" xfId="65" applyFont="1" applyBorder="1" applyAlignment="1">
      <alignment horizontal="left" wrapText="1"/>
      <protection/>
    </xf>
    <xf numFmtId="0" fontId="17" fillId="0" borderId="0" xfId="65" applyFont="1">
      <alignment/>
      <protection/>
    </xf>
    <xf numFmtId="0" fontId="17" fillId="0" borderId="0" xfId="65" applyFont="1" applyAlignment="1">
      <alignment horizontal="center"/>
      <protection/>
    </xf>
    <xf numFmtId="165" fontId="17" fillId="0" borderId="0" xfId="65" applyNumberFormat="1" applyFont="1">
      <alignment/>
      <protection/>
    </xf>
    <xf numFmtId="0" fontId="45" fillId="0" borderId="0" xfId="65" applyFont="1" applyBorder="1" applyAlignment="1">
      <alignment horizontal="center" wrapText="1"/>
      <protection/>
    </xf>
    <xf numFmtId="0" fontId="45" fillId="0" borderId="0" xfId="65" applyFont="1" applyBorder="1">
      <alignment/>
      <protection/>
    </xf>
    <xf numFmtId="0" fontId="45" fillId="0" borderId="0" xfId="65" applyFont="1" applyBorder="1" applyAlignment="1">
      <alignment horizontal="left" wrapText="1"/>
      <protection/>
    </xf>
    <xf numFmtId="173" fontId="45" fillId="0" borderId="0" xfId="65" applyNumberFormat="1" applyFont="1" applyBorder="1" applyAlignment="1">
      <alignment/>
      <protection/>
    </xf>
    <xf numFmtId="0" fontId="45" fillId="0" borderId="0" xfId="65" applyFont="1" applyBorder="1" applyAlignment="1">
      <alignment/>
      <protection/>
    </xf>
    <xf numFmtId="165" fontId="45" fillId="0" borderId="0" xfId="65" applyNumberFormat="1" applyFont="1" applyBorder="1" applyAlignment="1">
      <alignment/>
      <protection/>
    </xf>
    <xf numFmtId="0" fontId="6" fillId="0" borderId="0" xfId="65" applyFont="1" applyBorder="1" applyAlignment="1">
      <alignment/>
      <protection/>
    </xf>
    <xf numFmtId="165" fontId="6" fillId="0" borderId="0" xfId="65" applyNumberFormat="1" applyFont="1" applyBorder="1" applyAlignment="1">
      <alignment/>
      <protection/>
    </xf>
    <xf numFmtId="173" fontId="4" fillId="0" borderId="0" xfId="65" applyNumberFormat="1" applyFont="1" applyBorder="1" applyAlignment="1">
      <alignment/>
      <protection/>
    </xf>
    <xf numFmtId="0" fontId="17" fillId="0" borderId="0" xfId="65" applyFont="1" applyBorder="1" applyAlignment="1">
      <alignment horizontal="center"/>
      <protection/>
    </xf>
    <xf numFmtId="173" fontId="14" fillId="0" borderId="0" xfId="40" applyNumberFormat="1" applyFont="1" applyBorder="1" applyAlignment="1">
      <alignment horizontal="right"/>
    </xf>
    <xf numFmtId="0" fontId="14" fillId="0" borderId="0" xfId="65" applyFont="1" applyBorder="1" applyAlignment="1">
      <alignment horizontal="center"/>
      <protection/>
    </xf>
    <xf numFmtId="165" fontId="14" fillId="0" borderId="0" xfId="65" applyNumberFormat="1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65" fontId="14" fillId="0" borderId="0" xfId="65" applyNumberFormat="1" applyFont="1">
      <alignment/>
      <protection/>
    </xf>
    <xf numFmtId="173" fontId="14" fillId="0" borderId="0" xfId="40" applyNumberFormat="1" applyFont="1" applyAlignment="1">
      <alignment horizontal="right"/>
    </xf>
    <xf numFmtId="0" fontId="17" fillId="0" borderId="0" xfId="65" applyFont="1" applyBorder="1">
      <alignment/>
      <protection/>
    </xf>
    <xf numFmtId="173" fontId="17" fillId="0" borderId="0" xfId="40" applyNumberFormat="1" applyFont="1" applyBorder="1" applyAlignment="1">
      <alignment horizontal="right"/>
    </xf>
    <xf numFmtId="165" fontId="17" fillId="0" borderId="0" xfId="65" applyNumberFormat="1" applyFont="1" applyBorder="1">
      <alignment/>
      <protection/>
    </xf>
    <xf numFmtId="0" fontId="4" fillId="0" borderId="0" xfId="65" applyFont="1" applyAlignment="1">
      <alignment horizontal="left"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horizontal="left"/>
      <protection/>
    </xf>
    <xf numFmtId="0" fontId="11" fillId="0" borderId="0" xfId="65" applyFont="1" applyAlignment="1">
      <alignment horizontal="right"/>
      <protection/>
    </xf>
    <xf numFmtId="165" fontId="11" fillId="0" borderId="0" xfId="65" applyNumberFormat="1" applyFont="1">
      <alignment/>
      <protection/>
    </xf>
    <xf numFmtId="0" fontId="11" fillId="0" borderId="12" xfId="65" applyFont="1" applyBorder="1">
      <alignment/>
      <protection/>
    </xf>
    <xf numFmtId="0" fontId="11" fillId="0" borderId="19" xfId="65" applyFont="1" applyBorder="1" applyAlignment="1">
      <alignment horizontal="right"/>
      <protection/>
    </xf>
    <xf numFmtId="165" fontId="11" fillId="0" borderId="19" xfId="65" applyNumberFormat="1" applyFont="1" applyBorder="1">
      <alignment/>
      <protection/>
    </xf>
    <xf numFmtId="0" fontId="11" fillId="0" borderId="20" xfId="65" applyFont="1" applyBorder="1">
      <alignment/>
      <protection/>
    </xf>
    <xf numFmtId="173" fontId="11" fillId="0" borderId="20" xfId="65" applyNumberFormat="1" applyFont="1" applyBorder="1">
      <alignment/>
      <protection/>
    </xf>
    <xf numFmtId="173" fontId="14" fillId="0" borderId="15" xfId="40" applyNumberFormat="1" applyFont="1" applyBorder="1" applyAlignment="1">
      <alignment/>
    </xf>
    <xf numFmtId="173" fontId="8" fillId="0" borderId="26" xfId="40" applyNumberFormat="1" applyFont="1" applyBorder="1" applyAlignment="1">
      <alignment/>
    </xf>
    <xf numFmtId="173" fontId="9" fillId="0" borderId="26" xfId="40" applyNumberFormat="1" applyFont="1" applyBorder="1" applyAlignment="1">
      <alignment/>
    </xf>
    <xf numFmtId="173" fontId="8" fillId="0" borderId="12" xfId="40" applyNumberFormat="1" applyFont="1" applyBorder="1" applyAlignment="1">
      <alignment/>
    </xf>
    <xf numFmtId="0" fontId="5" fillId="0" borderId="0" xfId="0" applyFont="1" applyAlignment="1">
      <alignment wrapText="1"/>
    </xf>
    <xf numFmtId="173" fontId="16" fillId="0" borderId="0" xfId="40" applyNumberFormat="1" applyFont="1" applyAlignment="1">
      <alignment/>
    </xf>
    <xf numFmtId="0" fontId="16" fillId="0" borderId="0" xfId="0" applyFont="1" applyAlignment="1">
      <alignment/>
    </xf>
    <xf numFmtId="0" fontId="9" fillId="0" borderId="0" xfId="58" applyFont="1" applyAlignment="1">
      <alignment horizontal="right"/>
      <protection/>
    </xf>
    <xf numFmtId="173" fontId="9" fillId="0" borderId="0" xfId="40" applyNumberFormat="1" applyFont="1" applyBorder="1" applyAlignment="1">
      <alignment wrapText="1"/>
    </xf>
    <xf numFmtId="173" fontId="40" fillId="0" borderId="0" xfId="40" applyNumberFormat="1" applyFont="1" applyAlignment="1">
      <alignment/>
    </xf>
    <xf numFmtId="173" fontId="40" fillId="0" borderId="0" xfId="40" applyNumberFormat="1" applyFont="1" applyAlignment="1">
      <alignment/>
    </xf>
    <xf numFmtId="173" fontId="9" fillId="0" borderId="0" xfId="40" applyNumberFormat="1" applyFont="1" applyAlignment="1">
      <alignment wrapText="1"/>
    </xf>
    <xf numFmtId="173" fontId="8" fillId="0" borderId="0" xfId="40" applyNumberFormat="1" applyFont="1" applyBorder="1" applyAlignment="1">
      <alignment/>
    </xf>
    <xf numFmtId="173" fontId="9" fillId="0" borderId="0" xfId="40" applyNumberFormat="1" applyFont="1" applyBorder="1" applyAlignment="1">
      <alignment horizontal="left" wrapText="1"/>
    </xf>
    <xf numFmtId="173" fontId="9" fillId="0" borderId="0" xfId="40" applyNumberFormat="1" applyFont="1" applyBorder="1" applyAlignment="1">
      <alignment/>
    </xf>
    <xf numFmtId="173" fontId="40" fillId="0" borderId="0" xfId="40" applyNumberFormat="1" applyFont="1" applyBorder="1" applyAlignment="1">
      <alignment/>
    </xf>
    <xf numFmtId="173" fontId="9" fillId="0" borderId="11" xfId="40" applyNumberFormat="1" applyFont="1" applyBorder="1" applyAlignment="1">
      <alignment/>
    </xf>
    <xf numFmtId="173" fontId="8" fillId="0" borderId="15" xfId="40" applyNumberFormat="1" applyFont="1" applyBorder="1" applyAlignment="1">
      <alignment/>
    </xf>
    <xf numFmtId="0" fontId="9" fillId="0" borderId="0" xfId="6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65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wrapText="1"/>
    </xf>
    <xf numFmtId="165" fontId="8" fillId="0" borderId="27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173" fontId="9" fillId="0" borderId="0" xfId="40" applyNumberFormat="1" applyFont="1" applyBorder="1" applyAlignment="1">
      <alignment/>
    </xf>
    <xf numFmtId="0" fontId="8" fillId="0" borderId="29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wrapText="1"/>
    </xf>
    <xf numFmtId="0" fontId="11" fillId="0" borderId="0" xfId="0" applyFont="1" applyAlignment="1">
      <alignment/>
    </xf>
    <xf numFmtId="165" fontId="9" fillId="0" borderId="10" xfId="0" applyNumberFormat="1" applyFont="1" applyBorder="1" applyAlignment="1">
      <alignment/>
    </xf>
    <xf numFmtId="165" fontId="19" fillId="0" borderId="15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wrapText="1"/>
    </xf>
    <xf numFmtId="0" fontId="48" fillId="0" borderId="0" xfId="58" applyFont="1" applyAlignment="1">
      <alignment horizontal="center"/>
      <protection/>
    </xf>
    <xf numFmtId="0" fontId="49" fillId="0" borderId="0" xfId="58" applyFont="1" applyAlignment="1">
      <alignment horizontal="center"/>
      <protection/>
    </xf>
    <xf numFmtId="0" fontId="49" fillId="0" borderId="0" xfId="58" applyFont="1">
      <alignment/>
      <protection/>
    </xf>
    <xf numFmtId="173" fontId="49" fillId="0" borderId="0" xfId="40" applyNumberFormat="1" applyFont="1" applyAlignment="1">
      <alignment/>
    </xf>
    <xf numFmtId="0" fontId="49" fillId="0" borderId="16" xfId="58" applyFont="1" applyBorder="1" applyAlignment="1">
      <alignment horizontal="center" vertical="center" wrapText="1"/>
      <protection/>
    </xf>
    <xf numFmtId="0" fontId="48" fillId="0" borderId="0" xfId="61" applyFont="1" applyAlignment="1">
      <alignment/>
      <protection/>
    </xf>
    <xf numFmtId="0" fontId="48" fillId="0" borderId="0" xfId="61" applyFont="1" applyAlignment="1">
      <alignment horizontal="left" wrapText="1"/>
      <protection/>
    </xf>
    <xf numFmtId="0" fontId="48" fillId="0" borderId="0" xfId="61" applyFont="1" applyAlignment="1">
      <alignment wrapText="1"/>
      <protection/>
    </xf>
    <xf numFmtId="173" fontId="48" fillId="0" borderId="0" xfId="40" applyNumberFormat="1" applyFont="1" applyAlignment="1">
      <alignment wrapText="1"/>
    </xf>
    <xf numFmtId="0" fontId="48" fillId="0" borderId="0" xfId="61" applyFont="1">
      <alignment/>
      <protection/>
    </xf>
    <xf numFmtId="173" fontId="48" fillId="0" borderId="0" xfId="40" applyNumberFormat="1" applyFont="1" applyAlignment="1">
      <alignment/>
    </xf>
    <xf numFmtId="0" fontId="48" fillId="0" borderId="0" xfId="61" applyFont="1" applyAlignment="1">
      <alignment vertical="justify"/>
      <protection/>
    </xf>
    <xf numFmtId="0" fontId="49" fillId="0" borderId="0" xfId="61" applyFont="1">
      <alignment/>
      <protection/>
    </xf>
    <xf numFmtId="173" fontId="50" fillId="0" borderId="0" xfId="40" applyNumberFormat="1" applyFont="1" applyAlignment="1">
      <alignment/>
    </xf>
    <xf numFmtId="165" fontId="50" fillId="0" borderId="0" xfId="61" applyNumberFormat="1" applyFont="1">
      <alignment/>
      <protection/>
    </xf>
    <xf numFmtId="0" fontId="49" fillId="0" borderId="0" xfId="61" applyFont="1" applyAlignment="1">
      <alignment vertical="justify"/>
      <protection/>
    </xf>
    <xf numFmtId="0" fontId="49" fillId="0" borderId="0" xfId="61" applyFont="1" applyAlignment="1">
      <alignment wrapText="1"/>
      <protection/>
    </xf>
    <xf numFmtId="173" fontId="50" fillId="0" borderId="0" xfId="40" applyNumberFormat="1" applyFont="1" applyAlignment="1">
      <alignment wrapText="1"/>
    </xf>
    <xf numFmtId="0" fontId="49" fillId="0" borderId="0" xfId="61" applyFont="1" applyAlignment="1">
      <alignment/>
      <protection/>
    </xf>
    <xf numFmtId="0" fontId="52" fillId="0" borderId="0" xfId="61" applyFont="1" applyAlignment="1">
      <alignment wrapText="1"/>
      <protection/>
    </xf>
    <xf numFmtId="173" fontId="54" fillId="0" borderId="0" xfId="40" applyNumberFormat="1" applyFont="1" applyAlignment="1">
      <alignment wrapText="1"/>
    </xf>
    <xf numFmtId="173" fontId="47" fillId="0" borderId="0" xfId="40" applyNumberFormat="1" applyFont="1" applyAlignment="1">
      <alignment wrapText="1"/>
    </xf>
    <xf numFmtId="0" fontId="52" fillId="0" borderId="0" xfId="61" applyFont="1">
      <alignment/>
      <protection/>
    </xf>
    <xf numFmtId="173" fontId="54" fillId="0" borderId="0" xfId="40" applyNumberFormat="1" applyFont="1" applyAlignment="1">
      <alignment/>
    </xf>
    <xf numFmtId="0" fontId="47" fillId="0" borderId="0" xfId="61" applyFont="1" applyAlignment="1">
      <alignment wrapText="1"/>
      <protection/>
    </xf>
    <xf numFmtId="0" fontId="49" fillId="0" borderId="0" xfId="61" applyFont="1" applyAlignment="1">
      <alignment horizontal="left" wrapText="1"/>
      <protection/>
    </xf>
    <xf numFmtId="0" fontId="48" fillId="0" borderId="0" xfId="58" applyFont="1" applyBorder="1" applyAlignment="1">
      <alignment horizontal="left" vertical="center"/>
      <protection/>
    </xf>
    <xf numFmtId="0" fontId="49" fillId="0" borderId="0" xfId="58" applyFont="1" applyBorder="1" applyAlignment="1">
      <alignment horizontal="center" vertical="center"/>
      <protection/>
    </xf>
    <xf numFmtId="173" fontId="50" fillId="0" borderId="0" xfId="40" applyNumberFormat="1" applyFont="1" applyBorder="1" applyAlignment="1">
      <alignment horizontal="center"/>
    </xf>
    <xf numFmtId="0" fontId="49" fillId="0" borderId="0" xfId="58" applyFont="1" applyBorder="1" applyAlignment="1">
      <alignment horizontal="left" vertical="center"/>
      <protection/>
    </xf>
    <xf numFmtId="0" fontId="48" fillId="0" borderId="0" xfId="58" applyFont="1">
      <alignment/>
      <protection/>
    </xf>
    <xf numFmtId="0" fontId="48" fillId="0" borderId="0" xfId="58" applyFont="1" applyBorder="1" applyAlignment="1">
      <alignment horizontal="center" vertical="center"/>
      <protection/>
    </xf>
    <xf numFmtId="173" fontId="47" fillId="0" borderId="0" xfId="40" applyNumberFormat="1" applyFont="1" applyBorder="1" applyAlignment="1">
      <alignment horizontal="center"/>
    </xf>
    <xf numFmtId="165" fontId="47" fillId="0" borderId="0" xfId="61" applyNumberFormat="1" applyFont="1">
      <alignment/>
      <protection/>
    </xf>
    <xf numFmtId="0" fontId="49" fillId="0" borderId="0" xfId="58" applyFont="1" applyAlignment="1">
      <alignment horizontal="left"/>
      <protection/>
    </xf>
    <xf numFmtId="173" fontId="49" fillId="0" borderId="0" xfId="40" applyNumberFormat="1" applyFont="1" applyBorder="1" applyAlignment="1">
      <alignment horizontal="center"/>
    </xf>
    <xf numFmtId="173" fontId="47" fillId="0" borderId="0" xfId="61" applyNumberFormat="1" applyFont="1" applyBorder="1" applyAlignment="1">
      <alignment wrapText="1"/>
      <protection/>
    </xf>
    <xf numFmtId="173" fontId="47" fillId="0" borderId="0" xfId="61" applyNumberFormat="1" applyFont="1" applyAlignment="1">
      <alignment wrapText="1"/>
      <protection/>
    </xf>
    <xf numFmtId="0" fontId="48" fillId="0" borderId="0" xfId="61" applyFont="1" applyAlignment="1">
      <alignment horizontal="left" vertical="justify" wrapText="1"/>
      <protection/>
    </xf>
    <xf numFmtId="0" fontId="49" fillId="0" borderId="0" xfId="61" applyFont="1" applyAlignment="1">
      <alignment horizontal="left"/>
      <protection/>
    </xf>
    <xf numFmtId="184" fontId="50" fillId="0" borderId="0" xfId="61" applyNumberFormat="1" applyFont="1" applyAlignment="1">
      <alignment horizontal="center" wrapText="1"/>
      <protection/>
    </xf>
    <xf numFmtId="0" fontId="47" fillId="0" borderId="0" xfId="61" applyFont="1">
      <alignment/>
      <protection/>
    </xf>
    <xf numFmtId="173" fontId="47" fillId="0" borderId="0" xfId="40" applyNumberFormat="1" applyFont="1" applyAlignment="1">
      <alignment/>
    </xf>
    <xf numFmtId="0" fontId="50" fillId="0" borderId="0" xfId="61" applyFont="1">
      <alignment/>
      <protection/>
    </xf>
    <xf numFmtId="173" fontId="47" fillId="0" borderId="0" xfId="61" applyNumberFormat="1" applyFont="1">
      <alignment/>
      <protection/>
    </xf>
    <xf numFmtId="41" fontId="50" fillId="0" borderId="0" xfId="61" applyNumberFormat="1" applyFont="1">
      <alignment/>
      <protection/>
    </xf>
    <xf numFmtId="41" fontId="47" fillId="0" borderId="0" xfId="40" applyNumberFormat="1" applyFont="1" applyAlignment="1">
      <alignment horizontal="left" wrapText="1"/>
    </xf>
    <xf numFmtId="173" fontId="49" fillId="0" borderId="30" xfId="40" applyNumberFormat="1" applyFont="1" applyBorder="1" applyAlignment="1">
      <alignment horizontal="center"/>
    </xf>
    <xf numFmtId="173" fontId="49" fillId="0" borderId="31" xfId="40" applyNumberFormat="1" applyFont="1" applyBorder="1" applyAlignment="1">
      <alignment horizontal="center"/>
    </xf>
    <xf numFmtId="0" fontId="49" fillId="0" borderId="0" xfId="61" applyFont="1" applyAlignment="1">
      <alignment horizontal="center" wrapText="1"/>
      <protection/>
    </xf>
    <xf numFmtId="0" fontId="49" fillId="0" borderId="0" xfId="63" applyFont="1">
      <alignment/>
      <protection/>
    </xf>
    <xf numFmtId="0" fontId="49" fillId="0" borderId="0" xfId="63" applyFont="1" applyAlignment="1">
      <alignment horizontal="center"/>
      <protection/>
    </xf>
    <xf numFmtId="0" fontId="52" fillId="0" borderId="0" xfId="63" applyFont="1" applyAlignment="1">
      <alignment horizontal="center"/>
      <protection/>
    </xf>
    <xf numFmtId="0" fontId="49" fillId="0" borderId="17" xfId="58" applyFont="1" applyBorder="1" applyAlignment="1">
      <alignment horizontal="center" vertical="center" wrapText="1"/>
      <protection/>
    </xf>
    <xf numFmtId="0" fontId="49" fillId="0" borderId="32" xfId="58" applyFont="1" applyBorder="1" applyAlignment="1">
      <alignment horizontal="center" vertical="center" wrapText="1"/>
      <protection/>
    </xf>
    <xf numFmtId="0" fontId="49" fillId="0" borderId="33" xfId="63" applyFont="1" applyBorder="1" applyAlignment="1" quotePrefix="1">
      <alignment horizontal="center" vertical="center" wrapText="1"/>
      <protection/>
    </xf>
    <xf numFmtId="0" fontId="49" fillId="0" borderId="33" xfId="63" applyFont="1" applyBorder="1" applyAlignment="1">
      <alignment horizontal="left" wrapText="1"/>
      <protection/>
    </xf>
    <xf numFmtId="0" fontId="49" fillId="0" borderId="10" xfId="63" applyFont="1" applyBorder="1" applyAlignment="1">
      <alignment horizontal="right"/>
      <protection/>
    </xf>
    <xf numFmtId="0" fontId="53" fillId="0" borderId="27" xfId="63" applyFont="1" applyBorder="1">
      <alignment/>
      <protection/>
    </xf>
    <xf numFmtId="0" fontId="49" fillId="0" borderId="10" xfId="63" applyFont="1" applyBorder="1">
      <alignment/>
      <protection/>
    </xf>
    <xf numFmtId="0" fontId="49" fillId="0" borderId="26" xfId="63" applyFont="1" applyBorder="1">
      <alignment/>
      <protection/>
    </xf>
    <xf numFmtId="0" fontId="49" fillId="0" borderId="34" xfId="63" applyFont="1" applyBorder="1" applyAlignment="1" quotePrefix="1">
      <alignment horizontal="center" vertical="center" wrapText="1"/>
      <protection/>
    </xf>
    <xf numFmtId="0" fontId="49" fillId="0" borderId="34" xfId="63" applyFont="1" applyBorder="1" applyAlignment="1">
      <alignment horizontal="left" wrapText="1"/>
      <protection/>
    </xf>
    <xf numFmtId="0" fontId="49" fillId="0" borderId="13" xfId="63" applyFont="1" applyBorder="1">
      <alignment/>
      <protection/>
    </xf>
    <xf numFmtId="0" fontId="49" fillId="0" borderId="14" xfId="63" applyFont="1" applyBorder="1" applyAlignment="1" quotePrefix="1">
      <alignment horizontal="center" vertical="center" wrapText="1"/>
      <protection/>
    </xf>
    <xf numFmtId="0" fontId="50" fillId="0" borderId="14" xfId="63" applyFont="1" applyBorder="1" applyAlignment="1">
      <alignment horizontal="left" wrapText="1"/>
      <protection/>
    </xf>
    <xf numFmtId="0" fontId="50" fillId="0" borderId="34" xfId="63" applyFont="1" applyBorder="1" applyAlignment="1" quotePrefix="1">
      <alignment horizontal="center" vertical="center" wrapText="1"/>
      <protection/>
    </xf>
    <xf numFmtId="0" fontId="50" fillId="0" borderId="34" xfId="63" applyFont="1" applyBorder="1" applyAlignment="1">
      <alignment horizontal="left" wrapText="1"/>
      <protection/>
    </xf>
    <xf numFmtId="0" fontId="49" fillId="0" borderId="14" xfId="63" applyFont="1" applyBorder="1" applyAlignment="1">
      <alignment horizontal="left" wrapText="1"/>
      <protection/>
    </xf>
    <xf numFmtId="0" fontId="49" fillId="0" borderId="34" xfId="63" applyFont="1" applyBorder="1">
      <alignment/>
      <protection/>
    </xf>
    <xf numFmtId="0" fontId="49" fillId="0" borderId="34" xfId="63" applyFont="1" applyBorder="1" applyAlignment="1">
      <alignment wrapText="1"/>
      <protection/>
    </xf>
    <xf numFmtId="0" fontId="14" fillId="0" borderId="17" xfId="63" applyFont="1" applyBorder="1" applyAlignment="1" quotePrefix="1">
      <alignment horizontal="center" vertical="center" wrapText="1"/>
      <protection/>
    </xf>
    <xf numFmtId="0" fontId="14" fillId="0" borderId="0" xfId="63" applyFont="1" applyBorder="1">
      <alignment/>
      <protection/>
    </xf>
    <xf numFmtId="0" fontId="49" fillId="0" borderId="11" xfId="63" applyFont="1" applyBorder="1" applyAlignment="1">
      <alignment horizontal="right"/>
      <protection/>
    </xf>
    <xf numFmtId="0" fontId="49" fillId="0" borderId="35" xfId="63" applyFont="1" applyBorder="1">
      <alignment/>
      <protection/>
    </xf>
    <xf numFmtId="0" fontId="49" fillId="0" borderId="11" xfId="63" applyFont="1" applyBorder="1">
      <alignment/>
      <protection/>
    </xf>
    <xf numFmtId="0" fontId="53" fillId="0" borderId="29" xfId="63" applyFont="1" applyBorder="1">
      <alignment/>
      <protection/>
    </xf>
    <xf numFmtId="0" fontId="49" fillId="0" borderId="36" xfId="63" applyFont="1" applyBorder="1" applyAlignment="1" quotePrefix="1">
      <alignment horizontal="center" vertical="center" wrapText="1"/>
      <protection/>
    </xf>
    <xf numFmtId="0" fontId="49" fillId="0" borderId="36" xfId="63" applyFont="1" applyBorder="1" applyAlignment="1">
      <alignment wrapText="1"/>
      <protection/>
    </xf>
    <xf numFmtId="0" fontId="49" fillId="0" borderId="37" xfId="63" applyFont="1" applyBorder="1" applyAlignment="1">
      <alignment horizontal="right"/>
      <protection/>
    </xf>
    <xf numFmtId="0" fontId="53" fillId="0" borderId="38" xfId="63" applyFont="1" applyBorder="1">
      <alignment/>
      <protection/>
    </xf>
    <xf numFmtId="0" fontId="49" fillId="0" borderId="39" xfId="63" applyFont="1" applyBorder="1">
      <alignment/>
      <protection/>
    </xf>
    <xf numFmtId="0" fontId="49" fillId="0" borderId="37" xfId="63" applyFont="1" applyBorder="1">
      <alignment/>
      <protection/>
    </xf>
    <xf numFmtId="0" fontId="50" fillId="0" borderId="12" xfId="63" applyFont="1" applyBorder="1">
      <alignment/>
      <protection/>
    </xf>
    <xf numFmtId="0" fontId="47" fillId="0" borderId="12" xfId="63" applyFont="1" applyBorder="1">
      <alignment/>
      <protection/>
    </xf>
    <xf numFmtId="0" fontId="47" fillId="0" borderId="15" xfId="63" applyFont="1" applyBorder="1" applyAlignment="1">
      <alignment horizontal="right"/>
      <protection/>
    </xf>
    <xf numFmtId="0" fontId="47" fillId="0" borderId="12" xfId="63" applyFont="1" applyBorder="1" applyAlignment="1">
      <alignment horizontal="right"/>
      <protection/>
    </xf>
    <xf numFmtId="0" fontId="56" fillId="0" borderId="15" xfId="63" applyFont="1" applyBorder="1">
      <alignment/>
      <protection/>
    </xf>
    <xf numFmtId="0" fontId="49" fillId="0" borderId="23" xfId="58" applyFont="1" applyBorder="1" applyAlignment="1">
      <alignment horizontal="center" vertical="center" wrapText="1"/>
      <protection/>
    </xf>
    <xf numFmtId="0" fontId="49" fillId="0" borderId="26" xfId="63" applyFont="1" applyBorder="1" applyAlignment="1">
      <alignment horizontal="right"/>
      <protection/>
    </xf>
    <xf numFmtId="0" fontId="49" fillId="0" borderId="40" xfId="63" applyFont="1" applyBorder="1" applyAlignment="1">
      <alignment horizontal="right"/>
      <protection/>
    </xf>
    <xf numFmtId="0" fontId="49" fillId="0" borderId="41" xfId="63" applyFont="1" applyBorder="1" applyAlignment="1">
      <alignment horizontal="right"/>
      <protection/>
    </xf>
    <xf numFmtId="0" fontId="49" fillId="0" borderId="42" xfId="63" applyFont="1" applyBorder="1" applyAlignment="1">
      <alignment horizontal="right"/>
      <protection/>
    </xf>
    <xf numFmtId="0" fontId="49" fillId="0" borderId="43" xfId="63" applyFont="1" applyBorder="1" applyAlignment="1">
      <alignment horizontal="right"/>
      <protection/>
    </xf>
    <xf numFmtId="0" fontId="49" fillId="0" borderId="27" xfId="63" applyFont="1" applyBorder="1" applyAlignment="1">
      <alignment horizontal="right"/>
      <protection/>
    </xf>
    <xf numFmtId="0" fontId="49" fillId="0" borderId="44" xfId="63" applyFont="1" applyBorder="1" applyAlignment="1">
      <alignment horizontal="right"/>
      <protection/>
    </xf>
    <xf numFmtId="0" fontId="49" fillId="0" borderId="45" xfId="63" applyFont="1" applyBorder="1" applyAlignment="1">
      <alignment horizontal="right"/>
      <protection/>
    </xf>
    <xf numFmtId="0" fontId="49" fillId="0" borderId="46" xfId="63" applyFont="1" applyBorder="1" applyAlignment="1">
      <alignment horizontal="right"/>
      <protection/>
    </xf>
    <xf numFmtId="0" fontId="49" fillId="0" borderId="26" xfId="63" applyFont="1" applyBorder="1" applyAlignment="1">
      <alignment horizontal="left" wrapText="1"/>
      <protection/>
    </xf>
    <xf numFmtId="0" fontId="49" fillId="0" borderId="30" xfId="63" applyFont="1" applyBorder="1" applyAlignment="1">
      <alignment horizontal="right"/>
      <protection/>
    </xf>
    <xf numFmtId="0" fontId="49" fillId="0" borderId="31" xfId="63" applyFont="1" applyBorder="1" applyAlignment="1">
      <alignment horizontal="right"/>
      <protection/>
    </xf>
    <xf numFmtId="0" fontId="49" fillId="0" borderId="13" xfId="63" applyFont="1" applyBorder="1" applyAlignment="1">
      <alignment horizontal="right"/>
      <protection/>
    </xf>
    <xf numFmtId="0" fontId="49" fillId="0" borderId="35" xfId="63" applyFont="1" applyBorder="1" applyAlignment="1">
      <alignment horizontal="right"/>
      <protection/>
    </xf>
    <xf numFmtId="0" fontId="49" fillId="0" borderId="29" xfId="63" applyFont="1" applyBorder="1" applyAlignment="1">
      <alignment horizontal="right"/>
      <protection/>
    </xf>
    <xf numFmtId="0" fontId="49" fillId="0" borderId="39" xfId="63" applyFont="1" applyBorder="1" applyAlignment="1">
      <alignment horizontal="right"/>
      <protection/>
    </xf>
    <xf numFmtId="0" fontId="49" fillId="0" borderId="38" xfId="63" applyFont="1" applyBorder="1" applyAlignment="1">
      <alignment horizontal="right"/>
      <protection/>
    </xf>
    <xf numFmtId="0" fontId="49" fillId="0" borderId="27" xfId="63" applyFont="1" applyBorder="1">
      <alignment/>
      <protection/>
    </xf>
    <xf numFmtId="0" fontId="49" fillId="0" borderId="47" xfId="63" applyFont="1" applyBorder="1" applyAlignment="1">
      <alignment horizontal="right"/>
      <protection/>
    </xf>
    <xf numFmtId="0" fontId="53" fillId="0" borderId="10" xfId="63" applyFont="1" applyBorder="1">
      <alignment/>
      <protection/>
    </xf>
    <xf numFmtId="0" fontId="53" fillId="0" borderId="11" xfId="63" applyFont="1" applyBorder="1">
      <alignment/>
      <protection/>
    </xf>
    <xf numFmtId="0" fontId="49" fillId="0" borderId="13" xfId="63" applyFont="1" applyBorder="1" applyAlignment="1" quotePrefix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9" fillId="0" borderId="50" xfId="0" applyFont="1" applyBorder="1" applyAlignment="1">
      <alignment horizontal="left" vertical="center" wrapText="1"/>
    </xf>
    <xf numFmtId="173" fontId="9" fillId="0" borderId="51" xfId="40" applyNumberFormat="1" applyFont="1" applyBorder="1" applyAlignment="1">
      <alignment vertical="center" wrapText="1"/>
    </xf>
    <xf numFmtId="173" fontId="9" fillId="0" borderId="52" xfId="40" applyNumberFormat="1" applyFont="1" applyBorder="1" applyAlignment="1">
      <alignment vertical="center" wrapText="1"/>
    </xf>
    <xf numFmtId="173" fontId="8" fillId="0" borderId="15" xfId="40" applyNumberFormat="1" applyFont="1" applyBorder="1" applyAlignment="1">
      <alignment vertical="center" wrapText="1"/>
    </xf>
    <xf numFmtId="173" fontId="9" fillId="0" borderId="53" xfId="40" applyNumberFormat="1" applyFont="1" applyBorder="1" applyAlignment="1">
      <alignment vertical="center" wrapText="1"/>
    </xf>
    <xf numFmtId="173" fontId="9" fillId="0" borderId="54" xfId="40" applyNumberFormat="1" applyFont="1" applyBorder="1" applyAlignment="1">
      <alignment vertical="center" wrapText="1"/>
    </xf>
    <xf numFmtId="173" fontId="9" fillId="0" borderId="15" xfId="40" applyNumberFormat="1" applyFont="1" applyBorder="1" applyAlignment="1">
      <alignment vertical="center" wrapText="1"/>
    </xf>
    <xf numFmtId="173" fontId="19" fillId="0" borderId="15" xfId="40" applyNumberFormat="1" applyFont="1" applyBorder="1" applyAlignment="1">
      <alignment vertical="center" wrapText="1"/>
    </xf>
    <xf numFmtId="173" fontId="17" fillId="0" borderId="15" xfId="40" applyNumberFormat="1" applyFont="1" applyBorder="1" applyAlignment="1">
      <alignment vertical="center" wrapText="1"/>
    </xf>
    <xf numFmtId="173" fontId="9" fillId="0" borderId="55" xfId="4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73" fontId="5" fillId="0" borderId="25" xfId="40" applyNumberFormat="1" applyFont="1" applyBorder="1" applyAlignment="1">
      <alignment/>
    </xf>
    <xf numFmtId="0" fontId="5" fillId="0" borderId="25" xfId="0" applyFont="1" applyBorder="1" applyAlignment="1">
      <alignment/>
    </xf>
    <xf numFmtId="173" fontId="17" fillId="0" borderId="0" xfId="0" applyNumberFormat="1" applyFont="1" applyAlignment="1">
      <alignment/>
    </xf>
    <xf numFmtId="0" fontId="49" fillId="0" borderId="15" xfId="58" applyFont="1" applyBorder="1" applyAlignment="1">
      <alignment horizontal="center" vertical="center" wrapText="1"/>
      <protection/>
    </xf>
    <xf numFmtId="0" fontId="49" fillId="0" borderId="57" xfId="63" applyFont="1" applyBorder="1" applyAlignment="1">
      <alignment horizontal="right"/>
      <protection/>
    </xf>
    <xf numFmtId="0" fontId="49" fillId="0" borderId="58" xfId="63" applyFont="1" applyBorder="1" applyAlignment="1">
      <alignment horizontal="right"/>
      <protection/>
    </xf>
    <xf numFmtId="0" fontId="53" fillId="0" borderId="28" xfId="63" applyFont="1" applyBorder="1">
      <alignment/>
      <protection/>
    </xf>
    <xf numFmtId="0" fontId="49" fillId="0" borderId="58" xfId="63" applyFont="1" applyBorder="1">
      <alignment/>
      <protection/>
    </xf>
    <xf numFmtId="0" fontId="49" fillId="0" borderId="59" xfId="63" applyFont="1" applyBorder="1">
      <alignment/>
      <protection/>
    </xf>
    <xf numFmtId="0" fontId="52" fillId="0" borderId="34" xfId="63" applyFont="1" applyBorder="1">
      <alignment/>
      <protection/>
    </xf>
    <xf numFmtId="0" fontId="52" fillId="0" borderId="13" xfId="63" applyFont="1" applyBorder="1">
      <alignment/>
      <protection/>
    </xf>
    <xf numFmtId="0" fontId="47" fillId="0" borderId="0" xfId="63" applyFont="1" applyAlignment="1">
      <alignment horizontal="center"/>
      <protection/>
    </xf>
    <xf numFmtId="0" fontId="49" fillId="0" borderId="57" xfId="63" applyFont="1" applyBorder="1">
      <alignment/>
      <protection/>
    </xf>
    <xf numFmtId="0" fontId="52" fillId="0" borderId="14" xfId="63" applyFont="1" applyBorder="1">
      <alignment/>
      <protection/>
    </xf>
    <xf numFmtId="0" fontId="0" fillId="0" borderId="58" xfId="0" applyBorder="1" applyAlignment="1">
      <alignment/>
    </xf>
    <xf numFmtId="0" fontId="58" fillId="0" borderId="15" xfId="0" applyFont="1" applyBorder="1" applyAlignment="1">
      <alignment/>
    </xf>
    <xf numFmtId="0" fontId="48" fillId="0" borderId="0" xfId="63" applyFont="1" applyAlignment="1">
      <alignment horizontal="center"/>
      <protection/>
    </xf>
    <xf numFmtId="0" fontId="50" fillId="0" borderId="0" xfId="63" applyFont="1" applyAlignment="1">
      <alignment horizontal="center"/>
      <protection/>
    </xf>
    <xf numFmtId="0" fontId="50" fillId="0" borderId="0" xfId="63" applyFont="1" applyAlignment="1">
      <alignment horizontal="right"/>
      <protection/>
    </xf>
    <xf numFmtId="0" fontId="50" fillId="0" borderId="60" xfId="63" applyFont="1" applyBorder="1" applyAlignment="1" quotePrefix="1">
      <alignment horizontal="center" vertical="center" wrapText="1"/>
      <protection/>
    </xf>
    <xf numFmtId="0" fontId="50" fillId="0" borderId="36" xfId="63" applyFont="1" applyBorder="1" applyAlignment="1">
      <alignment horizontal="left" wrapText="1"/>
      <protection/>
    </xf>
    <xf numFmtId="41" fontId="50" fillId="0" borderId="60" xfId="63" applyNumberFormat="1" applyFont="1" applyBorder="1" applyAlignment="1">
      <alignment horizontal="right"/>
      <protection/>
    </xf>
    <xf numFmtId="41" fontId="50" fillId="0" borderId="61" xfId="63" applyNumberFormat="1" applyFont="1" applyBorder="1" applyAlignment="1">
      <alignment horizontal="right"/>
      <protection/>
    </xf>
    <xf numFmtId="41" fontId="50" fillId="0" borderId="58" xfId="63" applyNumberFormat="1" applyFont="1" applyBorder="1" applyAlignment="1">
      <alignment horizontal="right"/>
      <protection/>
    </xf>
    <xf numFmtId="41" fontId="50" fillId="0" borderId="28" xfId="63" applyNumberFormat="1" applyFont="1" applyBorder="1" applyAlignment="1">
      <alignment horizontal="right"/>
      <protection/>
    </xf>
    <xf numFmtId="0" fontId="50" fillId="0" borderId="62" xfId="63" applyFont="1" applyBorder="1" applyAlignment="1" quotePrefix="1">
      <alignment horizontal="center" vertical="center" wrapText="1"/>
      <protection/>
    </xf>
    <xf numFmtId="41" fontId="50" fillId="0" borderId="63" xfId="63" applyNumberFormat="1" applyFont="1" applyBorder="1" applyAlignment="1">
      <alignment horizontal="right"/>
      <protection/>
    </xf>
    <xf numFmtId="41" fontId="50" fillId="0" borderId="64" xfId="63" applyNumberFormat="1" applyFont="1" applyBorder="1" applyAlignment="1">
      <alignment horizontal="right"/>
      <protection/>
    </xf>
    <xf numFmtId="41" fontId="50" fillId="0" borderId="10" xfId="63" applyNumberFormat="1" applyFont="1" applyBorder="1" applyAlignment="1">
      <alignment horizontal="right"/>
      <protection/>
    </xf>
    <xf numFmtId="41" fontId="50" fillId="0" borderId="27" xfId="63" applyNumberFormat="1" applyFont="1" applyBorder="1" applyAlignment="1">
      <alignment horizontal="right"/>
      <protection/>
    </xf>
    <xf numFmtId="0" fontId="50" fillId="0" borderId="63" xfId="63" applyFont="1" applyBorder="1" applyAlignment="1">
      <alignment horizontal="left" wrapText="1"/>
      <protection/>
    </xf>
    <xf numFmtId="0" fontId="50" fillId="0" borderId="62" xfId="63" applyFont="1" applyBorder="1" applyAlignment="1">
      <alignment horizontal="left" wrapText="1"/>
      <protection/>
    </xf>
    <xf numFmtId="0" fontId="50" fillId="0" borderId="34" xfId="63" applyFont="1" applyBorder="1" applyAlignment="1">
      <alignment wrapText="1"/>
      <protection/>
    </xf>
    <xf numFmtId="0" fontId="50" fillId="0" borderId="34" xfId="63" applyFont="1" applyBorder="1">
      <alignment/>
      <protection/>
    </xf>
    <xf numFmtId="41" fontId="50" fillId="0" borderId="65" xfId="63" applyNumberFormat="1" applyFont="1" applyBorder="1" applyAlignment="1">
      <alignment horizontal="right"/>
      <protection/>
    </xf>
    <xf numFmtId="41" fontId="50" fillId="0" borderId="11" xfId="63" applyNumberFormat="1" applyFont="1" applyBorder="1" applyAlignment="1">
      <alignment horizontal="right"/>
      <protection/>
    </xf>
    <xf numFmtId="41" fontId="50" fillId="0" borderId="29" xfId="63" applyNumberFormat="1" applyFont="1" applyBorder="1" applyAlignment="1">
      <alignment horizontal="right"/>
      <protection/>
    </xf>
    <xf numFmtId="41" fontId="50" fillId="0" borderId="17" xfId="63" applyNumberFormat="1" applyFont="1" applyBorder="1" applyAlignment="1">
      <alignment horizontal="right"/>
      <protection/>
    </xf>
    <xf numFmtId="41" fontId="47" fillId="0" borderId="15" xfId="63" applyNumberFormat="1" applyFont="1" applyBorder="1" applyAlignment="1">
      <alignment horizontal="right"/>
      <protection/>
    </xf>
    <xf numFmtId="41" fontId="47" fillId="0" borderId="19" xfId="63" applyNumberFormat="1" applyFont="1" applyBorder="1" applyAlignment="1">
      <alignment horizontal="right"/>
      <protection/>
    </xf>
    <xf numFmtId="41" fontId="47" fillId="0" borderId="12" xfId="63" applyNumberFormat="1" applyFont="1" applyBorder="1" applyAlignment="1">
      <alignment horizontal="right"/>
      <protection/>
    </xf>
    <xf numFmtId="0" fontId="54" fillId="0" borderId="0" xfId="63" applyFont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50" fillId="0" borderId="33" xfId="63" applyFont="1" applyBorder="1" applyAlignment="1" quotePrefix="1">
      <alignment horizontal="center" vertical="center" wrapText="1"/>
      <protection/>
    </xf>
    <xf numFmtId="0" fontId="50" fillId="0" borderId="60" xfId="63" applyFont="1" applyBorder="1" applyAlignment="1">
      <alignment horizontal="left" wrapText="1"/>
      <protection/>
    </xf>
    <xf numFmtId="41" fontId="50" fillId="0" borderId="66" xfId="63" applyNumberFormat="1" applyFont="1" applyBorder="1" applyAlignment="1">
      <alignment horizontal="right"/>
      <protection/>
    </xf>
    <xf numFmtId="41" fontId="50" fillId="0" borderId="42" xfId="63" applyNumberFormat="1" applyFont="1" applyBorder="1" applyAlignment="1">
      <alignment horizontal="right"/>
      <protection/>
    </xf>
    <xf numFmtId="0" fontId="50" fillId="0" borderId="0" xfId="63" applyFont="1" applyBorder="1" applyAlignment="1">
      <alignment horizontal="right"/>
      <protection/>
    </xf>
    <xf numFmtId="0" fontId="54" fillId="0" borderId="0" xfId="63" applyFont="1" applyBorder="1">
      <alignment/>
      <protection/>
    </xf>
    <xf numFmtId="0" fontId="50" fillId="0" borderId="0" xfId="63" applyFont="1" applyBorder="1" applyAlignment="1">
      <alignment/>
      <protection/>
    </xf>
    <xf numFmtId="0" fontId="50" fillId="0" borderId="0" xfId="63" applyFont="1" applyBorder="1">
      <alignment/>
      <protection/>
    </xf>
    <xf numFmtId="0" fontId="50" fillId="0" borderId="14" xfId="63" applyFont="1" applyBorder="1" applyAlignment="1" quotePrefix="1">
      <alignment horizontal="center" vertical="center" wrapText="1"/>
      <protection/>
    </xf>
    <xf numFmtId="41" fontId="50" fillId="0" borderId="25" xfId="63" applyNumberFormat="1" applyFont="1" applyBorder="1" applyAlignment="1">
      <alignment horizontal="right"/>
      <protection/>
    </xf>
    <xf numFmtId="41" fontId="50" fillId="0" borderId="67" xfId="63" applyNumberFormat="1" applyFont="1" applyBorder="1" applyAlignment="1">
      <alignment horizontal="right"/>
      <protection/>
    </xf>
    <xf numFmtId="41" fontId="50" fillId="0" borderId="62" xfId="63" applyNumberFormat="1" applyFont="1" applyBorder="1" applyAlignment="1">
      <alignment horizontal="right"/>
      <protection/>
    </xf>
    <xf numFmtId="41" fontId="50" fillId="0" borderId="68" xfId="63" applyNumberFormat="1" applyFont="1" applyBorder="1" applyAlignment="1">
      <alignment horizontal="right"/>
      <protection/>
    </xf>
    <xf numFmtId="41" fontId="50" fillId="0" borderId="43" xfId="63" applyNumberFormat="1" applyFont="1" applyBorder="1" applyAlignment="1">
      <alignment horizontal="right"/>
      <protection/>
    </xf>
    <xf numFmtId="0" fontId="50" fillId="0" borderId="32" xfId="63" applyFont="1" applyBorder="1" applyAlignment="1" quotePrefix="1">
      <alignment horizontal="center" vertical="center" wrapText="1"/>
      <protection/>
    </xf>
    <xf numFmtId="0" fontId="50" fillId="0" borderId="17" xfId="63" applyFont="1" applyBorder="1" applyAlignment="1">
      <alignment horizontal="left" wrapText="1"/>
      <protection/>
    </xf>
    <xf numFmtId="41" fontId="50" fillId="0" borderId="69" xfId="63" applyNumberFormat="1" applyFont="1" applyBorder="1" applyAlignment="1">
      <alignment horizontal="right"/>
      <protection/>
    </xf>
    <xf numFmtId="41" fontId="50" fillId="0" borderId="70" xfId="63" applyNumberFormat="1" applyFont="1" applyBorder="1" applyAlignment="1">
      <alignment horizontal="right"/>
      <protection/>
    </xf>
    <xf numFmtId="41" fontId="50" fillId="0" borderId="18" xfId="63" applyNumberFormat="1" applyFont="1" applyBorder="1" applyAlignment="1">
      <alignment horizontal="right"/>
      <protection/>
    </xf>
    <xf numFmtId="41" fontId="50" fillId="0" borderId="71" xfId="63" applyNumberFormat="1" applyFont="1" applyBorder="1" applyAlignment="1">
      <alignment horizontal="right"/>
      <protection/>
    </xf>
    <xf numFmtId="0" fontId="47" fillId="0" borderId="15" xfId="63" applyFont="1" applyBorder="1">
      <alignment/>
      <protection/>
    </xf>
    <xf numFmtId="41" fontId="47" fillId="0" borderId="20" xfId="63" applyNumberFormat="1" applyFont="1" applyBorder="1" applyAlignment="1">
      <alignment horizontal="right"/>
      <protection/>
    </xf>
    <xf numFmtId="41" fontId="47" fillId="0" borderId="21" xfId="63" applyNumberFormat="1" applyFont="1" applyBorder="1" applyAlignment="1">
      <alignment horizontal="right"/>
      <protection/>
    </xf>
    <xf numFmtId="0" fontId="54" fillId="0" borderId="0" xfId="63" applyFont="1" applyBorder="1" applyAlignment="1">
      <alignment horizontal="right"/>
      <protection/>
    </xf>
    <xf numFmtId="0" fontId="51" fillId="0" borderId="33" xfId="63" applyFont="1" applyBorder="1" applyAlignment="1" quotePrefix="1">
      <alignment horizontal="center" vertical="center" wrapText="1"/>
      <protection/>
    </xf>
    <xf numFmtId="0" fontId="51" fillId="0" borderId="33" xfId="63" applyFont="1" applyBorder="1" applyAlignment="1">
      <alignment horizontal="left" wrapText="1"/>
      <protection/>
    </xf>
    <xf numFmtId="0" fontId="51" fillId="0" borderId="30" xfId="63" applyFont="1" applyBorder="1" applyAlignment="1">
      <alignment horizontal="right"/>
      <protection/>
    </xf>
    <xf numFmtId="0" fontId="51" fillId="0" borderId="46" xfId="63" applyFont="1" applyBorder="1" applyAlignment="1">
      <alignment horizontal="right"/>
      <protection/>
    </xf>
    <xf numFmtId="0" fontId="51" fillId="0" borderId="42" xfId="63" applyFont="1" applyBorder="1" applyAlignment="1">
      <alignment horizontal="right"/>
      <protection/>
    </xf>
    <xf numFmtId="0" fontId="51" fillId="0" borderId="31" xfId="63" applyFont="1" applyBorder="1" applyAlignment="1">
      <alignment horizontal="right"/>
      <protection/>
    </xf>
    <xf numFmtId="0" fontId="51" fillId="0" borderId="34" xfId="63" applyFont="1" applyBorder="1" applyAlignment="1" quotePrefix="1">
      <alignment horizontal="center" vertical="center" wrapText="1"/>
      <protection/>
    </xf>
    <xf numFmtId="0" fontId="51" fillId="0" borderId="34" xfId="63" applyFont="1" applyBorder="1" applyAlignment="1">
      <alignment horizontal="left" wrapText="1"/>
      <protection/>
    </xf>
    <xf numFmtId="0" fontId="51" fillId="0" borderId="13" xfId="63" applyFont="1" applyBorder="1" applyAlignment="1">
      <alignment horizontal="right"/>
      <protection/>
    </xf>
    <xf numFmtId="0" fontId="51" fillId="0" borderId="10" xfId="63" applyFont="1" applyBorder="1" applyAlignment="1">
      <alignment horizontal="right"/>
      <protection/>
    </xf>
    <xf numFmtId="0" fontId="51" fillId="0" borderId="43" xfId="63" applyFont="1" applyBorder="1" applyAlignment="1">
      <alignment horizontal="right"/>
      <protection/>
    </xf>
    <xf numFmtId="0" fontId="51" fillId="0" borderId="27" xfId="63" applyFont="1" applyBorder="1" applyAlignment="1">
      <alignment horizontal="right"/>
      <protection/>
    </xf>
    <xf numFmtId="0" fontId="59" fillId="0" borderId="27" xfId="63" applyFont="1" applyBorder="1">
      <alignment/>
      <protection/>
    </xf>
    <xf numFmtId="0" fontId="51" fillId="0" borderId="14" xfId="63" applyFont="1" applyBorder="1" applyAlignment="1" quotePrefix="1">
      <alignment horizontal="center" vertical="center" wrapText="1"/>
      <protection/>
    </xf>
    <xf numFmtId="0" fontId="51" fillId="0" borderId="14" xfId="63" applyFont="1" applyBorder="1" applyAlignment="1">
      <alignment horizontal="left" wrapText="1"/>
      <protection/>
    </xf>
    <xf numFmtId="175" fontId="59" fillId="0" borderId="27" xfId="63" applyNumberFormat="1" applyFont="1" applyBorder="1">
      <alignment/>
      <protection/>
    </xf>
    <xf numFmtId="0" fontId="51" fillId="0" borderId="34" xfId="63" applyFont="1" applyBorder="1">
      <alignment/>
      <protection/>
    </xf>
    <xf numFmtId="0" fontId="51" fillId="0" borderId="13" xfId="63" applyFont="1" applyBorder="1" applyAlignment="1" quotePrefix="1">
      <alignment horizontal="center" vertical="center" wrapText="1"/>
      <protection/>
    </xf>
    <xf numFmtId="0" fontId="51" fillId="0" borderId="26" xfId="63" applyFont="1" applyBorder="1" applyAlignment="1">
      <alignment horizontal="left" wrapText="1"/>
      <protection/>
    </xf>
    <xf numFmtId="0" fontId="51" fillId="0" borderId="34" xfId="63" applyFont="1" applyBorder="1" applyAlignment="1">
      <alignment wrapText="1"/>
      <protection/>
    </xf>
    <xf numFmtId="0" fontId="9" fillId="0" borderId="17" xfId="63" applyFont="1" applyBorder="1" applyAlignment="1" quotePrefix="1">
      <alignment horizontal="center" vertical="center" wrapText="1"/>
      <protection/>
    </xf>
    <xf numFmtId="0" fontId="9" fillId="0" borderId="0" xfId="63" applyFont="1" applyBorder="1">
      <alignment/>
      <protection/>
    </xf>
    <xf numFmtId="0" fontId="51" fillId="0" borderId="44" xfId="63" applyFont="1" applyBorder="1" applyAlignment="1">
      <alignment horizontal="right"/>
      <protection/>
    </xf>
    <xf numFmtId="0" fontId="51" fillId="0" borderId="35" xfId="63" applyFont="1" applyBorder="1" applyAlignment="1">
      <alignment horizontal="right"/>
      <protection/>
    </xf>
    <xf numFmtId="0" fontId="51" fillId="0" borderId="11" xfId="63" applyFont="1" applyBorder="1" applyAlignment="1">
      <alignment horizontal="right"/>
      <protection/>
    </xf>
    <xf numFmtId="0" fontId="51" fillId="0" borderId="29" xfId="63" applyFont="1" applyBorder="1" applyAlignment="1">
      <alignment horizontal="right"/>
      <protection/>
    </xf>
    <xf numFmtId="0" fontId="51" fillId="0" borderId="36" xfId="63" applyFont="1" applyBorder="1" applyAlignment="1" quotePrefix="1">
      <alignment horizontal="center" vertical="center" wrapText="1"/>
      <protection/>
    </xf>
    <xf numFmtId="0" fontId="51" fillId="0" borderId="36" xfId="63" applyFont="1" applyBorder="1" applyAlignment="1">
      <alignment wrapText="1"/>
      <protection/>
    </xf>
    <xf numFmtId="0" fontId="51" fillId="0" borderId="45" xfId="63" applyFont="1" applyBorder="1" applyAlignment="1">
      <alignment horizontal="right"/>
      <protection/>
    </xf>
    <xf numFmtId="0" fontId="51" fillId="0" borderId="39" xfId="63" applyFont="1" applyBorder="1" applyAlignment="1">
      <alignment horizontal="right"/>
      <protection/>
    </xf>
    <xf numFmtId="0" fontId="51" fillId="0" borderId="37" xfId="63" applyFont="1" applyBorder="1" applyAlignment="1">
      <alignment horizontal="right"/>
      <protection/>
    </xf>
    <xf numFmtId="0" fontId="51" fillId="0" borderId="38" xfId="63" applyFont="1" applyBorder="1" applyAlignment="1">
      <alignment horizontal="right"/>
      <protection/>
    </xf>
    <xf numFmtId="0" fontId="51" fillId="0" borderId="12" xfId="63" applyFont="1" applyBorder="1">
      <alignment/>
      <protection/>
    </xf>
    <xf numFmtId="0" fontId="57" fillId="0" borderId="12" xfId="63" applyFont="1" applyBorder="1">
      <alignment/>
      <protection/>
    </xf>
    <xf numFmtId="0" fontId="57" fillId="0" borderId="15" xfId="63" applyFont="1" applyBorder="1" applyAlignment="1">
      <alignment horizontal="right"/>
      <protection/>
    </xf>
    <xf numFmtId="0" fontId="57" fillId="0" borderId="12" xfId="63" applyFont="1" applyBorder="1" applyAlignment="1">
      <alignment horizontal="right"/>
      <protection/>
    </xf>
    <xf numFmtId="0" fontId="0" fillId="0" borderId="0" xfId="0" applyFont="1" applyAlignment="1">
      <alignment/>
    </xf>
    <xf numFmtId="0" fontId="57" fillId="0" borderId="72" xfId="63" applyFont="1" applyBorder="1" applyAlignment="1">
      <alignment horizontal="right"/>
      <protection/>
    </xf>
    <xf numFmtId="165" fontId="59" fillId="0" borderId="18" xfId="63" applyNumberFormat="1" applyFont="1" applyBorder="1">
      <alignment/>
      <protection/>
    </xf>
    <xf numFmtId="175" fontId="59" fillId="0" borderId="38" xfId="63" applyNumberFormat="1" applyFont="1" applyBorder="1">
      <alignment/>
      <protection/>
    </xf>
    <xf numFmtId="0" fontId="51" fillId="0" borderId="57" xfId="63" applyFont="1" applyBorder="1" applyAlignment="1">
      <alignment horizontal="right"/>
      <protection/>
    </xf>
    <xf numFmtId="0" fontId="51" fillId="0" borderId="58" xfId="63" applyFont="1" applyBorder="1" applyAlignment="1">
      <alignment horizontal="right"/>
      <protection/>
    </xf>
    <xf numFmtId="165" fontId="59" fillId="0" borderId="28" xfId="63" applyNumberFormat="1" applyFont="1" applyBorder="1">
      <alignment/>
      <protection/>
    </xf>
    <xf numFmtId="165" fontId="0" fillId="0" borderId="58" xfId="0" applyNumberFormat="1" applyBorder="1" applyAlignment="1">
      <alignment/>
    </xf>
    <xf numFmtId="0" fontId="49" fillId="0" borderId="30" xfId="58" applyFont="1" applyBorder="1" applyAlignment="1">
      <alignment horizontal="center" vertical="center" wrapText="1"/>
      <protection/>
    </xf>
    <xf numFmtId="0" fontId="49" fillId="0" borderId="46" xfId="58" applyFont="1" applyBorder="1" applyAlignment="1">
      <alignment horizontal="center" vertical="center" wrapText="1"/>
      <protection/>
    </xf>
    <xf numFmtId="0" fontId="53" fillId="0" borderId="46" xfId="63" applyFont="1" applyBorder="1">
      <alignment/>
      <protection/>
    </xf>
    <xf numFmtId="0" fontId="56" fillId="0" borderId="12" xfId="63" applyFont="1" applyBorder="1">
      <alignment/>
      <protection/>
    </xf>
    <xf numFmtId="0" fontId="56" fillId="0" borderId="19" xfId="63" applyFont="1" applyBorder="1">
      <alignment/>
      <protection/>
    </xf>
    <xf numFmtId="165" fontId="58" fillId="0" borderId="15" xfId="0" applyNumberFormat="1" applyFont="1" applyBorder="1" applyAlignment="1">
      <alignment/>
    </xf>
    <xf numFmtId="165" fontId="48" fillId="0" borderId="31" xfId="0" applyNumberFormat="1" applyFont="1" applyBorder="1" applyAlignment="1">
      <alignment/>
    </xf>
    <xf numFmtId="165" fontId="48" fillId="0" borderId="27" xfId="0" applyNumberFormat="1" applyFont="1" applyBorder="1" applyAlignment="1">
      <alignment/>
    </xf>
    <xf numFmtId="165" fontId="48" fillId="0" borderId="29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0" fillId="0" borderId="73" xfId="0" applyNumberFormat="1" applyBorder="1" applyAlignment="1">
      <alignment/>
    </xf>
    <xf numFmtId="41" fontId="9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73" fontId="9" fillId="0" borderId="25" xfId="40" applyNumberFormat="1" applyFont="1" applyBorder="1" applyAlignment="1">
      <alignment horizontal="center"/>
    </xf>
    <xf numFmtId="173" fontId="50" fillId="0" borderId="0" xfId="40" applyNumberFormat="1" applyFont="1" applyAlignment="1">
      <alignment horizontal="centerContinuous"/>
    </xf>
    <xf numFmtId="0" fontId="0" fillId="0" borderId="0" xfId="0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1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3" fontId="49" fillId="0" borderId="0" xfId="40" applyNumberFormat="1" applyFont="1" applyAlignment="1">
      <alignment horizontal="center"/>
    </xf>
    <xf numFmtId="0" fontId="48" fillId="0" borderId="0" xfId="0" applyFont="1" applyAlignment="1">
      <alignment wrapText="1"/>
    </xf>
    <xf numFmtId="0" fontId="61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63" applyFont="1" applyBorder="1">
      <alignment/>
      <protection/>
    </xf>
    <xf numFmtId="0" fontId="48" fillId="0" borderId="0" xfId="63" applyFont="1">
      <alignment/>
      <protection/>
    </xf>
    <xf numFmtId="41" fontId="48" fillId="0" borderId="0" xfId="40" applyNumberFormat="1" applyFont="1" applyAlignment="1">
      <alignment horizontal="center"/>
    </xf>
    <xf numFmtId="41" fontId="48" fillId="0" borderId="0" xfId="0" applyNumberFormat="1" applyFont="1" applyAlignment="1">
      <alignment horizontal="center"/>
    </xf>
    <xf numFmtId="0" fontId="61" fillId="0" borderId="0" xfId="0" applyFont="1" applyAlignment="1">
      <alignment/>
    </xf>
    <xf numFmtId="41" fontId="49" fillId="0" borderId="0" xfId="0" applyNumberFormat="1" applyFont="1" applyAlignment="1">
      <alignment/>
    </xf>
    <xf numFmtId="41" fontId="48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86" fontId="49" fillId="0" borderId="0" xfId="0" applyNumberFormat="1" applyFont="1" applyAlignment="1">
      <alignment/>
    </xf>
    <xf numFmtId="41" fontId="49" fillId="0" borderId="0" xfId="40" applyNumberFormat="1" applyFont="1" applyAlignment="1">
      <alignment horizontal="center"/>
    </xf>
    <xf numFmtId="41" fontId="61" fillId="0" borderId="0" xfId="0" applyNumberFormat="1" applyFont="1" applyAlignment="1">
      <alignment/>
    </xf>
    <xf numFmtId="41" fontId="49" fillId="0" borderId="0" xfId="63" applyNumberFormat="1" applyFont="1" applyBorder="1">
      <alignment/>
      <protection/>
    </xf>
    <xf numFmtId="41" fontId="62" fillId="0" borderId="0" xfId="0" applyNumberFormat="1" applyFont="1" applyAlignment="1">
      <alignment/>
    </xf>
    <xf numFmtId="41" fontId="49" fillId="0" borderId="0" xfId="0" applyNumberFormat="1" applyFont="1" applyAlignment="1">
      <alignment wrapText="1"/>
    </xf>
    <xf numFmtId="41" fontId="61" fillId="0" borderId="0" xfId="0" applyNumberFormat="1" applyFont="1" applyAlignment="1">
      <alignment/>
    </xf>
    <xf numFmtId="0" fontId="48" fillId="0" borderId="16" xfId="63" applyFont="1" applyBorder="1" applyAlignment="1">
      <alignment horizontal="center" vertical="center"/>
      <protection/>
    </xf>
    <xf numFmtId="165" fontId="0" fillId="0" borderId="0" xfId="0" applyNumberFormat="1" applyAlignment="1">
      <alignment/>
    </xf>
    <xf numFmtId="173" fontId="49" fillId="0" borderId="0" xfId="40" applyNumberFormat="1" applyFont="1" applyAlignment="1">
      <alignment horizontal="right"/>
    </xf>
    <xf numFmtId="165" fontId="49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173" fontId="49" fillId="0" borderId="0" xfId="40" applyNumberFormat="1" applyFont="1" applyBorder="1" applyAlignment="1">
      <alignment/>
    </xf>
    <xf numFmtId="0" fontId="50" fillId="0" borderId="0" xfId="56" applyFont="1" applyAlignment="1">
      <alignment horizontal="right"/>
      <protection/>
    </xf>
    <xf numFmtId="0" fontId="48" fillId="0" borderId="0" xfId="64" applyFont="1" applyAlignment="1">
      <alignment horizontal="center"/>
      <protection/>
    </xf>
    <xf numFmtId="0" fontId="49" fillId="0" borderId="0" xfId="64" applyFont="1">
      <alignment/>
      <protection/>
    </xf>
    <xf numFmtId="0" fontId="49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0" fontId="47" fillId="0" borderId="0" xfId="64" applyFont="1">
      <alignment/>
      <protection/>
    </xf>
    <xf numFmtId="0" fontId="63" fillId="0" borderId="0" xfId="63" applyFont="1" applyBorder="1" applyAlignment="1">
      <alignment horizontal="left" wrapText="1"/>
      <protection/>
    </xf>
    <xf numFmtId="0" fontId="63" fillId="0" borderId="0" xfId="0" applyFont="1" applyAlignment="1">
      <alignment wrapText="1"/>
    </xf>
    <xf numFmtId="41" fontId="48" fillId="0" borderId="0" xfId="40" applyNumberFormat="1" applyFont="1" applyAlignment="1">
      <alignment/>
    </xf>
    <xf numFmtId="41" fontId="64" fillId="0" borderId="0" xfId="40" applyNumberFormat="1" applyFont="1" applyAlignment="1">
      <alignment/>
    </xf>
    <xf numFmtId="0" fontId="48" fillId="0" borderId="0" xfId="64" applyFont="1">
      <alignment/>
      <protection/>
    </xf>
    <xf numFmtId="0" fontId="63" fillId="0" borderId="0" xfId="64" applyFont="1">
      <alignment/>
      <protection/>
    </xf>
    <xf numFmtId="41" fontId="49" fillId="0" borderId="0" xfId="40" applyNumberFormat="1" applyFont="1" applyAlignment="1">
      <alignment/>
    </xf>
    <xf numFmtId="0" fontId="49" fillId="0" borderId="0" xfId="64" applyFont="1" applyBorder="1">
      <alignment/>
      <protection/>
    </xf>
    <xf numFmtId="41" fontId="48" fillId="0" borderId="0" xfId="64" applyNumberFormat="1" applyFont="1" applyBorder="1">
      <alignment/>
      <protection/>
    </xf>
    <xf numFmtId="165" fontId="63" fillId="0" borderId="0" xfId="0" applyNumberFormat="1" applyFont="1" applyAlignment="1">
      <alignment/>
    </xf>
    <xf numFmtId="165" fontId="48" fillId="0" borderId="0" xfId="40" applyNumberFormat="1" applyFont="1" applyAlignment="1">
      <alignment/>
    </xf>
    <xf numFmtId="165" fontId="6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49" fillId="0" borderId="0" xfId="40" applyNumberFormat="1" applyFont="1" applyAlignment="1">
      <alignment/>
    </xf>
    <xf numFmtId="41" fontId="67" fillId="0" borderId="0" xfId="40" applyNumberFormat="1" applyFont="1" applyAlignment="1">
      <alignment/>
    </xf>
    <xf numFmtId="165" fontId="67" fillId="0" borderId="0" xfId="40" applyNumberFormat="1" applyFont="1" applyAlignment="1">
      <alignment/>
    </xf>
    <xf numFmtId="165" fontId="0" fillId="0" borderId="0" xfId="0" applyNumberFormat="1" applyFont="1" applyAlignment="1">
      <alignment/>
    </xf>
    <xf numFmtId="183" fontId="69" fillId="0" borderId="21" xfId="59" applyNumberFormat="1" applyFont="1" applyFill="1" applyBorder="1" applyAlignment="1" applyProtection="1">
      <alignment vertical="center"/>
      <protection/>
    </xf>
    <xf numFmtId="0" fontId="70" fillId="0" borderId="21" xfId="0" applyFont="1" applyFill="1" applyBorder="1" applyAlignment="1" applyProtection="1">
      <alignment horizontal="right" vertical="center"/>
      <protection/>
    </xf>
    <xf numFmtId="0" fontId="71" fillId="0" borderId="37" xfId="59" applyFont="1" applyFill="1" applyBorder="1" applyAlignment="1" applyProtection="1">
      <alignment horizontal="center" vertical="center" wrapText="1"/>
      <protection/>
    </xf>
    <xf numFmtId="0" fontId="71" fillId="0" borderId="38" xfId="59" applyFont="1" applyFill="1" applyBorder="1" applyAlignment="1" applyProtection="1">
      <alignment horizontal="center" vertical="center" wrapText="1"/>
      <protection/>
    </xf>
    <xf numFmtId="0" fontId="72" fillId="0" borderId="74" xfId="59" applyFont="1" applyFill="1" applyBorder="1" applyAlignment="1" applyProtection="1">
      <alignment horizontal="center" vertical="center" wrapText="1"/>
      <protection/>
    </xf>
    <xf numFmtId="0" fontId="72" fillId="0" borderId="75" xfId="59" applyFont="1" applyFill="1" applyBorder="1" applyAlignment="1" applyProtection="1">
      <alignment horizontal="center" vertical="center" wrapText="1"/>
      <protection/>
    </xf>
    <xf numFmtId="0" fontId="72" fillId="0" borderId="20" xfId="59" applyFont="1" applyFill="1" applyBorder="1" applyAlignment="1" applyProtection="1">
      <alignment horizontal="center" vertical="center" wrapText="1"/>
      <protection/>
    </xf>
    <xf numFmtId="0" fontId="72" fillId="0" borderId="74" xfId="59" applyFont="1" applyFill="1" applyBorder="1" applyAlignment="1" applyProtection="1">
      <alignment horizontal="left" vertical="center" wrapText="1" indent="1"/>
      <protection/>
    </xf>
    <xf numFmtId="0" fontId="72" fillId="0" borderId="75" xfId="59" applyFont="1" applyFill="1" applyBorder="1" applyAlignment="1" applyProtection="1">
      <alignment horizontal="left" vertical="center" wrapText="1" indent="1"/>
      <protection/>
    </xf>
    <xf numFmtId="183" fontId="72" fillId="0" borderId="75" xfId="59" applyNumberFormat="1" applyFont="1" applyFill="1" applyBorder="1" applyAlignment="1" applyProtection="1">
      <alignment horizontal="right" vertical="center" wrapText="1" indent="1"/>
      <protection/>
    </xf>
    <xf numFmtId="49" fontId="73" fillId="0" borderId="57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58" xfId="0" applyFont="1" applyBorder="1" applyAlignment="1" applyProtection="1">
      <alignment horizontal="left" wrapText="1" indent="1"/>
      <protection/>
    </xf>
    <xf numFmtId="183" fontId="7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13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wrapText="1" indent="1"/>
      <protection/>
    </xf>
    <xf numFmtId="183" fontId="73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35" xfId="59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wrapText="1" indent="1"/>
      <protection/>
    </xf>
    <xf numFmtId="183" fontId="7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75" xfId="0" applyFont="1" applyBorder="1" applyAlignment="1" applyProtection="1">
      <alignment horizontal="left" vertical="center" wrapText="1" indent="1"/>
      <protection/>
    </xf>
    <xf numFmtId="0" fontId="10" fillId="0" borderId="11" xfId="0" applyFont="1" applyBorder="1" applyAlignment="1" applyProtection="1">
      <alignment horizontal="left" vertical="center" wrapText="1" indent="1"/>
      <protection/>
    </xf>
    <xf numFmtId="183" fontId="72" fillId="0" borderId="75" xfId="59" applyNumberFormat="1" applyFont="1" applyFill="1" applyBorder="1" applyAlignment="1" applyProtection="1">
      <alignment horizontal="right" vertical="center" wrapText="1" indent="1"/>
      <protection/>
    </xf>
    <xf numFmtId="183" fontId="73" fillId="0" borderId="58" xfId="59" applyNumberFormat="1" applyFont="1" applyFill="1" applyBorder="1" applyAlignment="1" applyProtection="1">
      <alignment horizontal="right" vertical="center" wrapText="1" indent="1"/>
      <protection/>
    </xf>
    <xf numFmtId="183" fontId="73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4" xfId="59" applyNumberFormat="1" applyFont="1" applyFill="1" applyBorder="1" applyAlignment="1" applyProtection="1">
      <alignment horizontal="right" vertical="center" wrapText="1" indent="1"/>
      <protection locked="0"/>
    </xf>
    <xf numFmtId="183" fontId="72" fillId="0" borderId="20" xfId="59" applyNumberFormat="1" applyFont="1" applyFill="1" applyBorder="1" applyAlignment="1" applyProtection="1">
      <alignment horizontal="right" vertical="center" wrapText="1" indent="1"/>
      <protection/>
    </xf>
    <xf numFmtId="183" fontId="73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83" fontId="72" fillId="0" borderId="76" xfId="59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59" applyFont="1" applyFill="1" applyBorder="1" applyAlignment="1" applyProtection="1">
      <alignment horizontal="left" vertical="center" wrapText="1" indent="1"/>
      <protection/>
    </xf>
    <xf numFmtId="183" fontId="72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74" fillId="0" borderId="77" xfId="0" applyFont="1" applyBorder="1" applyAlignment="1" applyProtection="1">
      <alignment vertical="center" wrapText="1"/>
      <protection/>
    </xf>
    <xf numFmtId="0" fontId="74" fillId="0" borderId="78" xfId="0" applyFont="1" applyBorder="1" applyAlignment="1" applyProtection="1">
      <alignment horizontal="left" vertical="center" wrapText="1" indent="1"/>
      <protection/>
    </xf>
    <xf numFmtId="183" fontId="72" fillId="0" borderId="78" xfId="59" applyNumberFormat="1" applyFont="1" applyFill="1" applyBorder="1" applyAlignment="1" applyProtection="1">
      <alignment horizontal="right" vertical="center" wrapText="1" indent="1"/>
      <protection/>
    </xf>
    <xf numFmtId="183" fontId="72" fillId="0" borderId="79" xfId="59" applyNumberFormat="1" applyFont="1" applyFill="1" applyBorder="1" applyAlignment="1" applyProtection="1">
      <alignment horizontal="right" vertical="center" wrapText="1" inden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74" fillId="0" borderId="74" xfId="0" applyFont="1" applyBorder="1" applyAlignment="1" applyProtection="1">
      <alignment vertical="center" wrapText="1"/>
      <protection/>
    </xf>
    <xf numFmtId="0" fontId="10" fillId="0" borderId="57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10" fillId="0" borderId="35" xfId="0" applyFont="1" applyBorder="1" applyAlignment="1" applyProtection="1">
      <alignment vertical="center" wrapText="1"/>
      <protection/>
    </xf>
    <xf numFmtId="183" fontId="72" fillId="0" borderId="75" xfId="59" applyNumberFormat="1" applyFont="1" applyFill="1" applyBorder="1" applyAlignment="1" applyProtection="1">
      <alignment horizontal="right" vertical="center" wrapText="1" indent="1"/>
      <protection locked="0"/>
    </xf>
    <xf numFmtId="183" fontId="72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75" xfId="0" applyFont="1" applyBorder="1" applyAlignment="1" applyProtection="1">
      <alignment vertical="center" wrapText="1"/>
      <protection/>
    </xf>
    <xf numFmtId="0" fontId="74" fillId="0" borderId="78" xfId="0" applyFont="1" applyBorder="1" applyAlignment="1" applyProtection="1">
      <alignment vertical="center" wrapText="1"/>
      <protection/>
    </xf>
    <xf numFmtId="0" fontId="76" fillId="0" borderId="0" xfId="0" applyFont="1" applyBorder="1" applyAlignment="1" applyProtection="1">
      <alignment horizontal="left" vertical="center" wrapText="1" indent="1"/>
      <protection/>
    </xf>
    <xf numFmtId="183" fontId="71" fillId="0" borderId="0" xfId="59" applyNumberFormat="1" applyFont="1" applyFill="1" applyBorder="1" applyAlignment="1" applyProtection="1">
      <alignment horizontal="right" vertical="center" wrapText="1" indent="1"/>
      <protection/>
    </xf>
    <xf numFmtId="0" fontId="72" fillId="0" borderId="76" xfId="59" applyFont="1" applyFill="1" applyBorder="1" applyAlignment="1" applyProtection="1">
      <alignment horizontal="center" vertical="center" wrapText="1"/>
      <protection/>
    </xf>
    <xf numFmtId="0" fontId="72" fillId="0" borderId="80" xfId="59" applyFont="1" applyFill="1" applyBorder="1" applyAlignment="1" applyProtection="1">
      <alignment horizontal="left" vertical="center" wrapText="1" indent="1"/>
      <protection/>
    </xf>
    <xf numFmtId="0" fontId="72" fillId="0" borderId="81" xfId="59" applyFont="1" applyFill="1" applyBorder="1" applyAlignment="1" applyProtection="1">
      <alignment vertical="center" wrapText="1"/>
      <protection/>
    </xf>
    <xf numFmtId="183" fontId="72" fillId="0" borderId="81" xfId="59" applyNumberFormat="1" applyFont="1" applyFill="1" applyBorder="1" applyAlignment="1" applyProtection="1">
      <alignment horizontal="right" vertical="center" wrapText="1" indent="1"/>
      <protection/>
    </xf>
    <xf numFmtId="49" fontId="73" fillId="0" borderId="30" xfId="59" applyNumberFormat="1" applyFont="1" applyFill="1" applyBorder="1" applyAlignment="1" applyProtection="1">
      <alignment horizontal="left" vertical="center" wrapText="1" indent="1"/>
      <protection/>
    </xf>
    <xf numFmtId="0" fontId="73" fillId="0" borderId="46" xfId="59" applyFont="1" applyFill="1" applyBorder="1" applyAlignment="1" applyProtection="1">
      <alignment horizontal="left" vertical="center" wrapText="1" indent="1"/>
      <protection/>
    </xf>
    <xf numFmtId="183" fontId="73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10" xfId="59" applyFont="1" applyFill="1" applyBorder="1" applyAlignment="1" applyProtection="1">
      <alignment horizontal="left" vertical="center" wrapText="1" indent="1"/>
      <protection/>
    </xf>
    <xf numFmtId="0" fontId="73" fillId="0" borderId="64" xfId="59" applyFont="1" applyFill="1" applyBorder="1" applyAlignment="1" applyProtection="1">
      <alignment horizontal="left" vertical="center" wrapText="1" indent="1"/>
      <protection/>
    </xf>
    <xf numFmtId="0" fontId="73" fillId="0" borderId="0" xfId="59" applyFont="1" applyFill="1" applyBorder="1" applyAlignment="1" applyProtection="1">
      <alignment horizontal="left" vertical="center" wrapText="1" indent="1"/>
      <protection/>
    </xf>
    <xf numFmtId="0" fontId="73" fillId="0" borderId="10" xfId="59" applyFont="1" applyFill="1" applyBorder="1" applyAlignment="1" applyProtection="1">
      <alignment horizontal="left" indent="6"/>
      <protection/>
    </xf>
    <xf numFmtId="0" fontId="73" fillId="0" borderId="10" xfId="59" applyFont="1" applyFill="1" applyBorder="1" applyAlignment="1" applyProtection="1">
      <alignment horizontal="left" vertical="center" wrapText="1" indent="6"/>
      <protection/>
    </xf>
    <xf numFmtId="49" fontId="73" fillId="0" borderId="82" xfId="59" applyNumberFormat="1" applyFont="1" applyFill="1" applyBorder="1" applyAlignment="1" applyProtection="1">
      <alignment horizontal="left" vertical="center" wrapText="1" indent="1"/>
      <protection/>
    </xf>
    <xf numFmtId="0" fontId="73" fillId="0" borderId="11" xfId="59" applyFont="1" applyFill="1" applyBorder="1" applyAlignment="1" applyProtection="1">
      <alignment horizontal="left" vertical="center" wrapText="1" indent="6"/>
      <protection/>
    </xf>
    <xf numFmtId="49" fontId="73" fillId="0" borderId="39" xfId="59" applyNumberFormat="1" applyFont="1" applyFill="1" applyBorder="1" applyAlignment="1" applyProtection="1">
      <alignment horizontal="left" vertical="center" wrapText="1" indent="1"/>
      <protection/>
    </xf>
    <xf numFmtId="0" fontId="73" fillId="0" borderId="37" xfId="59" applyFont="1" applyFill="1" applyBorder="1" applyAlignment="1" applyProtection="1">
      <alignment horizontal="left" vertical="center" wrapText="1" indent="6"/>
      <protection/>
    </xf>
    <xf numFmtId="183" fontId="7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0" fontId="72" fillId="0" borderId="75" xfId="59" applyFont="1" applyFill="1" applyBorder="1" applyAlignment="1" applyProtection="1">
      <alignment vertical="center" wrapText="1"/>
      <protection/>
    </xf>
    <xf numFmtId="0" fontId="73" fillId="0" borderId="11" xfId="59" applyFont="1" applyFill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73" fillId="0" borderId="58" xfId="59" applyFont="1" applyFill="1" applyBorder="1" applyAlignment="1" applyProtection="1">
      <alignment horizontal="left" vertical="center" wrapText="1" indent="6"/>
      <protection/>
    </xf>
    <xf numFmtId="0" fontId="72" fillId="0" borderId="75" xfId="59" applyFont="1" applyFill="1" applyBorder="1" applyAlignment="1" applyProtection="1">
      <alignment horizontal="left" vertical="center" wrapText="1" indent="1"/>
      <protection/>
    </xf>
    <xf numFmtId="0" fontId="73" fillId="0" borderId="58" xfId="59" applyFont="1" applyFill="1" applyBorder="1" applyAlignment="1" applyProtection="1">
      <alignment horizontal="left" vertical="center" wrapText="1" indent="1"/>
      <protection/>
    </xf>
    <xf numFmtId="0" fontId="73" fillId="0" borderId="73" xfId="59" applyFont="1" applyFill="1" applyBorder="1" applyAlignment="1" applyProtection="1">
      <alignment horizontal="left" vertical="center" wrapText="1" indent="1"/>
      <protection/>
    </xf>
    <xf numFmtId="183" fontId="72" fillId="0" borderId="20" xfId="59" applyNumberFormat="1" applyFont="1" applyFill="1" applyBorder="1" applyAlignment="1" applyProtection="1">
      <alignment horizontal="right" vertical="center" wrapText="1" indent="1"/>
      <protection/>
    </xf>
    <xf numFmtId="183" fontId="73" fillId="0" borderId="73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71" xfId="59" applyNumberFormat="1" applyFont="1" applyFill="1" applyBorder="1" applyAlignment="1" applyProtection="1">
      <alignment horizontal="right" vertical="center" wrapText="1" indent="1"/>
      <protection locked="0"/>
    </xf>
    <xf numFmtId="183" fontId="74" fillId="0" borderId="75" xfId="0" applyNumberFormat="1" applyFont="1" applyBorder="1" applyAlignment="1" applyProtection="1">
      <alignment horizontal="right" vertical="center" wrapText="1" indent="1"/>
      <protection/>
    </xf>
    <xf numFmtId="183" fontId="74" fillId="0" borderId="20" xfId="0" applyNumberFormat="1" applyFont="1" applyBorder="1" applyAlignment="1" applyProtection="1">
      <alignment horizontal="right" vertical="center" wrapText="1" indent="1"/>
      <protection/>
    </xf>
    <xf numFmtId="183" fontId="76" fillId="0" borderId="75" xfId="0" applyNumberFormat="1" applyFont="1" applyBorder="1" applyAlignment="1" applyProtection="1" quotePrefix="1">
      <alignment horizontal="right" vertical="center" wrapText="1" indent="1"/>
      <protection/>
    </xf>
    <xf numFmtId="183" fontId="76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74" fillId="0" borderId="77" xfId="0" applyFont="1" applyBorder="1" applyAlignment="1" applyProtection="1">
      <alignment horizontal="left" vertical="center" wrapText="1" indent="1"/>
      <protection/>
    </xf>
    <xf numFmtId="0" fontId="76" fillId="0" borderId="78" xfId="0" applyFont="1" applyBorder="1" applyAlignment="1" applyProtection="1">
      <alignment horizontal="left" vertical="center" wrapText="1" indent="1"/>
      <protection/>
    </xf>
    <xf numFmtId="0" fontId="46" fillId="0" borderId="0" xfId="59" applyFont="1" applyFill="1" applyProtection="1">
      <alignment/>
      <protection/>
    </xf>
    <xf numFmtId="0" fontId="46" fillId="0" borderId="0" xfId="59" applyFont="1" applyFill="1" applyAlignment="1" applyProtection="1">
      <alignment horizontal="right" vertical="center" indent="1"/>
      <protection/>
    </xf>
    <xf numFmtId="183" fontId="69" fillId="0" borderId="21" xfId="59" applyNumberFormat="1" applyFont="1" applyFill="1" applyBorder="1" applyAlignment="1" applyProtection="1">
      <alignment horizontal="left" vertical="center"/>
      <protection/>
    </xf>
    <xf numFmtId="0" fontId="46" fillId="0" borderId="0" xfId="59" applyFill="1" applyProtection="1">
      <alignment/>
      <protection/>
    </xf>
    <xf numFmtId="183" fontId="72" fillId="0" borderId="76" xfId="59" applyNumberFormat="1" applyFont="1" applyFill="1" applyBorder="1" applyAlignment="1" applyProtection="1">
      <alignment horizontal="right" vertical="center" wrapText="1" indent="1"/>
      <protection/>
    </xf>
    <xf numFmtId="49" fontId="73" fillId="0" borderId="77" xfId="59" applyNumberFormat="1" applyFont="1" applyFill="1" applyBorder="1" applyAlignment="1" applyProtection="1">
      <alignment horizontal="left" vertical="center" wrapText="1" indent="1"/>
      <protection/>
    </xf>
    <xf numFmtId="0" fontId="73" fillId="0" borderId="78" xfId="59" applyFont="1" applyFill="1" applyBorder="1" applyAlignment="1" applyProtection="1">
      <alignment horizontal="left" vertical="center" wrapText="1" indent="1"/>
      <protection/>
    </xf>
    <xf numFmtId="0" fontId="10" fillId="0" borderId="46" xfId="0" applyFont="1" applyBorder="1" applyAlignment="1" applyProtection="1">
      <alignment horizontal="left" wrapText="1" indent="1"/>
      <protection/>
    </xf>
    <xf numFmtId="183" fontId="73" fillId="0" borderId="46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7" xfId="0" applyFont="1" applyBorder="1" applyAlignment="1" applyProtection="1">
      <alignment horizontal="left" wrapText="1" indent="1"/>
      <protection/>
    </xf>
    <xf numFmtId="183" fontId="73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74" xfId="59" applyNumberFormat="1" applyFont="1" applyFill="1" applyBorder="1" applyAlignment="1" applyProtection="1">
      <alignment horizontal="left" vertical="center" wrapText="1" indent="1"/>
      <protection/>
    </xf>
    <xf numFmtId="0" fontId="73" fillId="0" borderId="75" xfId="59" applyFont="1" applyFill="1" applyBorder="1" applyAlignment="1" applyProtection="1">
      <alignment horizontal="left" vertical="center" wrapText="1" indent="1"/>
      <protection/>
    </xf>
    <xf numFmtId="183" fontId="73" fillId="0" borderId="75" xfId="59" applyNumberFormat="1" applyFont="1" applyFill="1" applyBorder="1" applyAlignment="1" applyProtection="1">
      <alignment horizontal="right" vertical="center" wrapText="1" indent="1"/>
      <protection locked="0"/>
    </xf>
    <xf numFmtId="183" fontId="73" fillId="0" borderId="20" xfId="59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Alignment="1">
      <alignment/>
    </xf>
    <xf numFmtId="0" fontId="5" fillId="0" borderId="83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19" xfId="58" applyFont="1" applyBorder="1" applyAlignment="1">
      <alignment horizontal="center"/>
      <protection/>
    </xf>
    <xf numFmtId="0" fontId="50" fillId="0" borderId="20" xfId="58" applyFont="1" applyBorder="1" applyAlignment="1">
      <alignment horizontal="center"/>
      <protection/>
    </xf>
    <xf numFmtId="0" fontId="50" fillId="0" borderId="3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6" xfId="58" applyFont="1" applyBorder="1" applyAlignment="1">
      <alignment horizontal="center" vertical="center" wrapText="1"/>
      <protection/>
    </xf>
    <xf numFmtId="0" fontId="50" fillId="0" borderId="17" xfId="58" applyFont="1" applyBorder="1" applyAlignment="1">
      <alignment horizontal="center" vertical="center" wrapText="1"/>
      <protection/>
    </xf>
    <xf numFmtId="0" fontId="50" fillId="0" borderId="18" xfId="58" applyFont="1" applyBorder="1" applyAlignment="1">
      <alignment horizontal="center" vertical="center" wrapText="1"/>
      <protection/>
    </xf>
    <xf numFmtId="0" fontId="50" fillId="0" borderId="12" xfId="58" applyFont="1" applyBorder="1" applyAlignment="1">
      <alignment horizontal="center"/>
      <protection/>
    </xf>
    <xf numFmtId="0" fontId="47" fillId="0" borderId="0" xfId="63" applyFont="1" applyAlignment="1">
      <alignment horizontal="center"/>
      <protection/>
    </xf>
    <xf numFmtId="0" fontId="50" fillId="0" borderId="16" xfId="63" applyFont="1" applyBorder="1" applyAlignment="1">
      <alignment horizontal="center" vertical="center" wrapText="1"/>
      <protection/>
    </xf>
    <xf numFmtId="0" fontId="50" fillId="0" borderId="17" xfId="63" applyFont="1" applyBorder="1" applyAlignment="1">
      <alignment horizontal="center" vertical="center" wrapText="1"/>
      <protection/>
    </xf>
    <xf numFmtId="0" fontId="50" fillId="0" borderId="18" xfId="63" applyFont="1" applyBorder="1" applyAlignment="1">
      <alignment horizontal="center" vertical="center" wrapText="1"/>
      <protection/>
    </xf>
    <xf numFmtId="0" fontId="50" fillId="0" borderId="16" xfId="63" applyFont="1" applyBorder="1" applyAlignment="1">
      <alignment horizontal="center" vertical="center"/>
      <protection/>
    </xf>
    <xf numFmtId="0" fontId="50" fillId="0" borderId="17" xfId="63" applyFont="1" applyBorder="1" applyAlignment="1">
      <alignment horizontal="center" vertical="center"/>
      <protection/>
    </xf>
    <xf numFmtId="0" fontId="50" fillId="0" borderId="18" xfId="63" applyFont="1" applyBorder="1" applyAlignment="1">
      <alignment horizontal="center" vertical="center"/>
      <protection/>
    </xf>
    <xf numFmtId="0" fontId="49" fillId="0" borderId="21" xfId="58" applyFont="1" applyBorder="1" applyAlignment="1">
      <alignment horizontal="right"/>
      <protection/>
    </xf>
    <xf numFmtId="0" fontId="47" fillId="0" borderId="0" xfId="58" applyFont="1" applyAlignment="1">
      <alignment horizontal="center"/>
      <protection/>
    </xf>
    <xf numFmtId="0" fontId="48" fillId="0" borderId="0" xfId="58" applyFont="1" applyAlignment="1">
      <alignment horizontal="center"/>
      <protection/>
    </xf>
    <xf numFmtId="0" fontId="49" fillId="0" borderId="0" xfId="58" applyFont="1" applyBorder="1" applyAlignment="1">
      <alignment horizontal="right"/>
      <protection/>
    </xf>
    <xf numFmtId="0" fontId="0" fillId="0" borderId="79" xfId="0" applyBorder="1" applyAlignment="1">
      <alignment horizontal="center" vertical="center" wrapText="1"/>
    </xf>
    <xf numFmtId="0" fontId="49" fillId="0" borderId="0" xfId="58" applyFont="1" applyAlignment="1">
      <alignment horizontal="left" wrapText="1"/>
      <protection/>
    </xf>
    <xf numFmtId="0" fontId="53" fillId="0" borderId="0" xfId="61" applyFont="1" applyAlignment="1">
      <alignment horizontal="left" wrapText="1"/>
      <protection/>
    </xf>
    <xf numFmtId="0" fontId="48" fillId="0" borderId="0" xfId="61" applyFont="1" applyAlignment="1">
      <alignment horizontal="left"/>
      <protection/>
    </xf>
    <xf numFmtId="0" fontId="0" fillId="0" borderId="0" xfId="0" applyAlignment="1">
      <alignment/>
    </xf>
    <xf numFmtId="173" fontId="49" fillId="0" borderId="72" xfId="40" applyNumberFormat="1" applyFont="1" applyBorder="1" applyAlignment="1">
      <alignment horizontal="center" vertical="center" wrapText="1"/>
    </xf>
    <xf numFmtId="0" fontId="49" fillId="0" borderId="16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1" fillId="0" borderId="30" xfId="59" applyFont="1" applyFill="1" applyBorder="1" applyAlignment="1" applyProtection="1">
      <alignment horizontal="center" vertical="center" wrapText="1"/>
      <protection/>
    </xf>
    <xf numFmtId="0" fontId="71" fillId="0" borderId="39" xfId="59" applyFont="1" applyFill="1" applyBorder="1" applyAlignment="1" applyProtection="1">
      <alignment horizontal="center" vertical="center" wrapText="1"/>
      <protection/>
    </xf>
    <xf numFmtId="0" fontId="71" fillId="0" borderId="46" xfId="59" applyFont="1" applyFill="1" applyBorder="1" applyAlignment="1" applyProtection="1">
      <alignment horizontal="center" vertical="center" wrapText="1"/>
      <protection/>
    </xf>
    <xf numFmtId="0" fontId="71" fillId="0" borderId="37" xfId="59" applyFont="1" applyFill="1" applyBorder="1" applyAlignment="1" applyProtection="1">
      <alignment horizontal="center" vertical="center" wrapText="1"/>
      <protection/>
    </xf>
    <xf numFmtId="183" fontId="71" fillId="0" borderId="46" xfId="59" applyNumberFormat="1" applyFont="1" applyFill="1" applyBorder="1" applyAlignment="1" applyProtection="1">
      <alignment horizontal="center" vertical="center"/>
      <protection/>
    </xf>
    <xf numFmtId="183" fontId="71" fillId="0" borderId="31" xfId="59" applyNumberFormat="1" applyFont="1" applyFill="1" applyBorder="1" applyAlignment="1" applyProtection="1">
      <alignment horizontal="center" vertical="center"/>
      <protection/>
    </xf>
    <xf numFmtId="183" fontId="75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68" fillId="0" borderId="0" xfId="59" applyFont="1" applyFill="1" applyAlignment="1" applyProtection="1">
      <alignment horizontal="center"/>
      <protection/>
    </xf>
    <xf numFmtId="183" fontId="68" fillId="0" borderId="0" xfId="59" applyNumberFormat="1" applyFont="1" applyFill="1" applyBorder="1" applyAlignment="1" applyProtection="1">
      <alignment horizontal="center" vertical="center"/>
      <protection/>
    </xf>
    <xf numFmtId="0" fontId="48" fillId="0" borderId="0" xfId="61" applyFont="1" applyAlignment="1">
      <alignment horizontal="left" wrapText="1"/>
      <protection/>
    </xf>
    <xf numFmtId="0" fontId="49" fillId="0" borderId="0" xfId="58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49" fillId="0" borderId="23" xfId="58" applyFont="1" applyBorder="1" applyAlignment="1">
      <alignment horizontal="center" vertical="center"/>
      <protection/>
    </xf>
    <xf numFmtId="0" fontId="49" fillId="0" borderId="22" xfId="58" applyFont="1" applyBorder="1" applyAlignment="1">
      <alignment horizontal="center" vertical="center"/>
      <protection/>
    </xf>
    <xf numFmtId="0" fontId="49" fillId="0" borderId="24" xfId="58" applyFont="1" applyBorder="1" applyAlignment="1">
      <alignment horizontal="center" vertical="center"/>
      <protection/>
    </xf>
    <xf numFmtId="0" fontId="49" fillId="0" borderId="72" xfId="58" applyFont="1" applyBorder="1" applyAlignment="1">
      <alignment horizontal="center" vertical="center"/>
      <protection/>
    </xf>
    <xf numFmtId="0" fontId="49" fillId="0" borderId="21" xfId="58" applyFont="1" applyBorder="1" applyAlignment="1">
      <alignment horizontal="center" vertical="center"/>
      <protection/>
    </xf>
    <xf numFmtId="0" fontId="49" fillId="0" borderId="79" xfId="58" applyFont="1" applyBorder="1" applyAlignment="1">
      <alignment horizontal="center" vertical="center"/>
      <protection/>
    </xf>
    <xf numFmtId="173" fontId="49" fillId="0" borderId="16" xfId="4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9" fillId="0" borderId="0" xfId="61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0" fillId="0" borderId="0" xfId="63" applyFont="1" applyAlignment="1">
      <alignment horizontal="center"/>
      <protection/>
    </xf>
    <xf numFmtId="0" fontId="47" fillId="0" borderId="0" xfId="0" applyFont="1" applyAlignment="1">
      <alignment horizontal="center"/>
    </xf>
    <xf numFmtId="0" fontId="49" fillId="0" borderId="16" xfId="62" applyFont="1" applyBorder="1" applyAlignment="1">
      <alignment horizontal="center" vertical="center" wrapText="1"/>
      <protection/>
    </xf>
    <xf numFmtId="0" fontId="49" fillId="0" borderId="18" xfId="62" applyFont="1" applyBorder="1" applyAlignment="1">
      <alignment horizontal="center" vertical="center" wrapText="1"/>
      <protection/>
    </xf>
    <xf numFmtId="0" fontId="49" fillId="0" borderId="12" xfId="58" applyFont="1" applyBorder="1" applyAlignment="1">
      <alignment horizontal="center" wrapText="1"/>
      <protection/>
    </xf>
    <xf numFmtId="0" fontId="49" fillId="0" borderId="19" xfId="58" applyFont="1" applyBorder="1" applyAlignment="1">
      <alignment horizontal="center" wrapText="1"/>
      <protection/>
    </xf>
    <xf numFmtId="0" fontId="49" fillId="0" borderId="20" xfId="58" applyFont="1" applyBorder="1" applyAlignment="1">
      <alignment horizontal="center" wrapText="1"/>
      <protection/>
    </xf>
    <xf numFmtId="0" fontId="49" fillId="0" borderId="16" xfId="63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49" fillId="0" borderId="16" xfId="6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44" fontId="49" fillId="0" borderId="12" xfId="68" applyFont="1" applyBorder="1" applyAlignment="1">
      <alignment horizontal="center"/>
    </xf>
    <xf numFmtId="44" fontId="49" fillId="0" borderId="19" xfId="68" applyFont="1" applyBorder="1" applyAlignment="1">
      <alignment horizontal="center"/>
    </xf>
    <xf numFmtId="44" fontId="49" fillId="0" borderId="20" xfId="68" applyFont="1" applyBorder="1" applyAlignment="1">
      <alignment horizontal="center"/>
    </xf>
    <xf numFmtId="0" fontId="49" fillId="0" borderId="19" xfId="58" applyFont="1" applyBorder="1" applyAlignment="1">
      <alignment horizontal="center"/>
      <protection/>
    </xf>
    <xf numFmtId="0" fontId="49" fillId="0" borderId="20" xfId="58" applyFont="1" applyBorder="1" applyAlignment="1">
      <alignment horizontal="center"/>
      <protection/>
    </xf>
    <xf numFmtId="0" fontId="51" fillId="0" borderId="0" xfId="63" applyFont="1" applyAlignment="1">
      <alignment horizontal="right"/>
      <protection/>
    </xf>
    <xf numFmtId="0" fontId="0" fillId="0" borderId="16" xfId="0" applyBorder="1" applyAlignment="1">
      <alignment horizontal="center" vertical="center" wrapText="1"/>
    </xf>
    <xf numFmtId="0" fontId="57" fillId="0" borderId="0" xfId="63" applyFont="1" applyAlignment="1">
      <alignment horizontal="center"/>
      <protection/>
    </xf>
    <xf numFmtId="0" fontId="55" fillId="0" borderId="0" xfId="63" applyFont="1" applyAlignment="1">
      <alignment horizontal="center"/>
      <protection/>
    </xf>
    <xf numFmtId="0" fontId="49" fillId="0" borderId="72" xfId="58" applyFont="1" applyBorder="1" applyAlignment="1">
      <alignment horizontal="center" vertical="center" wrapText="1"/>
      <protection/>
    </xf>
    <xf numFmtId="0" fontId="49" fillId="0" borderId="79" xfId="58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9" fillId="0" borderId="18" xfId="58" applyFont="1" applyBorder="1" applyAlignment="1">
      <alignment horizontal="center" vertical="center" wrapText="1"/>
      <protection/>
    </xf>
    <xf numFmtId="0" fontId="49" fillId="0" borderId="12" xfId="5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9" fillId="0" borderId="19" xfId="58" applyFont="1" applyBorder="1" applyAlignment="1">
      <alignment horizontal="center" vertical="center" wrapText="1"/>
      <protection/>
    </xf>
    <xf numFmtId="0" fontId="49" fillId="0" borderId="20" xfId="58" applyFont="1" applyBorder="1" applyAlignment="1">
      <alignment horizontal="center" vertical="center" wrapText="1"/>
      <protection/>
    </xf>
    <xf numFmtId="0" fontId="49" fillId="0" borderId="46" xfId="58" applyFont="1" applyBorder="1" applyAlignment="1">
      <alignment horizontal="center" vertical="center" wrapText="1"/>
      <protection/>
    </xf>
    <xf numFmtId="0" fontId="49" fillId="0" borderId="37" xfId="58" applyFont="1" applyBorder="1" applyAlignment="1">
      <alignment horizontal="center" vertical="center" wrapText="1"/>
      <protection/>
    </xf>
    <xf numFmtId="0" fontId="49" fillId="0" borderId="39" xfId="58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49" fillId="0" borderId="31" xfId="58" applyFont="1" applyBorder="1" applyAlignment="1">
      <alignment horizontal="center" vertical="center" wrapText="1"/>
      <protection/>
    </xf>
    <xf numFmtId="0" fontId="49" fillId="0" borderId="38" xfId="58" applyFont="1" applyBorder="1" applyAlignment="1">
      <alignment horizontal="center" vertical="center" wrapText="1"/>
      <protection/>
    </xf>
    <xf numFmtId="44" fontId="49" fillId="0" borderId="23" xfId="68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49" fillId="0" borderId="17" xfId="58" applyFont="1" applyBorder="1" applyAlignment="1">
      <alignment horizontal="center" vertical="center" wrapText="1"/>
      <protection/>
    </xf>
    <xf numFmtId="0" fontId="49" fillId="0" borderId="23" xfId="58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48" fillId="0" borderId="0" xfId="63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6" fillId="0" borderId="0" xfId="0" applyFont="1" applyAlignment="1">
      <alignment horizontal="right"/>
    </xf>
    <xf numFmtId="0" fontId="50" fillId="0" borderId="7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56" applyFont="1" applyAlignment="1">
      <alignment horizontal="right"/>
      <protection/>
    </xf>
    <xf numFmtId="0" fontId="15" fillId="0" borderId="0" xfId="0" applyFont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61" fillId="0" borderId="0" xfId="0" applyFont="1" applyAlignment="1">
      <alignment/>
    </xf>
    <xf numFmtId="173" fontId="48" fillId="0" borderId="16" xfId="4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5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48" fillId="0" borderId="0" xfId="0" applyFont="1" applyAlignment="1">
      <alignment horizontal="center"/>
    </xf>
    <xf numFmtId="0" fontId="48" fillId="0" borderId="16" xfId="63" applyFont="1" applyBorder="1" applyAlignment="1">
      <alignment horizontal="center" vertical="center"/>
      <protection/>
    </xf>
    <xf numFmtId="0" fontId="49" fillId="0" borderId="18" xfId="0" applyFont="1" applyBorder="1" applyAlignment="1">
      <alignment horizontal="center" vertical="center"/>
    </xf>
    <xf numFmtId="0" fontId="50" fillId="0" borderId="0" xfId="56" applyFont="1" applyAlignment="1">
      <alignment horizontal="right"/>
      <protection/>
    </xf>
    <xf numFmtId="0" fontId="47" fillId="0" borderId="0" xfId="64" applyFont="1" applyAlignment="1">
      <alignment horizontal="center"/>
      <protection/>
    </xf>
    <xf numFmtId="0" fontId="63" fillId="0" borderId="0" xfId="63" applyFont="1" applyBorder="1" applyAlignment="1" quotePrefix="1">
      <alignment horizontal="left" vertical="center" wrapText="1"/>
      <protection/>
    </xf>
    <xf numFmtId="0" fontId="63" fillId="0" borderId="0" xfId="0" applyFont="1" applyBorder="1" applyAlignment="1">
      <alignment horizontal="left" wrapText="1"/>
    </xf>
    <xf numFmtId="0" fontId="47" fillId="0" borderId="16" xfId="64" applyFont="1" applyBorder="1" applyAlignment="1">
      <alignment horizontal="center" vertical="center"/>
      <protection/>
    </xf>
    <xf numFmtId="0" fontId="60" fillId="0" borderId="18" xfId="0" applyFont="1" applyBorder="1" applyAlignment="1">
      <alignment horizontal="center" vertical="center"/>
    </xf>
    <xf numFmtId="0" fontId="63" fillId="0" borderId="0" xfId="63" applyFont="1" applyBorder="1" applyAlignment="1">
      <alignment horizontal="left" wrapText="1"/>
      <protection/>
    </xf>
    <xf numFmtId="0" fontId="63" fillId="0" borderId="0" xfId="0" applyFont="1" applyBorder="1" applyAlignment="1">
      <alignment wrapText="1"/>
    </xf>
    <xf numFmtId="0" fontId="65" fillId="0" borderId="0" xfId="63" applyFont="1" applyBorder="1" applyAlignment="1" quotePrefix="1">
      <alignment horizontal="left" vertical="center" wrapText="1"/>
      <protection/>
    </xf>
    <xf numFmtId="0" fontId="66" fillId="0" borderId="0" xfId="0" applyFont="1" applyBorder="1" applyAlignment="1">
      <alignment horizontal="left" wrapText="1"/>
    </xf>
    <xf numFmtId="0" fontId="4" fillId="0" borderId="0" xfId="58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173" fontId="9" fillId="0" borderId="16" xfId="40" applyNumberFormat="1" applyFont="1" applyBorder="1" applyAlignment="1">
      <alignment horizontal="center" vertical="center"/>
    </xf>
    <xf numFmtId="173" fontId="9" fillId="0" borderId="17" xfId="40" applyNumberFormat="1" applyFont="1" applyBorder="1" applyAlignment="1">
      <alignment horizontal="center" vertical="center"/>
    </xf>
    <xf numFmtId="173" fontId="9" fillId="0" borderId="18" xfId="40" applyNumberFormat="1" applyFont="1" applyBorder="1" applyAlignment="1">
      <alignment horizontal="center" vertical="center"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9" fillId="0" borderId="18" xfId="58" applyFont="1" applyBorder="1" applyAlignment="1">
      <alignment horizontal="center" vertical="center"/>
      <protection/>
    </xf>
    <xf numFmtId="173" fontId="9" fillId="0" borderId="23" xfId="40" applyNumberFormat="1" applyFont="1" applyBorder="1" applyAlignment="1">
      <alignment horizontal="center" vertical="center"/>
    </xf>
    <xf numFmtId="173" fontId="9" fillId="0" borderId="24" xfId="40" applyNumberFormat="1" applyFont="1" applyBorder="1" applyAlignment="1">
      <alignment horizontal="center" vertical="center"/>
    </xf>
    <xf numFmtId="173" fontId="9" fillId="0" borderId="72" xfId="40" applyNumberFormat="1" applyFont="1" applyBorder="1" applyAlignment="1">
      <alignment horizontal="center" vertical="center"/>
    </xf>
    <xf numFmtId="173" fontId="9" fillId="0" borderId="79" xfId="4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23" xfId="65" applyFont="1" applyBorder="1" applyAlignment="1">
      <alignment horizontal="center"/>
      <protection/>
    </xf>
    <xf numFmtId="0" fontId="8" fillId="0" borderId="72" xfId="65" applyFont="1" applyBorder="1" applyAlignment="1">
      <alignment horizontal="center"/>
      <protection/>
    </xf>
    <xf numFmtId="0" fontId="8" fillId="0" borderId="16" xfId="65" applyFont="1" applyBorder="1" applyAlignment="1">
      <alignment horizontal="center"/>
      <protection/>
    </xf>
    <xf numFmtId="0" fontId="8" fillId="0" borderId="18" xfId="65" applyFont="1" applyBorder="1" applyAlignment="1">
      <alignment horizontal="center"/>
      <protection/>
    </xf>
    <xf numFmtId="0" fontId="11" fillId="0" borderId="0" xfId="65" applyFont="1" applyBorder="1" applyAlignment="1">
      <alignment horizontal="left" wrapText="1"/>
      <protection/>
    </xf>
    <xf numFmtId="0" fontId="9" fillId="0" borderId="0" xfId="65" applyFont="1" applyBorder="1" applyAlignment="1">
      <alignment horizontal="left" wrapText="1"/>
      <protection/>
    </xf>
    <xf numFmtId="0" fontId="8" fillId="0" borderId="19" xfId="65" applyFont="1" applyBorder="1" applyAlignment="1">
      <alignment horizontal="left" wrapText="1"/>
      <protection/>
    </xf>
    <xf numFmtId="0" fontId="8" fillId="0" borderId="20" xfId="65" applyFont="1" applyBorder="1" applyAlignment="1">
      <alignment horizontal="left" wrapText="1"/>
      <protection/>
    </xf>
    <xf numFmtId="0" fontId="9" fillId="0" borderId="0" xfId="65" applyFont="1" applyAlignment="1">
      <alignment horizontal="left" wrapText="1"/>
      <protection/>
    </xf>
    <xf numFmtId="0" fontId="41" fillId="0" borderId="86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8" fillId="0" borderId="23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8" fillId="0" borderId="24" xfId="65" applyFont="1" applyBorder="1" applyAlignment="1">
      <alignment horizontal="center" vertical="center" wrapText="1"/>
      <protection/>
    </xf>
    <xf numFmtId="0" fontId="8" fillId="0" borderId="72" xfId="65" applyFont="1" applyBorder="1" applyAlignment="1">
      <alignment horizontal="center" vertical="center" wrapText="1"/>
      <protection/>
    </xf>
    <xf numFmtId="0" fontId="8" fillId="0" borderId="21" xfId="65" applyFont="1" applyBorder="1" applyAlignment="1">
      <alignment horizontal="center" vertical="center" wrapText="1"/>
      <protection/>
    </xf>
    <xf numFmtId="0" fontId="8" fillId="0" borderId="79" xfId="65" applyFont="1" applyBorder="1" applyAlignment="1">
      <alignment horizontal="center" vertical="center" wrapText="1"/>
      <protection/>
    </xf>
    <xf numFmtId="0" fontId="8" fillId="0" borderId="16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0" xfId="65" applyFont="1" applyAlignment="1">
      <alignment horizontal="center"/>
      <protection/>
    </xf>
    <xf numFmtId="0" fontId="4" fillId="0" borderId="0" xfId="65" applyFont="1" applyAlignment="1">
      <alignment horizontal="center"/>
      <protection/>
    </xf>
    <xf numFmtId="0" fontId="8" fillId="0" borderId="16" xfId="65" applyFont="1" applyBorder="1" applyAlignment="1">
      <alignment horizontal="center" vertical="center" wrapText="1"/>
      <protection/>
    </xf>
    <xf numFmtId="0" fontId="8" fillId="0" borderId="18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/>
      <protection/>
    </xf>
    <xf numFmtId="0" fontId="8" fillId="0" borderId="24" xfId="65" applyFont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8" fillId="0" borderId="79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left"/>
      <protection/>
    </xf>
    <xf numFmtId="0" fontId="4" fillId="0" borderId="19" xfId="65" applyFont="1" applyBorder="1" applyAlignment="1">
      <alignment horizontal="left"/>
      <protection/>
    </xf>
    <xf numFmtId="0" fontId="4" fillId="0" borderId="2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 wrapText="1"/>
      <protection/>
    </xf>
    <xf numFmtId="0" fontId="14" fillId="0" borderId="12" xfId="65" applyFont="1" applyBorder="1" applyAlignment="1">
      <alignment horizontal="left"/>
      <protection/>
    </xf>
    <xf numFmtId="0" fontId="14" fillId="0" borderId="19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Alignment="1">
      <alignment horizontal="left" wrapText="1"/>
      <protection/>
    </xf>
    <xf numFmtId="0" fontId="8" fillId="0" borderId="16" xfId="65" applyFont="1" applyBorder="1" applyAlignment="1">
      <alignment horizontal="center"/>
      <protection/>
    </xf>
    <xf numFmtId="0" fontId="8" fillId="0" borderId="18" xfId="65" applyFont="1" applyBorder="1" applyAlignment="1">
      <alignment horizontal="center"/>
      <protection/>
    </xf>
    <xf numFmtId="0" fontId="8" fillId="0" borderId="23" xfId="65" applyFont="1" applyBorder="1" applyAlignment="1">
      <alignment horizontal="center" vertical="center"/>
      <protection/>
    </xf>
    <xf numFmtId="0" fontId="8" fillId="0" borderId="22" xfId="65" applyFont="1" applyBorder="1" applyAlignment="1">
      <alignment horizontal="center" vertical="center"/>
      <protection/>
    </xf>
    <xf numFmtId="0" fontId="8" fillId="0" borderId="72" xfId="65" applyFont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65" applyFont="1" applyBorder="1" applyAlignment="1">
      <alignment horizontal="left" wrapText="1"/>
      <protection/>
    </xf>
    <xf numFmtId="0" fontId="8" fillId="0" borderId="24" xfId="65" applyFont="1" applyBorder="1" applyAlignment="1">
      <alignment horizontal="center" vertical="center"/>
      <protection/>
    </xf>
    <xf numFmtId="0" fontId="8" fillId="0" borderId="79" xfId="65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3" fontId="9" fillId="0" borderId="12" xfId="40" applyNumberFormat="1" applyFont="1" applyBorder="1" applyAlignment="1">
      <alignment horizontal="center"/>
    </xf>
    <xf numFmtId="173" fontId="9" fillId="0" borderId="19" xfId="40" applyNumberFormat="1" applyFont="1" applyBorder="1" applyAlignment="1">
      <alignment horizontal="center"/>
    </xf>
    <xf numFmtId="173" fontId="9" fillId="0" borderId="20" xfId="40" applyNumberFormat="1" applyFont="1" applyBorder="1" applyAlignment="1">
      <alignment horizontal="center"/>
    </xf>
    <xf numFmtId="173" fontId="9" fillId="0" borderId="22" xfId="40" applyNumberFormat="1" applyFont="1" applyBorder="1" applyAlignment="1">
      <alignment horizontal="center"/>
    </xf>
    <xf numFmtId="173" fontId="9" fillId="0" borderId="24" xfId="40" applyNumberFormat="1" applyFont="1" applyBorder="1" applyAlignment="1">
      <alignment horizontal="center"/>
    </xf>
    <xf numFmtId="173" fontId="9" fillId="0" borderId="21" xfId="40" applyNumberFormat="1" applyFont="1" applyBorder="1" applyAlignment="1">
      <alignment horizontal="center"/>
    </xf>
    <xf numFmtId="173" fontId="9" fillId="0" borderId="79" xfId="40" applyNumberFormat="1" applyFont="1" applyBorder="1" applyAlignment="1">
      <alignment horizontal="center"/>
    </xf>
    <xf numFmtId="173" fontId="9" fillId="0" borderId="23" xfId="40" applyNumberFormat="1" applyFont="1" applyBorder="1" applyAlignment="1">
      <alignment horizontal="center"/>
    </xf>
    <xf numFmtId="173" fontId="9" fillId="0" borderId="72" xfId="40" applyNumberFormat="1" applyFont="1" applyBorder="1" applyAlignment="1">
      <alignment horizontal="center"/>
    </xf>
    <xf numFmtId="173" fontId="9" fillId="0" borderId="16" xfId="40" applyNumberFormat="1" applyFont="1" applyBorder="1" applyAlignment="1">
      <alignment horizontal="center" wrapText="1"/>
    </xf>
    <xf numFmtId="173" fontId="9" fillId="0" borderId="18" xfId="40" applyNumberFormat="1" applyFont="1" applyBorder="1" applyAlignment="1">
      <alignment horizontal="center" wrapText="1"/>
    </xf>
    <xf numFmtId="173" fontId="9" fillId="0" borderId="16" xfId="40" applyNumberFormat="1" applyFont="1" applyBorder="1" applyAlignment="1">
      <alignment horizontal="center"/>
    </xf>
    <xf numFmtId="173" fontId="9" fillId="0" borderId="18" xfId="40" applyNumberFormat="1" applyFont="1" applyBorder="1" applyAlignment="1">
      <alignment horizontal="center"/>
    </xf>
    <xf numFmtId="173" fontId="9" fillId="0" borderId="32" xfId="40" applyNumberFormat="1" applyFont="1" applyBorder="1" applyAlignment="1">
      <alignment horizontal="center"/>
    </xf>
    <xf numFmtId="173" fontId="9" fillId="0" borderId="0" xfId="40" applyNumberFormat="1" applyFont="1" applyBorder="1" applyAlignment="1">
      <alignment horizontal="center"/>
    </xf>
    <xf numFmtId="173" fontId="9" fillId="0" borderId="71" xfId="40" applyNumberFormat="1" applyFont="1" applyBorder="1" applyAlignment="1">
      <alignment horizontal="center"/>
    </xf>
    <xf numFmtId="173" fontId="4" fillId="0" borderId="0" xfId="40" applyNumberFormat="1" applyFont="1" applyAlignment="1">
      <alignment horizontal="center"/>
    </xf>
    <xf numFmtId="173" fontId="5" fillId="0" borderId="0" xfId="40" applyNumberFormat="1" applyFont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173" fontId="8" fillId="0" borderId="16" xfId="40" applyNumberFormat="1" applyFont="1" applyFill="1" applyBorder="1" applyAlignment="1">
      <alignment horizontal="center" vertical="center" wrapText="1"/>
    </xf>
    <xf numFmtId="173" fontId="8" fillId="0" borderId="17" xfId="40" applyNumberFormat="1" applyFont="1" applyFill="1" applyBorder="1" applyAlignment="1">
      <alignment horizontal="center" vertical="center" wrapText="1"/>
    </xf>
    <xf numFmtId="173" fontId="8" fillId="0" borderId="18" xfId="40" applyNumberFormat="1" applyFont="1" applyFill="1" applyBorder="1" applyAlignment="1">
      <alignment horizontal="center" vertical="center" wrapText="1"/>
    </xf>
    <xf numFmtId="0" fontId="4" fillId="0" borderId="0" xfId="65" applyFont="1" applyAlignment="1">
      <alignment horizont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19" fillId="0" borderId="74" xfId="0" applyFont="1" applyBorder="1" applyAlignment="1">
      <alignment horizontal="left"/>
    </xf>
    <xf numFmtId="0" fontId="19" fillId="0" borderId="75" xfId="0" applyFont="1" applyBorder="1" applyAlignment="1">
      <alignment horizontal="left"/>
    </xf>
    <xf numFmtId="0" fontId="19" fillId="0" borderId="8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4" fillId="0" borderId="26" xfId="63" applyFont="1" applyBorder="1" applyAlignment="1">
      <alignment horizontal="left" wrapText="1"/>
      <protection/>
    </xf>
    <xf numFmtId="0" fontId="14" fillId="0" borderId="68" xfId="63" applyFont="1" applyBorder="1" applyAlignment="1">
      <alignment horizontal="left" wrapText="1"/>
      <protection/>
    </xf>
    <xf numFmtId="0" fontId="14" fillId="0" borderId="64" xfId="63" applyFont="1" applyBorder="1" applyAlignment="1">
      <alignment horizontal="left" wrapText="1"/>
      <protection/>
    </xf>
    <xf numFmtId="0" fontId="9" fillId="0" borderId="26" xfId="66" applyFont="1" applyBorder="1" applyAlignment="1">
      <alignment horizontal="left"/>
      <protection/>
    </xf>
    <xf numFmtId="0" fontId="9" fillId="0" borderId="68" xfId="66" applyFont="1" applyBorder="1" applyAlignment="1">
      <alignment horizontal="left"/>
      <protection/>
    </xf>
    <xf numFmtId="0" fontId="9" fillId="0" borderId="64" xfId="66" applyFont="1" applyBorder="1" applyAlignment="1">
      <alignment horizontal="left"/>
      <protection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14" fillId="0" borderId="40" xfId="63" applyFont="1" applyBorder="1" applyAlignment="1">
      <alignment horizontal="left" wrapText="1"/>
      <protection/>
    </xf>
    <xf numFmtId="0" fontId="14" fillId="0" borderId="88" xfId="63" applyFont="1" applyBorder="1" applyAlignment="1">
      <alignment horizontal="left" wrapText="1"/>
      <protection/>
    </xf>
    <xf numFmtId="0" fontId="14" fillId="0" borderId="65" xfId="63" applyFont="1" applyBorder="1" applyAlignment="1">
      <alignment horizontal="left" wrapText="1"/>
      <protection/>
    </xf>
    <xf numFmtId="0" fontId="9" fillId="0" borderId="26" xfId="66" applyFont="1" applyBorder="1" applyAlignment="1">
      <alignment horizontal="left" wrapText="1"/>
      <protection/>
    </xf>
    <xf numFmtId="0" fontId="9" fillId="0" borderId="68" xfId="66" applyFont="1" applyBorder="1" applyAlignment="1">
      <alignment horizontal="left" wrapText="1"/>
      <protection/>
    </xf>
    <xf numFmtId="0" fontId="9" fillId="0" borderId="64" xfId="66" applyFont="1" applyBorder="1" applyAlignment="1">
      <alignment horizontal="left" wrapText="1"/>
      <protection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3" fontId="5" fillId="0" borderId="87" xfId="40" applyNumberFormat="1" applyFont="1" applyBorder="1" applyAlignment="1">
      <alignment horizontal="center"/>
    </xf>
    <xf numFmtId="173" fontId="5" fillId="0" borderId="89" xfId="4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3" fontId="4" fillId="0" borderId="16" xfId="40" applyNumberFormat="1" applyFont="1" applyBorder="1" applyAlignment="1">
      <alignment horizontal="center"/>
    </xf>
    <xf numFmtId="173" fontId="4" fillId="0" borderId="18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73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173" fontId="5" fillId="0" borderId="11" xfId="40" applyNumberFormat="1" applyFont="1" applyBorder="1" applyAlignment="1">
      <alignment horizontal="center"/>
    </xf>
    <xf numFmtId="173" fontId="5" fillId="0" borderId="73" xfId="40" applyNumberFormat="1" applyFont="1" applyBorder="1" applyAlignment="1">
      <alignment horizontal="center"/>
    </xf>
    <xf numFmtId="173" fontId="5" fillId="0" borderId="58" xfId="4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73" fontId="5" fillId="0" borderId="10" xfId="4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3" fontId="5" fillId="0" borderId="23" xfId="40" applyNumberFormat="1" applyFont="1" applyBorder="1" applyAlignment="1">
      <alignment horizontal="center"/>
    </xf>
    <xf numFmtId="173" fontId="5" fillId="0" borderId="24" xfId="40" applyNumberFormat="1" applyFont="1" applyBorder="1" applyAlignment="1">
      <alignment horizontal="center"/>
    </xf>
    <xf numFmtId="173" fontId="5" fillId="0" borderId="72" xfId="40" applyNumberFormat="1" applyFont="1" applyBorder="1" applyAlignment="1">
      <alignment horizontal="center"/>
    </xf>
    <xf numFmtId="173" fontId="5" fillId="0" borderId="79" xfId="4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73" fontId="4" fillId="0" borderId="23" xfId="40" applyNumberFormat="1" applyFont="1" applyBorder="1" applyAlignment="1">
      <alignment horizontal="center"/>
    </xf>
    <xf numFmtId="173" fontId="4" fillId="0" borderId="24" xfId="40" applyNumberFormat="1" applyFont="1" applyBorder="1" applyAlignment="1">
      <alignment horizontal="center"/>
    </xf>
    <xf numFmtId="173" fontId="4" fillId="0" borderId="72" xfId="40" applyNumberFormat="1" applyFont="1" applyBorder="1" applyAlignment="1">
      <alignment horizontal="center"/>
    </xf>
    <xf numFmtId="173" fontId="4" fillId="0" borderId="79" xfId="40" applyNumberFormat="1" applyFont="1" applyBorder="1" applyAlignment="1">
      <alignment horizontal="center"/>
    </xf>
    <xf numFmtId="0" fontId="9" fillId="0" borderId="81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173" fontId="4" fillId="0" borderId="16" xfId="0" applyNumberFormat="1" applyFont="1" applyBorder="1" applyAlignment="1">
      <alignment horizontal="center"/>
    </xf>
    <xf numFmtId="0" fontId="4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8" fillId="0" borderId="16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79" xfId="0" applyFont="1" applyBorder="1" applyAlignment="1">
      <alignment horizontal="center" wrapText="1"/>
    </xf>
    <xf numFmtId="0" fontId="8" fillId="0" borderId="23" xfId="57" applyFont="1" applyBorder="1" applyAlignment="1">
      <alignment horizontal="center" wrapText="1"/>
      <protection/>
    </xf>
    <xf numFmtId="0" fontId="8" fillId="0" borderId="7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80" xfId="0" applyFont="1" applyBorder="1" applyAlignment="1">
      <alignment horizontal="center" vertical="justify"/>
    </xf>
    <xf numFmtId="0" fontId="5" fillId="0" borderId="82" xfId="0" applyFont="1" applyBorder="1" applyAlignment="1">
      <alignment horizontal="center" vertical="justify"/>
    </xf>
    <xf numFmtId="0" fontId="5" fillId="0" borderId="92" xfId="0" applyFont="1" applyBorder="1" applyAlignment="1">
      <alignment horizontal="center" vertical="justify"/>
    </xf>
    <xf numFmtId="0" fontId="5" fillId="0" borderId="8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2" fontId="5" fillId="0" borderId="93" xfId="0" applyNumberFormat="1" applyFont="1" applyBorder="1" applyAlignment="1">
      <alignment horizontal="center" vertical="center" wrapText="1"/>
    </xf>
    <xf numFmtId="2" fontId="5" fillId="0" borderId="94" xfId="0" applyNumberFormat="1" applyFont="1" applyBorder="1" applyAlignment="1">
      <alignment horizontal="center" vertical="center" wrapText="1"/>
    </xf>
    <xf numFmtId="2" fontId="5" fillId="0" borderId="95" xfId="0" applyNumberFormat="1" applyFont="1" applyBorder="1" applyAlignment="1">
      <alignment horizontal="center" vertical="center" wrapText="1"/>
    </xf>
    <xf numFmtId="173" fontId="5" fillId="0" borderId="22" xfId="40" applyNumberFormat="1" applyFont="1" applyBorder="1" applyAlignment="1">
      <alignment horizontal="center" vertical="center"/>
    </xf>
    <xf numFmtId="173" fontId="5" fillId="0" borderId="0" xfId="40" applyNumberFormat="1" applyFont="1" applyBorder="1" applyAlignment="1">
      <alignment horizontal="center" vertical="center"/>
    </xf>
    <xf numFmtId="173" fontId="5" fillId="0" borderId="21" xfId="40" applyNumberFormat="1" applyFont="1" applyBorder="1" applyAlignment="1">
      <alignment horizontal="center" vertical="center"/>
    </xf>
    <xf numFmtId="173" fontId="5" fillId="0" borderId="93" xfId="40" applyNumberFormat="1" applyFont="1" applyBorder="1" applyAlignment="1">
      <alignment horizontal="center" vertical="center"/>
    </xf>
    <xf numFmtId="173" fontId="5" fillId="0" borderId="94" xfId="40" applyNumberFormat="1" applyFont="1" applyBorder="1" applyAlignment="1">
      <alignment horizontal="center" vertical="center"/>
    </xf>
    <xf numFmtId="173" fontId="5" fillId="0" borderId="96" xfId="40" applyNumberFormat="1" applyFont="1" applyBorder="1" applyAlignment="1">
      <alignment horizontal="center" vertical="center"/>
    </xf>
    <xf numFmtId="173" fontId="5" fillId="0" borderId="95" xfId="40" applyNumberFormat="1" applyFont="1" applyBorder="1" applyAlignment="1">
      <alignment horizontal="center" vertical="center"/>
    </xf>
    <xf numFmtId="173" fontId="5" fillId="0" borderId="9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99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8" xfId="0" applyFont="1" applyBorder="1" applyAlignment="1">
      <alignment horizontal="left" vertical="center"/>
    </xf>
    <xf numFmtId="0" fontId="5" fillId="0" borderId="10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vétel" xfId="56"/>
    <cellStyle name="Normál_KONEPC99" xfId="57"/>
    <cellStyle name="Normál_KTGV99" xfId="58"/>
    <cellStyle name="Normál_KVRENMUNKA" xfId="59"/>
    <cellStyle name="Normál_mérleg" xfId="60"/>
    <cellStyle name="Normál_Munka2" xfId="61"/>
    <cellStyle name="Normál_Munka3" xfId="62"/>
    <cellStyle name="Normál_PHKV99" xfId="63"/>
    <cellStyle name="Normál_PHKV99_2014. évi költségvetés- mellékletek-1" xfId="64"/>
    <cellStyle name="Normál_SÁB98" xfId="65"/>
    <cellStyle name="Normál_SIKONC99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kane\AppData\Local\Temp\Zarszamadas_Urlap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3:U43"/>
  <sheetViews>
    <sheetView zoomScalePageLayoutView="0" workbookViewId="0" topLeftCell="E25">
      <selection activeCell="J46" sqref="J46"/>
    </sheetView>
  </sheetViews>
  <sheetFormatPr defaultColWidth="9.00390625" defaultRowHeight="12.75"/>
  <cols>
    <col min="1" max="1" width="9.125" style="9" customWidth="1"/>
    <col min="2" max="2" width="11.25390625" style="9" bestFit="1" customWidth="1"/>
    <col min="3" max="11" width="9.125" style="9" customWidth="1"/>
    <col min="12" max="12" width="14.375" style="9" customWidth="1"/>
    <col min="13" max="16384" width="9.125" style="9" customWidth="1"/>
  </cols>
  <sheetData>
    <row r="23" spans="6:9" ht="15.75">
      <c r="F23" s="10"/>
      <c r="G23" s="10"/>
      <c r="H23" s="10"/>
      <c r="I23" s="8"/>
    </row>
    <row r="24" spans="6:9" ht="15.75">
      <c r="F24" s="8"/>
      <c r="G24" s="8"/>
      <c r="H24" s="8"/>
      <c r="I24" s="8"/>
    </row>
    <row r="25" spans="6:9" ht="15.75">
      <c r="F25" s="10"/>
      <c r="G25" s="10"/>
      <c r="H25" s="10"/>
      <c r="I25" s="8"/>
    </row>
    <row r="26" spans="6:9" ht="15.75">
      <c r="F26" s="8"/>
      <c r="G26" s="8"/>
      <c r="H26" s="8"/>
      <c r="I26" s="8"/>
    </row>
    <row r="27" spans="6:9" ht="15.75">
      <c r="F27" s="820"/>
      <c r="G27" s="820"/>
      <c r="H27" s="820"/>
      <c r="I27" s="8"/>
    </row>
    <row r="28" spans="6:9" ht="15.75">
      <c r="F28" s="8"/>
      <c r="G28" s="8"/>
      <c r="H28" s="8"/>
      <c r="I28" s="8"/>
    </row>
    <row r="34" spans="12:21" ht="25.5">
      <c r="L34" s="818" t="s">
        <v>430</v>
      </c>
      <c r="M34" s="818"/>
      <c r="N34" s="818"/>
      <c r="O34" s="818"/>
      <c r="P34" s="818"/>
      <c r="Q34" s="818"/>
      <c r="R34" s="818"/>
      <c r="S34" s="818"/>
      <c r="T34" s="818"/>
      <c r="U34" s="818"/>
    </row>
    <row r="35" spans="12:21" ht="7.5" customHeight="1"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2:21" ht="31.5" customHeight="1">
      <c r="L36" s="818" t="s">
        <v>5</v>
      </c>
      <c r="M36" s="818"/>
      <c r="N36" s="818"/>
      <c r="O36" s="818"/>
      <c r="P36" s="818"/>
      <c r="Q36" s="818"/>
      <c r="R36" s="818"/>
      <c r="S36" s="818"/>
      <c r="T36" s="818"/>
      <c r="U36" s="818"/>
    </row>
    <row r="37" spans="12:21" ht="6.75" customHeight="1"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2:21" ht="20.25">
      <c r="L38" s="819" t="s">
        <v>112</v>
      </c>
      <c r="M38" s="819"/>
      <c r="N38" s="819"/>
      <c r="O38" s="819"/>
      <c r="P38" s="819"/>
      <c r="Q38" s="819"/>
      <c r="R38" s="819"/>
      <c r="S38" s="819"/>
      <c r="T38" s="819"/>
      <c r="U38" s="819"/>
    </row>
    <row r="43" ht="15.75">
      <c r="B43" s="25"/>
    </row>
  </sheetData>
  <sheetProtection/>
  <mergeCells count="4">
    <mergeCell ref="L36:U36"/>
    <mergeCell ref="L38:U38"/>
    <mergeCell ref="F27:H27"/>
    <mergeCell ref="L34:U34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G5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3.625" style="7" customWidth="1"/>
    <col min="2" max="2" width="12.375" style="7" customWidth="1"/>
    <col min="3" max="3" width="12.75390625" style="7" customWidth="1"/>
    <col min="4" max="4" width="12.125" style="7" customWidth="1"/>
    <col min="5" max="5" width="10.125" style="7" bestFit="1" customWidth="1"/>
    <col min="6" max="6" width="9.25390625" style="7" customWidth="1"/>
    <col min="7" max="16384" width="9.125" style="7" customWidth="1"/>
  </cols>
  <sheetData>
    <row r="1" spans="3:4" ht="15.75">
      <c r="C1" s="906"/>
      <c r="D1" s="906"/>
    </row>
    <row r="2" spans="1:6" ht="15.75">
      <c r="A2" s="907"/>
      <c r="B2" s="907"/>
      <c r="C2" s="907"/>
      <c r="D2" s="907"/>
      <c r="E2" s="907"/>
      <c r="F2" s="907"/>
    </row>
    <row r="3" spans="1:7" s="76" customFormat="1" ht="15.75">
      <c r="A3" s="75" t="s">
        <v>156</v>
      </c>
      <c r="B3" s="75"/>
      <c r="D3" s="77"/>
      <c r="E3" s="78"/>
      <c r="F3" s="78"/>
      <c r="G3" s="78"/>
    </row>
    <row r="4" spans="1:4" ht="15.75">
      <c r="A4" s="65"/>
      <c r="B4" s="65"/>
      <c r="C4" s="65"/>
      <c r="D4" s="65"/>
    </row>
    <row r="5" spans="1:7" ht="15.75">
      <c r="A5" s="863"/>
      <c r="B5" s="863"/>
      <c r="C5" s="863"/>
      <c r="D5" s="863"/>
      <c r="E5"/>
      <c r="F5"/>
      <c r="G5"/>
    </row>
    <row r="6" spans="1:7" ht="16.5">
      <c r="A6" s="511"/>
      <c r="B6" s="511"/>
      <c r="C6" s="511"/>
      <c r="D6" s="622"/>
      <c r="E6"/>
      <c r="F6"/>
      <c r="G6"/>
    </row>
    <row r="7" spans="1:7" ht="15.75">
      <c r="A7" s="799" t="s">
        <v>430</v>
      </c>
      <c r="B7" s="799"/>
      <c r="C7" s="799"/>
      <c r="D7" s="799"/>
      <c r="E7"/>
      <c r="F7"/>
      <c r="G7"/>
    </row>
    <row r="8" spans="1:7" ht="15.75">
      <c r="A8" s="846" t="s">
        <v>456</v>
      </c>
      <c r="B8" s="846"/>
      <c r="C8" s="846"/>
      <c r="D8" s="846"/>
      <c r="E8"/>
      <c r="F8"/>
      <c r="G8"/>
    </row>
    <row r="9" spans="1:7" ht="16.5">
      <c r="A9" s="908" t="s">
        <v>131</v>
      </c>
      <c r="B9" s="908"/>
      <c r="C9" s="908"/>
      <c r="D9" s="908"/>
      <c r="E9"/>
      <c r="F9"/>
      <c r="G9"/>
    </row>
    <row r="10" spans="1:7" s="38" customFormat="1" ht="17.25" thickBot="1">
      <c r="A10" s="406"/>
      <c r="B10" s="406"/>
      <c r="C10" s="407"/>
      <c r="D10" s="632" t="s">
        <v>4</v>
      </c>
      <c r="E10" s="629"/>
      <c r="F10" s="629"/>
      <c r="G10"/>
    </row>
    <row r="11" spans="1:7" s="38" customFormat="1" ht="27.75" customHeight="1" thickBot="1">
      <c r="A11" s="909" t="s">
        <v>941</v>
      </c>
      <c r="B11" s="651" t="s">
        <v>7</v>
      </c>
      <c r="C11" s="651" t="s">
        <v>36</v>
      </c>
      <c r="D11" s="902" t="s">
        <v>8</v>
      </c>
      <c r="E11" s="902" t="s">
        <v>992</v>
      </c>
      <c r="F11" s="629"/>
      <c r="G11"/>
    </row>
    <row r="12" spans="1:7" s="38" customFormat="1" ht="24" customHeight="1" thickBot="1">
      <c r="A12" s="910"/>
      <c r="B12" s="904" t="s">
        <v>940</v>
      </c>
      <c r="C12" s="905"/>
      <c r="D12" s="903"/>
      <c r="E12" s="903" t="s">
        <v>9</v>
      </c>
      <c r="F12" s="629"/>
      <c r="G12"/>
    </row>
    <row r="13" spans="1:7" s="24" customFormat="1" ht="16.5">
      <c r="A13" s="406"/>
      <c r="B13" s="406"/>
      <c r="C13" s="406"/>
      <c r="D13" s="406"/>
      <c r="E13" s="629"/>
      <c r="F13" s="629"/>
      <c r="G13"/>
    </row>
    <row r="14" spans="1:7" s="24" customFormat="1" ht="15" customHeight="1">
      <c r="A14" s="637" t="s">
        <v>457</v>
      </c>
      <c r="B14" s="637"/>
      <c r="C14" s="406"/>
      <c r="D14" s="359"/>
      <c r="E14" s="629"/>
      <c r="F14" s="629"/>
      <c r="G14"/>
    </row>
    <row r="15" spans="1:7" s="83" customFormat="1" ht="20.25" customHeight="1">
      <c r="A15" s="637" t="s">
        <v>458</v>
      </c>
      <c r="B15" s="637"/>
      <c r="C15" s="406"/>
      <c r="D15" s="359"/>
      <c r="E15" s="629"/>
      <c r="F15" s="629"/>
      <c r="G15"/>
    </row>
    <row r="16" spans="1:7" s="24" customFormat="1" ht="11.25" customHeight="1">
      <c r="A16" s="406"/>
      <c r="B16" s="406"/>
      <c r="C16" s="406"/>
      <c r="D16" s="359"/>
      <c r="E16" s="629"/>
      <c r="F16" s="629"/>
      <c r="G16"/>
    </row>
    <row r="17" spans="1:7" s="24" customFormat="1" ht="21" customHeight="1">
      <c r="A17" s="406" t="s">
        <v>459</v>
      </c>
      <c r="B17" s="406">
        <v>616</v>
      </c>
      <c r="C17" s="653">
        <f>616-258</f>
        <v>358</v>
      </c>
      <c r="D17" s="653">
        <f>397-39</f>
        <v>358</v>
      </c>
      <c r="E17" s="654">
        <f>D17/C17*100</f>
        <v>100</v>
      </c>
      <c r="F17" s="629"/>
      <c r="G17" s="783"/>
    </row>
    <row r="18" spans="1:7" s="24" customFormat="1" ht="21" customHeight="1">
      <c r="A18" s="406" t="s">
        <v>747</v>
      </c>
      <c r="B18" s="406">
        <v>1642</v>
      </c>
      <c r="C18" s="653">
        <f>1642-609</f>
        <v>1033</v>
      </c>
      <c r="D18" s="653">
        <f>920+39</f>
        <v>959</v>
      </c>
      <c r="E18" s="654">
        <f>D18/C18*100</f>
        <v>92.83639883833494</v>
      </c>
      <c r="F18" s="629"/>
      <c r="G18"/>
    </row>
    <row r="19" spans="1:7" s="24" customFormat="1" ht="16.5">
      <c r="A19" s="406"/>
      <c r="B19" s="406"/>
      <c r="C19" s="359"/>
      <c r="D19" s="359"/>
      <c r="E19" s="654"/>
      <c r="F19" s="629"/>
      <c r="G19"/>
    </row>
    <row r="20" spans="1:7" s="24" customFormat="1" ht="18.75" customHeight="1">
      <c r="A20" s="637" t="s">
        <v>457</v>
      </c>
      <c r="B20" s="637"/>
      <c r="C20" s="359"/>
      <c r="D20" s="359"/>
      <c r="E20" s="654"/>
      <c r="F20" s="629"/>
      <c r="G20"/>
    </row>
    <row r="21" spans="1:7" s="83" customFormat="1" ht="22.5" customHeight="1">
      <c r="A21" s="637" t="s">
        <v>460</v>
      </c>
      <c r="B21" s="366">
        <f>SUM(B17:B20)</f>
        <v>2258</v>
      </c>
      <c r="C21" s="366">
        <f>SUM(C17:C20)</f>
        <v>1391</v>
      </c>
      <c r="D21" s="366">
        <f>SUM(D17:D20)</f>
        <v>1317</v>
      </c>
      <c r="E21" s="655">
        <f>D21/C21*100</f>
        <v>94.6800862688713</v>
      </c>
      <c r="F21" s="629"/>
      <c r="G21"/>
    </row>
    <row r="22" spans="1:7" s="83" customFormat="1" ht="16.5">
      <c r="A22" s="406"/>
      <c r="B22" s="406"/>
      <c r="C22" s="359"/>
      <c r="D22" s="359"/>
      <c r="E22" s="654"/>
      <c r="F22" s="629"/>
      <c r="G22"/>
    </row>
    <row r="23" spans="1:7" s="83" customFormat="1" ht="16.5">
      <c r="A23" s="637" t="s">
        <v>461</v>
      </c>
      <c r="B23" s="637"/>
      <c r="C23" s="359"/>
      <c r="D23" s="359"/>
      <c r="E23" s="654"/>
      <c r="F23" s="629"/>
      <c r="G23"/>
    </row>
    <row r="24" spans="1:7" s="83" customFormat="1" ht="16.5">
      <c r="A24" s="637" t="s">
        <v>458</v>
      </c>
      <c r="B24" s="637"/>
      <c r="C24" s="359"/>
      <c r="D24" s="359"/>
      <c r="E24" s="654"/>
      <c r="F24" s="629"/>
      <c r="G24"/>
    </row>
    <row r="25" spans="1:7" s="83" customFormat="1" ht="16.5">
      <c r="A25" s="406"/>
      <c r="B25" s="406"/>
      <c r="C25" s="359"/>
      <c r="D25" s="359"/>
      <c r="E25" s="654"/>
      <c r="F25" s="629"/>
      <c r="G25"/>
    </row>
    <row r="26" spans="1:7" s="24" customFormat="1" ht="18.75" customHeight="1">
      <c r="A26" s="406" t="s">
        <v>462</v>
      </c>
      <c r="B26" s="406">
        <v>110</v>
      </c>
      <c r="C26" s="359">
        <f>10+105</f>
        <v>115</v>
      </c>
      <c r="D26" s="359">
        <v>115</v>
      </c>
      <c r="E26" s="654">
        <f>D26/C26*100</f>
        <v>100</v>
      </c>
      <c r="F26" s="629"/>
      <c r="G26"/>
    </row>
    <row r="27" spans="1:7" s="24" customFormat="1" ht="22.5" customHeight="1">
      <c r="A27" s="636" t="s">
        <v>463</v>
      </c>
      <c r="B27" s="636">
        <v>30</v>
      </c>
      <c r="C27" s="656">
        <v>30</v>
      </c>
      <c r="D27" s="359"/>
      <c r="E27" s="654"/>
      <c r="F27" s="629"/>
      <c r="G27"/>
    </row>
    <row r="28" spans="1:7" s="24" customFormat="1" ht="15" customHeight="1">
      <c r="A28" s="636" t="s">
        <v>464</v>
      </c>
      <c r="B28" s="636">
        <v>46</v>
      </c>
      <c r="C28" s="656">
        <v>17</v>
      </c>
      <c r="D28" s="359">
        <v>17</v>
      </c>
      <c r="E28" s="654">
        <f>D28/C28*100</f>
        <v>100</v>
      </c>
      <c r="F28" s="629"/>
      <c r="G28"/>
    </row>
    <row r="29" spans="1:7" ht="18.75" customHeight="1">
      <c r="A29" s="406" t="s">
        <v>465</v>
      </c>
      <c r="B29" s="406">
        <v>150</v>
      </c>
      <c r="C29" s="359">
        <v>150</v>
      </c>
      <c r="D29" s="359">
        <v>70</v>
      </c>
      <c r="E29" s="654">
        <f>D29/C29*100</f>
        <v>46.666666666666664</v>
      </c>
      <c r="F29" s="629"/>
      <c r="G29"/>
    </row>
    <row r="30" spans="1:7" ht="21.75" customHeight="1">
      <c r="A30" s="406" t="s">
        <v>796</v>
      </c>
      <c r="B30" s="406">
        <v>244</v>
      </c>
      <c r="C30" s="359">
        <f>244-56</f>
        <v>188</v>
      </c>
      <c r="D30" s="359">
        <v>80</v>
      </c>
      <c r="E30" s="654">
        <f>D30/C30*100</f>
        <v>42.5531914893617</v>
      </c>
      <c r="F30" s="629"/>
      <c r="G30"/>
    </row>
    <row r="31" spans="1:7" ht="21" customHeight="1">
      <c r="A31" s="406" t="s">
        <v>748</v>
      </c>
      <c r="B31" s="406">
        <v>45</v>
      </c>
      <c r="C31" s="359">
        <v>45</v>
      </c>
      <c r="D31" s="359">
        <v>23</v>
      </c>
      <c r="E31" s="654">
        <f>D31/C31*100</f>
        <v>51.11111111111111</v>
      </c>
      <c r="F31" s="629"/>
      <c r="G31"/>
    </row>
    <row r="32" spans="1:7" ht="16.5" customHeight="1">
      <c r="A32" s="406" t="s">
        <v>466</v>
      </c>
      <c r="B32" s="406">
        <v>25</v>
      </c>
      <c r="C32" s="359">
        <v>25</v>
      </c>
      <c r="D32" s="359"/>
      <c r="E32" s="654"/>
      <c r="F32" s="629"/>
      <c r="G32"/>
    </row>
    <row r="33" spans="1:7" ht="16.5" customHeight="1">
      <c r="A33" s="406"/>
      <c r="B33" s="406"/>
      <c r="C33" s="359"/>
      <c r="D33" s="359"/>
      <c r="E33" s="654"/>
      <c r="F33" s="629"/>
      <c r="G33"/>
    </row>
    <row r="34" spans="1:7" ht="16.5">
      <c r="A34" s="637" t="s">
        <v>461</v>
      </c>
      <c r="B34" s="637"/>
      <c r="C34" s="359"/>
      <c r="D34" s="359"/>
      <c r="E34" s="654"/>
      <c r="F34" s="629"/>
      <c r="G34"/>
    </row>
    <row r="35" spans="1:7" ht="16.5">
      <c r="A35" s="637" t="s">
        <v>467</v>
      </c>
      <c r="B35" s="366">
        <f>SUM(B26:B34)</f>
        <v>650</v>
      </c>
      <c r="C35" s="366">
        <f>SUM(C26:C34)</f>
        <v>570</v>
      </c>
      <c r="D35" s="366">
        <f>SUM(D26:D34)</f>
        <v>305</v>
      </c>
      <c r="E35" s="655">
        <f>D35/C35*100</f>
        <v>53.50877192982456</v>
      </c>
      <c r="F35" s="629"/>
      <c r="G35"/>
    </row>
    <row r="36" spans="1:7" ht="16.5">
      <c r="A36" s="406"/>
      <c r="B36" s="406"/>
      <c r="C36" s="359"/>
      <c r="D36" s="359"/>
      <c r="E36" s="654"/>
      <c r="F36" s="629"/>
      <c r="G36"/>
    </row>
    <row r="37" spans="1:7" ht="16.5">
      <c r="A37" s="637" t="s">
        <v>468</v>
      </c>
      <c r="B37" s="366">
        <f>B35+B21</f>
        <v>2908</v>
      </c>
      <c r="C37" s="366">
        <f>C35+C21</f>
        <v>1961</v>
      </c>
      <c r="D37" s="366">
        <f>D35+D21</f>
        <v>1622</v>
      </c>
      <c r="E37" s="654">
        <f>D37/C37*100</f>
        <v>82.7129015808261</v>
      </c>
      <c r="F37" s="629"/>
      <c r="G37"/>
    </row>
    <row r="38" spans="1:7" ht="16.5">
      <c r="A38" s="406"/>
      <c r="B38" s="406"/>
      <c r="C38" s="359"/>
      <c r="D38" s="359"/>
      <c r="E38" s="654"/>
      <c r="F38" s="629"/>
      <c r="G38"/>
    </row>
    <row r="39" spans="1:7" ht="16.5">
      <c r="A39" s="406"/>
      <c r="B39" s="406"/>
      <c r="C39" s="359"/>
      <c r="D39" s="359"/>
      <c r="E39" s="654"/>
      <c r="F39" s="629"/>
      <c r="G39"/>
    </row>
    <row r="40" spans="1:6" ht="16.5">
      <c r="A40" s="637" t="s">
        <v>469</v>
      </c>
      <c r="B40" s="637"/>
      <c r="C40" s="359"/>
      <c r="D40" s="359"/>
      <c r="E40" s="654"/>
      <c r="F40" s="406"/>
    </row>
    <row r="41" spans="1:6" ht="16.5">
      <c r="A41" s="637" t="s">
        <v>470</v>
      </c>
      <c r="B41" s="366">
        <f>B37</f>
        <v>2908</v>
      </c>
      <c r="C41" s="366">
        <f>C37</f>
        <v>1961</v>
      </c>
      <c r="D41" s="366">
        <f>D37</f>
        <v>1622</v>
      </c>
      <c r="E41" s="654">
        <f>D41/C41*100</f>
        <v>82.7129015808261</v>
      </c>
      <c r="F41" s="406"/>
    </row>
    <row r="42" spans="1:6" ht="16.5">
      <c r="A42" s="406"/>
      <c r="B42" s="406"/>
      <c r="C42" s="406"/>
      <c r="D42" s="359"/>
      <c r="E42" s="629"/>
      <c r="F42" s="406"/>
    </row>
    <row r="43" spans="1:6" ht="16.5">
      <c r="A43" s="629"/>
      <c r="B43" s="629"/>
      <c r="C43" s="629"/>
      <c r="D43" s="629"/>
      <c r="E43" s="629"/>
      <c r="F43" s="406"/>
    </row>
    <row r="44" spans="1:6" ht="16.5">
      <c r="A44" s="406"/>
      <c r="B44" s="406"/>
      <c r="C44" s="406"/>
      <c r="D44" s="406"/>
      <c r="E44" s="406"/>
      <c r="F44" s="406"/>
    </row>
    <row r="45" spans="1:6" ht="16.5">
      <c r="A45" s="406"/>
      <c r="B45" s="406"/>
      <c r="C45" s="406"/>
      <c r="D45" s="406"/>
      <c r="E45" s="406"/>
      <c r="F45" s="406"/>
    </row>
    <row r="46" spans="1:6" ht="16.5">
      <c r="A46" s="406"/>
      <c r="B46" s="406"/>
      <c r="C46" s="406"/>
      <c r="D46" s="406"/>
      <c r="E46" s="406"/>
      <c r="F46" s="406"/>
    </row>
    <row r="47" spans="1:6" ht="16.5">
      <c r="A47" s="406"/>
      <c r="B47" s="406"/>
      <c r="C47" s="406"/>
      <c r="D47" s="406"/>
      <c r="E47" s="406"/>
      <c r="F47" s="406"/>
    </row>
    <row r="48" spans="1:6" ht="16.5">
      <c r="A48" s="406"/>
      <c r="B48" s="406"/>
      <c r="C48" s="406"/>
      <c r="D48" s="406"/>
      <c r="E48" s="406"/>
      <c r="F48" s="406"/>
    </row>
    <row r="49" spans="1:6" ht="16.5">
      <c r="A49" s="406"/>
      <c r="B49" s="406"/>
      <c r="C49" s="406"/>
      <c r="D49" s="406"/>
      <c r="E49" s="406"/>
      <c r="F49" s="406"/>
    </row>
    <row r="50" spans="1:6" ht="16.5">
      <c r="A50" s="406"/>
      <c r="B50" s="406"/>
      <c r="C50" s="406"/>
      <c r="D50" s="406"/>
      <c r="E50" s="406"/>
      <c r="F50" s="406"/>
    </row>
    <row r="51" spans="1:6" ht="16.5">
      <c r="A51" s="406"/>
      <c r="B51" s="406"/>
      <c r="C51" s="406"/>
      <c r="D51" s="406"/>
      <c r="E51" s="406"/>
      <c r="F51" s="406"/>
    </row>
    <row r="52" spans="1:6" ht="16.5">
      <c r="A52" s="406"/>
      <c r="B52" s="406"/>
      <c r="C52" s="406"/>
      <c r="D52" s="406"/>
      <c r="E52" s="406"/>
      <c r="F52" s="406"/>
    </row>
    <row r="53" spans="1:6" ht="16.5">
      <c r="A53" s="406"/>
      <c r="B53" s="406"/>
      <c r="C53" s="406"/>
      <c r="D53" s="406"/>
      <c r="E53" s="406"/>
      <c r="F53" s="406"/>
    </row>
    <row r="54" spans="1:6" ht="16.5">
      <c r="A54" s="406"/>
      <c r="B54" s="406"/>
      <c r="C54" s="406"/>
      <c r="D54" s="406"/>
      <c r="E54" s="406"/>
      <c r="F54" s="406"/>
    </row>
    <row r="55" spans="1:6" ht="16.5">
      <c r="A55" s="406"/>
      <c r="B55" s="406"/>
      <c r="C55" s="406"/>
      <c r="D55" s="406"/>
      <c r="E55" s="406"/>
      <c r="F55" s="406"/>
    </row>
    <row r="56" spans="1:6" ht="16.5">
      <c r="A56" s="406"/>
      <c r="B56" s="406"/>
      <c r="C56" s="406"/>
      <c r="D56" s="406"/>
      <c r="E56" s="406"/>
      <c r="F56" s="406"/>
    </row>
    <row r="57" spans="1:6" ht="16.5">
      <c r="A57" s="406"/>
      <c r="B57" s="406"/>
      <c r="C57" s="406"/>
      <c r="D57" s="406"/>
      <c r="E57" s="406"/>
      <c r="F57" s="406"/>
    </row>
    <row r="58" spans="1:6" ht="16.5">
      <c r="A58" s="406"/>
      <c r="B58" s="406"/>
      <c r="C58" s="406"/>
      <c r="D58" s="406"/>
      <c r="E58" s="406"/>
      <c r="F58" s="406"/>
    </row>
    <row r="59" spans="1:6" ht="16.5">
      <c r="A59" s="406"/>
      <c r="B59" s="406"/>
      <c r="C59" s="406"/>
      <c r="D59" s="406"/>
      <c r="E59" s="406"/>
      <c r="F59" s="406"/>
    </row>
  </sheetData>
  <sheetProtection/>
  <mergeCells count="10">
    <mergeCell ref="E11:E12"/>
    <mergeCell ref="A8:D8"/>
    <mergeCell ref="A9:D9"/>
    <mergeCell ref="A11:A12"/>
    <mergeCell ref="D11:D12"/>
    <mergeCell ref="B12:C12"/>
    <mergeCell ref="C1:D1"/>
    <mergeCell ref="A2:F2"/>
    <mergeCell ref="A5:D5"/>
    <mergeCell ref="A7:D7"/>
  </mergeCells>
  <printOptions horizontalCentered="1"/>
  <pageMargins left="0.16" right="0.2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G53"/>
  <sheetViews>
    <sheetView workbookViewId="0" topLeftCell="A1">
      <selection activeCell="A1" sqref="A1:E1"/>
    </sheetView>
  </sheetViews>
  <sheetFormatPr defaultColWidth="9.00390625" defaultRowHeight="12.75"/>
  <cols>
    <col min="1" max="1" width="56.25390625" style="0" customWidth="1"/>
    <col min="2" max="2" width="11.00390625" style="0" customWidth="1"/>
    <col min="3" max="3" width="10.875" style="0" customWidth="1"/>
  </cols>
  <sheetData>
    <row r="1" spans="1:5" ht="15.75">
      <c r="A1" s="911" t="s">
        <v>157</v>
      </c>
      <c r="B1" s="911"/>
      <c r="C1" s="911"/>
      <c r="D1" s="911"/>
      <c r="E1" s="911"/>
    </row>
    <row r="2" spans="1:3" ht="15.75">
      <c r="A2" s="657"/>
      <c r="B2" s="657"/>
      <c r="C2" s="657"/>
    </row>
    <row r="3" spans="1:5" ht="15.75">
      <c r="A3" s="912"/>
      <c r="B3" s="912"/>
      <c r="C3" s="912"/>
      <c r="D3" s="912"/>
      <c r="E3" s="912"/>
    </row>
    <row r="4" spans="1:3" ht="16.5">
      <c r="A4" s="658"/>
      <c r="B4" s="658"/>
      <c r="C4" s="658"/>
    </row>
    <row r="5" spans="1:5" ht="15.75">
      <c r="A5" s="912" t="s">
        <v>430</v>
      </c>
      <c r="B5" s="912"/>
      <c r="C5" s="912"/>
      <c r="D5" s="912"/>
      <c r="E5" s="912"/>
    </row>
    <row r="6" spans="1:5" ht="15.75">
      <c r="A6" s="846" t="s">
        <v>53</v>
      </c>
      <c r="B6" s="846"/>
      <c r="C6" s="846"/>
      <c r="D6" s="846"/>
      <c r="E6" s="846"/>
    </row>
    <row r="7" spans="1:5" ht="16.5">
      <c r="A7" s="908" t="s">
        <v>112</v>
      </c>
      <c r="B7" s="908"/>
      <c r="C7" s="908"/>
      <c r="D7" s="908"/>
      <c r="E7" s="908"/>
    </row>
    <row r="8" spans="1:3" ht="17.25" thickBot="1">
      <c r="A8" s="659"/>
      <c r="B8" s="659"/>
      <c r="C8" s="660"/>
    </row>
    <row r="9" spans="1:5" ht="26.25" customHeight="1" thickBot="1">
      <c r="A9" s="915" t="s">
        <v>941</v>
      </c>
      <c r="B9" s="651" t="s">
        <v>7</v>
      </c>
      <c r="C9" s="651" t="s">
        <v>36</v>
      </c>
      <c r="D9" s="902" t="s">
        <v>8</v>
      </c>
      <c r="E9" s="902" t="s">
        <v>992</v>
      </c>
    </row>
    <row r="10" spans="1:5" ht="27" customHeight="1" thickBot="1">
      <c r="A10" s="916"/>
      <c r="B10" s="904" t="s">
        <v>940</v>
      </c>
      <c r="C10" s="905"/>
      <c r="D10" s="903"/>
      <c r="E10" s="903" t="s">
        <v>9</v>
      </c>
    </row>
    <row r="11" spans="1:3" ht="15.75">
      <c r="A11" s="661"/>
      <c r="B11" s="661"/>
      <c r="C11" s="661"/>
    </row>
    <row r="12" spans="1:7" ht="16.5">
      <c r="A12" s="917" t="s">
        <v>54</v>
      </c>
      <c r="B12" s="917"/>
      <c r="C12" s="918"/>
      <c r="D12" s="629"/>
      <c r="E12" s="629"/>
      <c r="F12" s="629"/>
      <c r="G12" s="629"/>
    </row>
    <row r="13" spans="1:7" ht="16.5">
      <c r="A13" s="663"/>
      <c r="B13" s="663"/>
      <c r="C13" s="664"/>
      <c r="D13" s="629"/>
      <c r="E13" s="629"/>
      <c r="F13" s="629"/>
      <c r="G13" s="629"/>
    </row>
    <row r="14" spans="1:7" ht="16.5">
      <c r="A14" s="659" t="s">
        <v>55</v>
      </c>
      <c r="B14" s="659"/>
      <c r="C14" s="665">
        <v>59</v>
      </c>
      <c r="D14" s="665">
        <v>59</v>
      </c>
      <c r="E14" s="655">
        <f>D14/C14*100</f>
        <v>100</v>
      </c>
      <c r="F14" s="628"/>
      <c r="G14" s="629"/>
    </row>
    <row r="15" spans="1:7" ht="18.75">
      <c r="A15" s="659" t="s">
        <v>968</v>
      </c>
      <c r="B15" s="659"/>
      <c r="C15" s="666">
        <v>16</v>
      </c>
      <c r="D15" s="666">
        <v>16</v>
      </c>
      <c r="E15" s="672">
        <f>D15/C15*100</f>
        <v>100</v>
      </c>
      <c r="F15" s="628"/>
      <c r="G15" s="629"/>
    </row>
    <row r="16" spans="1:7" ht="16.5">
      <c r="A16" s="667" t="s">
        <v>17</v>
      </c>
      <c r="B16" s="667"/>
      <c r="C16" s="665">
        <f>C14+C15</f>
        <v>75</v>
      </c>
      <c r="D16" s="665">
        <v>75</v>
      </c>
      <c r="E16" s="655">
        <f>D16/C16*100</f>
        <v>100</v>
      </c>
      <c r="F16" s="628"/>
      <c r="G16" s="629"/>
    </row>
    <row r="17" spans="1:7" ht="16.5">
      <c r="A17" s="659"/>
      <c r="B17" s="659"/>
      <c r="C17" s="659"/>
      <c r="D17" s="629"/>
      <c r="E17" s="655"/>
      <c r="F17" s="628"/>
      <c r="G17" s="629"/>
    </row>
    <row r="18" spans="1:7" ht="16.5">
      <c r="A18" s="913" t="s">
        <v>56</v>
      </c>
      <c r="B18" s="913"/>
      <c r="C18" s="914"/>
      <c r="D18" s="629"/>
      <c r="E18" s="655"/>
      <c r="F18" s="628"/>
      <c r="G18" s="629"/>
    </row>
    <row r="19" spans="1:7" ht="16.5">
      <c r="A19" s="659" t="s">
        <v>57</v>
      </c>
      <c r="B19" s="659"/>
      <c r="C19" s="665">
        <v>130</v>
      </c>
      <c r="D19" s="665">
        <v>120</v>
      </c>
      <c r="E19" s="655">
        <f>D19/C19*100</f>
        <v>92.3076923076923</v>
      </c>
      <c r="F19" s="628"/>
      <c r="G19" s="629"/>
    </row>
    <row r="20" spans="1:7" ht="18.75">
      <c r="A20" s="659" t="s">
        <v>968</v>
      </c>
      <c r="B20" s="659"/>
      <c r="C20" s="666">
        <v>35</v>
      </c>
      <c r="D20" s="666">
        <v>32</v>
      </c>
      <c r="E20" s="672">
        <f>D20/C20*100</f>
        <v>91.42857142857143</v>
      </c>
      <c r="F20" s="628"/>
      <c r="G20" s="629"/>
    </row>
    <row r="21" spans="1:7" ht="16.5">
      <c r="A21" s="667" t="s">
        <v>17</v>
      </c>
      <c r="B21" s="667"/>
      <c r="C21" s="665">
        <f>C19+C20</f>
        <v>165</v>
      </c>
      <c r="D21" s="665">
        <v>152</v>
      </c>
      <c r="E21" s="655">
        <f>D21/C21*100</f>
        <v>92.12121212121212</v>
      </c>
      <c r="F21" s="628"/>
      <c r="G21" s="629"/>
    </row>
    <row r="22" spans="1:7" ht="16.5">
      <c r="A22" s="667"/>
      <c r="B22" s="667"/>
      <c r="C22" s="659"/>
      <c r="D22" s="629"/>
      <c r="E22" s="654"/>
      <c r="F22" s="629"/>
      <c r="G22" s="629"/>
    </row>
    <row r="23" spans="1:7" ht="16.5">
      <c r="A23" s="668" t="s">
        <v>58</v>
      </c>
      <c r="B23" s="659"/>
      <c r="C23" s="659"/>
      <c r="D23" s="629"/>
      <c r="E23" s="654"/>
      <c r="F23" s="629"/>
      <c r="G23" s="629"/>
    </row>
    <row r="24" spans="1:7" ht="16.5">
      <c r="A24" s="659"/>
      <c r="B24" s="659"/>
      <c r="C24" s="659"/>
      <c r="D24" s="629"/>
      <c r="E24" s="654"/>
      <c r="F24" s="629"/>
      <c r="G24" s="629"/>
    </row>
    <row r="25" spans="1:7" ht="16.5">
      <c r="A25" s="659" t="s">
        <v>59</v>
      </c>
      <c r="B25" s="653"/>
      <c r="C25" s="669"/>
      <c r="D25" s="629"/>
      <c r="E25" s="654"/>
      <c r="F25" s="629"/>
      <c r="G25" s="629"/>
    </row>
    <row r="26" spans="1:7" ht="16.5">
      <c r="A26" s="659" t="s">
        <v>60</v>
      </c>
      <c r="B26" s="653"/>
      <c r="C26" s="669"/>
      <c r="D26" s="629"/>
      <c r="E26" s="654"/>
      <c r="F26" s="629"/>
      <c r="G26" s="629"/>
    </row>
    <row r="27" spans="1:7" ht="16.5">
      <c r="A27" s="659" t="s">
        <v>61</v>
      </c>
      <c r="B27" s="665">
        <v>1546</v>
      </c>
      <c r="C27" s="629"/>
      <c r="D27" s="629"/>
      <c r="E27" s="654"/>
      <c r="F27" s="629"/>
      <c r="G27" s="629"/>
    </row>
    <row r="28" spans="1:7" ht="18.75">
      <c r="A28" s="659" t="s">
        <v>968</v>
      </c>
      <c r="B28" s="666">
        <v>418</v>
      </c>
      <c r="C28" s="359"/>
      <c r="D28" s="629"/>
      <c r="E28" s="654"/>
      <c r="F28" s="629"/>
      <c r="G28" s="629"/>
    </row>
    <row r="29" spans="2:7" ht="16.5">
      <c r="B29" s="665">
        <f>B27+B28</f>
        <v>1964</v>
      </c>
      <c r="C29" s="359"/>
      <c r="D29" s="629"/>
      <c r="E29" s="654"/>
      <c r="F29" s="629"/>
      <c r="G29" s="629"/>
    </row>
    <row r="30" spans="1:7" ht="16.5">
      <c r="A30" s="670"/>
      <c r="B30" s="670"/>
      <c r="C30" s="656"/>
      <c r="D30" s="629"/>
      <c r="E30" s="654"/>
      <c r="F30" s="629"/>
      <c r="G30" s="629"/>
    </row>
    <row r="31" spans="1:7" ht="16.5">
      <c r="A31" s="667" t="s">
        <v>17</v>
      </c>
      <c r="B31" s="671">
        <f>B29</f>
        <v>1964</v>
      </c>
      <c r="C31" s="665">
        <f>C16+C21</f>
        <v>240</v>
      </c>
      <c r="D31" s="665">
        <f>D16+D21</f>
        <v>227</v>
      </c>
      <c r="E31" s="655">
        <f>D31/C31*100</f>
        <v>94.58333333333333</v>
      </c>
      <c r="F31" s="629"/>
      <c r="G31" s="629"/>
    </row>
    <row r="32" spans="1:7" ht="16.5">
      <c r="A32" s="629"/>
      <c r="B32" s="629"/>
      <c r="C32" s="629"/>
      <c r="D32" s="629"/>
      <c r="E32" s="629"/>
      <c r="F32" s="629"/>
      <c r="G32" s="629"/>
    </row>
    <row r="33" spans="1:7" ht="16.5">
      <c r="A33" s="629"/>
      <c r="B33" s="629"/>
      <c r="C33" s="629"/>
      <c r="D33" s="629"/>
      <c r="E33" s="629"/>
      <c r="F33" s="629"/>
      <c r="G33" s="629"/>
    </row>
    <row r="34" spans="1:7" ht="16.5">
      <c r="A34" s="629"/>
      <c r="B34" s="629"/>
      <c r="C34" s="629"/>
      <c r="D34" s="629"/>
      <c r="E34" s="629"/>
      <c r="F34" s="629"/>
      <c r="G34" s="629"/>
    </row>
    <row r="35" spans="1:7" ht="16.5">
      <c r="A35" s="629"/>
      <c r="B35" s="629"/>
      <c r="C35" s="629"/>
      <c r="D35" s="629"/>
      <c r="E35" s="629"/>
      <c r="F35" s="629"/>
      <c r="G35" s="629"/>
    </row>
    <row r="36" spans="1:7" ht="16.5">
      <c r="A36" s="629"/>
      <c r="B36" s="629"/>
      <c r="C36" s="629"/>
      <c r="D36" s="629"/>
      <c r="E36" s="629"/>
      <c r="F36" s="629"/>
      <c r="G36" s="629"/>
    </row>
    <row r="37" spans="1:7" ht="16.5">
      <c r="A37" s="629"/>
      <c r="B37" s="629"/>
      <c r="C37" s="629"/>
      <c r="D37" s="629"/>
      <c r="E37" s="629"/>
      <c r="F37" s="629"/>
      <c r="G37" s="629"/>
    </row>
    <row r="38" spans="1:7" ht="16.5">
      <c r="A38" s="629"/>
      <c r="B38" s="629"/>
      <c r="C38" s="629"/>
      <c r="D38" s="629"/>
      <c r="E38" s="629"/>
      <c r="F38" s="629"/>
      <c r="G38" s="629"/>
    </row>
    <row r="39" spans="1:7" ht="16.5">
      <c r="A39" s="629"/>
      <c r="B39" s="629"/>
      <c r="C39" s="629"/>
      <c r="D39" s="629"/>
      <c r="E39" s="629"/>
      <c r="F39" s="629"/>
      <c r="G39" s="629"/>
    </row>
    <row r="40" spans="1:7" ht="16.5">
      <c r="A40" s="629"/>
      <c r="B40" s="629"/>
      <c r="C40" s="629"/>
      <c r="D40" s="629"/>
      <c r="E40" s="629"/>
      <c r="F40" s="629"/>
      <c r="G40" s="629"/>
    </row>
    <row r="41" spans="1:7" ht="16.5">
      <c r="A41" s="629"/>
      <c r="B41" s="629"/>
      <c r="C41" s="629"/>
      <c r="D41" s="629"/>
      <c r="E41" s="629"/>
      <c r="F41" s="629"/>
      <c r="G41" s="629"/>
    </row>
    <row r="42" spans="1:7" ht="16.5">
      <c r="A42" s="629"/>
      <c r="B42" s="629"/>
      <c r="C42" s="629"/>
      <c r="D42" s="629"/>
      <c r="E42" s="629"/>
      <c r="F42" s="629"/>
      <c r="G42" s="629"/>
    </row>
    <row r="43" spans="1:7" ht="16.5">
      <c r="A43" s="629"/>
      <c r="B43" s="629"/>
      <c r="C43" s="629"/>
      <c r="D43" s="629"/>
      <c r="E43" s="629"/>
      <c r="F43" s="629"/>
      <c r="G43" s="629"/>
    </row>
    <row r="44" spans="1:7" ht="16.5">
      <c r="A44" s="629"/>
      <c r="B44" s="629"/>
      <c r="C44" s="629"/>
      <c r="D44" s="629"/>
      <c r="E44" s="629"/>
      <c r="F44" s="629"/>
      <c r="G44" s="629"/>
    </row>
    <row r="45" spans="1:7" ht="16.5">
      <c r="A45" s="629"/>
      <c r="B45" s="629"/>
      <c r="C45" s="629"/>
      <c r="D45" s="629"/>
      <c r="E45" s="629"/>
      <c r="F45" s="629"/>
      <c r="G45" s="629"/>
    </row>
    <row r="46" spans="1:7" ht="16.5">
      <c r="A46" s="629"/>
      <c r="B46" s="629"/>
      <c r="C46" s="629"/>
      <c r="D46" s="629"/>
      <c r="E46" s="629"/>
      <c r="F46" s="629"/>
      <c r="G46" s="629"/>
    </row>
    <row r="47" spans="1:7" ht="16.5">
      <c r="A47" s="629"/>
      <c r="B47" s="629"/>
      <c r="C47" s="629"/>
      <c r="D47" s="629"/>
      <c r="E47" s="629"/>
      <c r="F47" s="629"/>
      <c r="G47" s="629"/>
    </row>
    <row r="48" spans="1:7" ht="16.5">
      <c r="A48" s="629"/>
      <c r="B48" s="629"/>
      <c r="C48" s="629"/>
      <c r="D48" s="629"/>
      <c r="E48" s="629"/>
      <c r="F48" s="629"/>
      <c r="G48" s="629"/>
    </row>
    <row r="49" spans="1:7" ht="16.5">
      <c r="A49" s="629"/>
      <c r="B49" s="629"/>
      <c r="C49" s="629"/>
      <c r="D49" s="629"/>
      <c r="E49" s="629"/>
      <c r="F49" s="629"/>
      <c r="G49" s="629"/>
    </row>
    <row r="50" spans="1:7" ht="16.5">
      <c r="A50" s="629"/>
      <c r="B50" s="629"/>
      <c r="C50" s="629"/>
      <c r="D50" s="629"/>
      <c r="E50" s="629"/>
      <c r="F50" s="629"/>
      <c r="G50" s="629"/>
    </row>
    <row r="51" spans="1:7" ht="16.5">
      <c r="A51" s="629"/>
      <c r="B51" s="629"/>
      <c r="C51" s="629"/>
      <c r="D51" s="629"/>
      <c r="E51" s="629"/>
      <c r="F51" s="629"/>
      <c r="G51" s="629"/>
    </row>
    <row r="52" spans="1:7" ht="16.5">
      <c r="A52" s="629"/>
      <c r="B52" s="629"/>
      <c r="C52" s="629"/>
      <c r="D52" s="629"/>
      <c r="E52" s="629"/>
      <c r="F52" s="629"/>
      <c r="G52" s="629"/>
    </row>
    <row r="53" spans="1:7" ht="16.5">
      <c r="A53" s="629"/>
      <c r="B53" s="629"/>
      <c r="C53" s="629"/>
      <c r="D53" s="629"/>
      <c r="E53" s="629"/>
      <c r="F53" s="629"/>
      <c r="G53" s="629"/>
    </row>
  </sheetData>
  <mergeCells count="11">
    <mergeCell ref="A18:C18"/>
    <mergeCell ref="D9:D10"/>
    <mergeCell ref="E9:E10"/>
    <mergeCell ref="B10:C10"/>
    <mergeCell ref="A9:A10"/>
    <mergeCell ref="A12:C12"/>
    <mergeCell ref="A7:E7"/>
    <mergeCell ref="A1:E1"/>
    <mergeCell ref="A3:E3"/>
    <mergeCell ref="A5:E5"/>
    <mergeCell ref="A6:E6"/>
  </mergeCells>
  <printOptions/>
  <pageMargins left="0.28" right="0.26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workbookViewId="0" topLeftCell="A1">
      <selection activeCell="A1" sqref="A1:E1"/>
    </sheetView>
  </sheetViews>
  <sheetFormatPr defaultColWidth="9.00390625" defaultRowHeight="12.75"/>
  <cols>
    <col min="1" max="1" width="55.75390625" style="0" customWidth="1"/>
    <col min="2" max="2" width="10.625" style="0" customWidth="1"/>
    <col min="3" max="3" width="11.125" style="0" customWidth="1"/>
    <col min="4" max="4" width="9.625" style="0" customWidth="1"/>
    <col min="5" max="5" width="9.00390625" style="0" customWidth="1"/>
  </cols>
  <sheetData>
    <row r="1" spans="1:5" ht="15.75">
      <c r="A1" s="911" t="s">
        <v>158</v>
      </c>
      <c r="B1" s="911"/>
      <c r="C1" s="911"/>
      <c r="D1" s="911"/>
      <c r="E1" s="911"/>
    </row>
    <row r="2" spans="1:9" s="5" customFormat="1" ht="15.75">
      <c r="A2" s="657"/>
      <c r="B2" s="657"/>
      <c r="C2" s="657"/>
      <c r="D2"/>
      <c r="E2"/>
      <c r="F2"/>
      <c r="G2"/>
      <c r="H2"/>
      <c r="I2"/>
    </row>
    <row r="3" spans="1:9" s="76" customFormat="1" ht="15.75">
      <c r="A3" s="912"/>
      <c r="B3" s="912"/>
      <c r="C3" s="912"/>
      <c r="D3" s="912"/>
      <c r="E3" s="912"/>
      <c r="F3"/>
      <c r="G3"/>
      <c r="H3"/>
      <c r="I3"/>
    </row>
    <row r="4" spans="1:3" ht="16.5">
      <c r="A4" s="658"/>
      <c r="B4" s="658"/>
      <c r="C4" s="658"/>
    </row>
    <row r="5" spans="1:5" ht="15.75">
      <c r="A5" s="912" t="s">
        <v>430</v>
      </c>
      <c r="B5" s="912"/>
      <c r="C5" s="912"/>
      <c r="D5" s="912"/>
      <c r="E5" s="912"/>
    </row>
    <row r="6" spans="1:9" s="86" customFormat="1" ht="18.75">
      <c r="A6" s="846" t="s">
        <v>749</v>
      </c>
      <c r="B6" s="846"/>
      <c r="C6" s="846"/>
      <c r="D6" s="846"/>
      <c r="E6" s="846"/>
      <c r="F6"/>
      <c r="G6"/>
      <c r="H6"/>
      <c r="I6"/>
    </row>
    <row r="7" spans="1:9" s="86" customFormat="1" ht="18.75">
      <c r="A7" s="908" t="s">
        <v>112</v>
      </c>
      <c r="B7" s="908"/>
      <c r="C7" s="908"/>
      <c r="D7" s="908"/>
      <c r="E7" s="908"/>
      <c r="F7"/>
      <c r="G7"/>
      <c r="H7"/>
      <c r="I7"/>
    </row>
    <row r="8" spans="1:9" s="86" customFormat="1" ht="19.5" thickBot="1">
      <c r="A8" s="659"/>
      <c r="B8" s="659"/>
      <c r="C8" s="660"/>
      <c r="D8"/>
      <c r="E8"/>
      <c r="F8"/>
      <c r="G8"/>
      <c r="H8"/>
      <c r="I8"/>
    </row>
    <row r="9" spans="1:9" s="3" customFormat="1" ht="21.75" customHeight="1" thickBot="1">
      <c r="A9" s="915" t="s">
        <v>941</v>
      </c>
      <c r="B9" s="651" t="s">
        <v>7</v>
      </c>
      <c r="C9" s="651" t="s">
        <v>36</v>
      </c>
      <c r="D9" s="902" t="s">
        <v>8</v>
      </c>
      <c r="E9" s="902" t="s">
        <v>992</v>
      </c>
      <c r="F9"/>
      <c r="G9"/>
      <c r="H9"/>
      <c r="I9"/>
    </row>
    <row r="10" spans="1:9" s="38" customFormat="1" ht="21.75" customHeight="1" thickBot="1">
      <c r="A10" s="916"/>
      <c r="B10" s="904" t="s">
        <v>940</v>
      </c>
      <c r="C10" s="905"/>
      <c r="D10" s="903"/>
      <c r="E10" s="903" t="s">
        <v>9</v>
      </c>
      <c r="F10"/>
      <c r="G10"/>
      <c r="H10"/>
      <c r="I10"/>
    </row>
    <row r="11" spans="1:9" s="38" customFormat="1" ht="15.75">
      <c r="A11" s="661"/>
      <c r="B11" s="661"/>
      <c r="C11" s="661"/>
      <c r="D11"/>
      <c r="E11"/>
      <c r="F11"/>
      <c r="G11"/>
      <c r="H11"/>
      <c r="I11"/>
    </row>
    <row r="12" spans="1:9" s="3" customFormat="1" ht="15.75">
      <c r="A12" s="919" t="s">
        <v>56</v>
      </c>
      <c r="B12" s="919"/>
      <c r="C12" s="920"/>
      <c r="D12" s="675"/>
      <c r="E12" s="675"/>
      <c r="F12"/>
      <c r="G12"/>
      <c r="H12"/>
      <c r="I12"/>
    </row>
    <row r="13" spans="1:9" s="66" customFormat="1" ht="16.5">
      <c r="A13" s="661" t="s">
        <v>62</v>
      </c>
      <c r="B13" s="661"/>
      <c r="C13" s="669">
        <f>2193-25</f>
        <v>2168</v>
      </c>
      <c r="D13" s="669">
        <v>2155</v>
      </c>
      <c r="E13" s="676">
        <f>D13/C13*100</f>
        <v>99.40036900369003</v>
      </c>
      <c r="F13" s="652"/>
      <c r="G13"/>
      <c r="H13"/>
      <c r="I13"/>
    </row>
    <row r="14" spans="1:9" s="66" customFormat="1" ht="22.5" customHeight="1">
      <c r="A14" s="661" t="s">
        <v>968</v>
      </c>
      <c r="B14" s="661"/>
      <c r="C14" s="677">
        <f>592-7</f>
        <v>585</v>
      </c>
      <c r="D14" s="677">
        <v>582</v>
      </c>
      <c r="E14" s="678">
        <f aca="true" t="shared" si="0" ref="E14:E19">D14/C14*100</f>
        <v>99.48717948717949</v>
      </c>
      <c r="F14" s="652"/>
      <c r="G14"/>
      <c r="H14"/>
      <c r="I14"/>
    </row>
    <row r="15" spans="1:9" s="66" customFormat="1" ht="16.5" customHeight="1">
      <c r="A15" s="661" t="s">
        <v>17</v>
      </c>
      <c r="B15" s="661"/>
      <c r="C15" s="665">
        <f>C13+C14</f>
        <v>2753</v>
      </c>
      <c r="D15" s="665">
        <f>D13+D14</f>
        <v>2737</v>
      </c>
      <c r="E15" s="673">
        <f t="shared" si="0"/>
        <v>99.41881583726844</v>
      </c>
      <c r="F15" s="652"/>
      <c r="G15"/>
      <c r="H15"/>
      <c r="I15"/>
    </row>
    <row r="16" spans="1:9" s="66" customFormat="1" ht="16.5">
      <c r="A16" s="661"/>
      <c r="B16" s="661"/>
      <c r="C16" s="659"/>
      <c r="D16" s="659"/>
      <c r="E16" s="674"/>
      <c r="F16" s="652"/>
      <c r="G16"/>
      <c r="H16"/>
      <c r="I16"/>
    </row>
    <row r="17" spans="1:9" s="66" customFormat="1" ht="16.5">
      <c r="A17" s="661"/>
      <c r="B17" s="661"/>
      <c r="C17" s="669"/>
      <c r="D17" s="669"/>
      <c r="E17" s="674"/>
      <c r="F17" s="652"/>
      <c r="G17"/>
      <c r="H17"/>
      <c r="I17"/>
    </row>
    <row r="18" spans="1:9" s="66" customFormat="1" ht="16.5">
      <c r="A18" s="661"/>
      <c r="B18" s="661"/>
      <c r="C18" s="669"/>
      <c r="D18" s="669"/>
      <c r="E18" s="674"/>
      <c r="F18" s="652"/>
      <c r="G18"/>
      <c r="H18"/>
      <c r="I18"/>
    </row>
    <row r="19" spans="1:9" s="66" customFormat="1" ht="16.5">
      <c r="A19" s="662" t="s">
        <v>760</v>
      </c>
      <c r="B19" s="661"/>
      <c r="C19" s="665">
        <f>C15</f>
        <v>2753</v>
      </c>
      <c r="D19" s="665">
        <f>D15</f>
        <v>2737</v>
      </c>
      <c r="E19" s="673">
        <f t="shared" si="0"/>
        <v>99.41881583726844</v>
      </c>
      <c r="F19" s="652"/>
      <c r="G19"/>
      <c r="H19"/>
      <c r="I19"/>
    </row>
    <row r="20" spans="1:9" s="66" customFormat="1" ht="13.5" customHeight="1">
      <c r="A20" s="661"/>
      <c r="B20" s="661"/>
      <c r="C20" s="359"/>
      <c r="D20" s="640"/>
      <c r="E20" s="674"/>
      <c r="F20" s="652"/>
      <c r="G20"/>
      <c r="H20"/>
      <c r="I20"/>
    </row>
    <row r="21" spans="1:9" s="3" customFormat="1" ht="13.5" customHeight="1">
      <c r="A21" s="661"/>
      <c r="B21" s="661"/>
      <c r="C21" s="369"/>
      <c r="D21" s="599"/>
      <c r="E21" s="679"/>
      <c r="F21" s="652"/>
      <c r="G21"/>
      <c r="H21"/>
      <c r="I21"/>
    </row>
    <row r="22" spans="1:9" s="3" customFormat="1" ht="15.75">
      <c r="A22"/>
      <c r="B22"/>
      <c r="C22"/>
      <c r="D22"/>
      <c r="E22"/>
      <c r="F22"/>
      <c r="G22"/>
      <c r="H22"/>
      <c r="I22"/>
    </row>
  </sheetData>
  <mergeCells count="10">
    <mergeCell ref="A1:E1"/>
    <mergeCell ref="D9:D10"/>
    <mergeCell ref="E9:E10"/>
    <mergeCell ref="B10:C10"/>
    <mergeCell ref="A9:A10"/>
    <mergeCell ref="A12:C12"/>
    <mergeCell ref="A3:E3"/>
    <mergeCell ref="A5:E5"/>
    <mergeCell ref="A6:E6"/>
    <mergeCell ref="A7:E7"/>
  </mergeCells>
  <printOptions horizontalCentered="1"/>
  <pageMargins left="0.42" right="0.38" top="0" bottom="0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2:G6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38" customWidth="1"/>
    <col min="2" max="2" width="48.625" style="38" customWidth="1"/>
    <col min="3" max="3" width="12.00390625" style="28" bestFit="1" customWidth="1"/>
    <col min="4" max="5" width="12.125" style="177" customWidth="1"/>
    <col min="6" max="6" width="11.875" style="67" customWidth="1"/>
    <col min="7" max="7" width="9.625" style="38" customWidth="1"/>
    <col min="8" max="16384" width="9.125" style="38" customWidth="1"/>
  </cols>
  <sheetData>
    <row r="2" spans="1:6" s="90" customFormat="1" ht="12.75">
      <c r="A2" s="922"/>
      <c r="B2" s="922"/>
      <c r="C2" s="922"/>
      <c r="D2" s="922"/>
      <c r="E2" s="922"/>
      <c r="F2" s="922"/>
    </row>
    <row r="3" spans="1:6" ht="12.75">
      <c r="A3" s="91" t="s">
        <v>159</v>
      </c>
      <c r="C3" s="281"/>
      <c r="D3" s="28"/>
      <c r="E3" s="28"/>
      <c r="F3" s="28"/>
    </row>
    <row r="5" spans="1:6" s="12" customFormat="1" ht="15.75">
      <c r="A5" s="921" t="s">
        <v>430</v>
      </c>
      <c r="B5" s="921"/>
      <c r="C5" s="921"/>
      <c r="D5" s="921"/>
      <c r="E5" s="921"/>
      <c r="F5" s="921"/>
    </row>
    <row r="6" spans="1:6" s="12" customFormat="1" ht="15.75">
      <c r="A6" s="921" t="s">
        <v>761</v>
      </c>
      <c r="B6" s="921"/>
      <c r="C6" s="921"/>
      <c r="D6" s="921"/>
      <c r="E6" s="921"/>
      <c r="F6" s="921"/>
    </row>
    <row r="7" spans="1:6" s="12" customFormat="1" ht="15.75">
      <c r="A7" s="921" t="s">
        <v>797</v>
      </c>
      <c r="B7" s="921"/>
      <c r="C7" s="921"/>
      <c r="D7" s="921"/>
      <c r="E7" s="921"/>
      <c r="F7" s="921"/>
    </row>
    <row r="8" spans="1:6" s="12" customFormat="1" ht="15.75">
      <c r="A8" s="921" t="s">
        <v>112</v>
      </c>
      <c r="B8" s="921"/>
      <c r="C8" s="921"/>
      <c r="D8" s="921"/>
      <c r="E8" s="921"/>
      <c r="F8" s="921"/>
    </row>
    <row r="9" spans="3:6" s="4" customFormat="1" ht="13.5" thickBot="1">
      <c r="C9" s="104"/>
      <c r="D9" s="92"/>
      <c r="E9" s="104"/>
      <c r="F9" s="327" t="s">
        <v>4</v>
      </c>
    </row>
    <row r="10" spans="1:6" s="4" customFormat="1" ht="24.75" customHeight="1" thickBot="1">
      <c r="A10" s="93" t="s">
        <v>944</v>
      </c>
      <c r="B10" s="928" t="s">
        <v>102</v>
      </c>
      <c r="C10" s="282" t="s">
        <v>7</v>
      </c>
      <c r="D10" s="282" t="s">
        <v>798</v>
      </c>
      <c r="E10" s="925" t="s">
        <v>8</v>
      </c>
      <c r="F10" s="69" t="s">
        <v>113</v>
      </c>
    </row>
    <row r="11" spans="1:6" s="4" customFormat="1" ht="15" customHeight="1">
      <c r="A11" s="94"/>
      <c r="B11" s="929"/>
      <c r="C11" s="931" t="s">
        <v>940</v>
      </c>
      <c r="D11" s="932"/>
      <c r="E11" s="926"/>
      <c r="F11" s="70"/>
    </row>
    <row r="12" spans="1:6" s="4" customFormat="1" ht="17.25" customHeight="1" thickBot="1">
      <c r="A12" s="95" t="s">
        <v>943</v>
      </c>
      <c r="B12" s="930"/>
      <c r="C12" s="933"/>
      <c r="D12" s="934"/>
      <c r="E12" s="927"/>
      <c r="F12" s="71" t="s">
        <v>9</v>
      </c>
    </row>
    <row r="13" spans="1:6" s="4" customFormat="1" ht="20.25" customHeight="1">
      <c r="A13" s="924" t="s">
        <v>762</v>
      </c>
      <c r="B13" s="924"/>
      <c r="C13" s="924"/>
      <c r="D13" s="924"/>
      <c r="E13" s="924"/>
      <c r="F13" s="924"/>
    </row>
    <row r="14" spans="1:5" s="4" customFormat="1" ht="20.25" customHeight="1">
      <c r="A14" s="96" t="s">
        <v>945</v>
      </c>
      <c r="B14" s="97" t="s">
        <v>763</v>
      </c>
      <c r="C14" s="98"/>
      <c r="D14" s="98"/>
      <c r="E14" s="104"/>
    </row>
    <row r="15" spans="1:6" s="4" customFormat="1" ht="20.25" customHeight="1">
      <c r="A15" s="96"/>
      <c r="B15" s="17" t="s">
        <v>764</v>
      </c>
      <c r="C15" s="28">
        <v>10035</v>
      </c>
      <c r="D15" s="98">
        <v>11307</v>
      </c>
      <c r="E15" s="98">
        <v>11307</v>
      </c>
      <c r="F15" s="129">
        <f>E15/D15*100</f>
        <v>100</v>
      </c>
    </row>
    <row r="16" spans="1:6" s="4" customFormat="1" ht="25.5">
      <c r="A16" s="96"/>
      <c r="B16" s="72" t="s">
        <v>765</v>
      </c>
      <c r="C16" s="28">
        <v>765</v>
      </c>
      <c r="D16" s="98">
        <v>1884</v>
      </c>
      <c r="E16" s="98">
        <v>1885</v>
      </c>
      <c r="F16" s="129">
        <f aca="true" t="shared" si="0" ref="F16:F32">E16/D16*100</f>
        <v>100.05307855626326</v>
      </c>
    </row>
    <row r="17" spans="1:6" s="4" customFormat="1" ht="20.25" customHeight="1">
      <c r="A17" s="96" t="s">
        <v>946</v>
      </c>
      <c r="B17" s="97" t="s">
        <v>766</v>
      </c>
      <c r="C17" s="98">
        <v>1840</v>
      </c>
      <c r="D17" s="98">
        <v>2170</v>
      </c>
      <c r="E17" s="98">
        <v>1672</v>
      </c>
      <c r="F17" s="129">
        <f t="shared" si="0"/>
        <v>77.05069124423963</v>
      </c>
    </row>
    <row r="18" spans="1:6" s="4" customFormat="1" ht="20.25" customHeight="1">
      <c r="A18" s="96" t="s">
        <v>947</v>
      </c>
      <c r="B18" s="97" t="s">
        <v>767</v>
      </c>
      <c r="C18" s="98">
        <v>940</v>
      </c>
      <c r="D18" s="98">
        <v>3975</v>
      </c>
      <c r="E18" s="98">
        <v>3893</v>
      </c>
      <c r="F18" s="129">
        <f t="shared" si="0"/>
        <v>97.937106918239</v>
      </c>
    </row>
    <row r="19" spans="1:6" s="4" customFormat="1" ht="20.25" customHeight="1">
      <c r="A19" s="96" t="s">
        <v>948</v>
      </c>
      <c r="B19" s="99" t="s">
        <v>768</v>
      </c>
      <c r="C19" s="328"/>
      <c r="D19" s="98"/>
      <c r="E19" s="98"/>
      <c r="F19" s="129"/>
    </row>
    <row r="20" spans="1:6" s="4" customFormat="1" ht="36" customHeight="1">
      <c r="A20" s="96"/>
      <c r="B20" s="72" t="s">
        <v>769</v>
      </c>
      <c r="C20" s="73"/>
      <c r="D20" s="98"/>
      <c r="E20" s="98"/>
      <c r="F20" s="129"/>
    </row>
    <row r="21" spans="1:5" s="4" customFormat="1" ht="20.25" customHeight="1">
      <c r="A21" s="96"/>
      <c r="B21" s="17" t="s">
        <v>770</v>
      </c>
      <c r="C21" s="28"/>
      <c r="D21" s="98"/>
      <c r="E21" s="104"/>
    </row>
    <row r="22" spans="1:6" s="4" customFormat="1" ht="36" customHeight="1">
      <c r="A22" s="100"/>
      <c r="B22" s="101" t="s">
        <v>952</v>
      </c>
      <c r="C22" s="102">
        <f>SUM(C15:C21)</f>
        <v>13580</v>
      </c>
      <c r="D22" s="102">
        <f>SUM(D15:D21)</f>
        <v>19336</v>
      </c>
      <c r="E22" s="102">
        <f>SUM(E15:E21)</f>
        <v>18757</v>
      </c>
      <c r="F22" s="130">
        <f t="shared" si="0"/>
        <v>97.00558543649151</v>
      </c>
    </row>
    <row r="23" spans="1:6" s="4" customFormat="1" ht="21" customHeight="1">
      <c r="A23" s="103" t="s">
        <v>949</v>
      </c>
      <c r="B23" s="97" t="s">
        <v>954</v>
      </c>
      <c r="C23" s="98">
        <v>5166</v>
      </c>
      <c r="D23" s="104">
        <v>6089</v>
      </c>
      <c r="E23" s="104">
        <v>5951</v>
      </c>
      <c r="F23" s="129">
        <f t="shared" si="0"/>
        <v>97.73361799967154</v>
      </c>
    </row>
    <row r="24" spans="1:6" s="4" customFormat="1" ht="12.75">
      <c r="A24" s="103" t="s">
        <v>10</v>
      </c>
      <c r="B24" s="72" t="s">
        <v>771</v>
      </c>
      <c r="C24" s="98">
        <v>1305</v>
      </c>
      <c r="D24" s="104">
        <v>1446</v>
      </c>
      <c r="E24" s="104">
        <v>1421</v>
      </c>
      <c r="F24" s="129">
        <f t="shared" si="0"/>
        <v>98.27109266943292</v>
      </c>
    </row>
    <row r="25" spans="1:6" s="4" customFormat="1" ht="21" customHeight="1">
      <c r="A25" s="103" t="s">
        <v>950</v>
      </c>
      <c r="B25" s="105" t="s">
        <v>772</v>
      </c>
      <c r="C25" s="329">
        <v>3137</v>
      </c>
      <c r="D25" s="104">
        <v>5259</v>
      </c>
      <c r="E25" s="104">
        <v>4758</v>
      </c>
      <c r="F25" s="129">
        <f t="shared" si="0"/>
        <v>90.47347404449515</v>
      </c>
    </row>
    <row r="26" spans="1:6" s="4" customFormat="1" ht="21" customHeight="1">
      <c r="A26" s="103" t="s">
        <v>951</v>
      </c>
      <c r="B26" s="105" t="s">
        <v>773</v>
      </c>
      <c r="C26" s="329">
        <v>2908</v>
      </c>
      <c r="D26" s="104">
        <v>1961</v>
      </c>
      <c r="E26" s="104">
        <v>1622</v>
      </c>
      <c r="F26" s="129">
        <f t="shared" si="0"/>
        <v>82.7129015808261</v>
      </c>
    </row>
    <row r="27" spans="1:6" s="4" customFormat="1" ht="21" customHeight="1">
      <c r="A27" s="103" t="s">
        <v>953</v>
      </c>
      <c r="B27" s="105" t="s">
        <v>774</v>
      </c>
      <c r="C27" s="329"/>
      <c r="D27" s="104"/>
      <c r="E27" s="104"/>
      <c r="F27" s="129"/>
    </row>
    <row r="28" spans="1:6" s="4" customFormat="1" ht="12.75">
      <c r="A28" s="103"/>
      <c r="B28" s="72" t="s">
        <v>775</v>
      </c>
      <c r="C28" s="330">
        <v>2070</v>
      </c>
      <c r="D28" s="104">
        <v>2095</v>
      </c>
      <c r="E28" s="104">
        <v>2025</v>
      </c>
      <c r="F28" s="129">
        <f t="shared" si="0"/>
        <v>96.65871121718376</v>
      </c>
    </row>
    <row r="29" spans="1:6" s="4" customFormat="1" ht="32.25" customHeight="1">
      <c r="A29" s="103"/>
      <c r="B29" s="72" t="s">
        <v>776</v>
      </c>
      <c r="C29" s="73">
        <v>85</v>
      </c>
      <c r="D29" s="107">
        <v>128</v>
      </c>
      <c r="E29" s="104">
        <v>127</v>
      </c>
      <c r="F29" s="129">
        <f t="shared" si="0"/>
        <v>99.21875</v>
      </c>
    </row>
    <row r="30" spans="1:6" s="4" customFormat="1" ht="12.75">
      <c r="A30" s="103"/>
      <c r="B30" s="72" t="s">
        <v>777</v>
      </c>
      <c r="C30" s="330"/>
      <c r="D30" s="107"/>
      <c r="E30" s="104"/>
      <c r="F30" s="129"/>
    </row>
    <row r="31" spans="1:6" s="4" customFormat="1" ht="12.75">
      <c r="A31" s="103"/>
      <c r="B31" s="106" t="s">
        <v>778</v>
      </c>
      <c r="C31" s="330"/>
      <c r="D31" s="92">
        <v>524</v>
      </c>
      <c r="E31" s="104"/>
      <c r="F31" s="129"/>
    </row>
    <row r="32" spans="1:7" s="4" customFormat="1" ht="33.75" customHeight="1">
      <c r="A32" s="100"/>
      <c r="B32" s="101" t="s">
        <v>960</v>
      </c>
      <c r="C32" s="102">
        <f>SUM(C23:C31)</f>
        <v>14671</v>
      </c>
      <c r="D32" s="102">
        <f>SUM(D23:D31)</f>
        <v>17502</v>
      </c>
      <c r="E32" s="102">
        <f>SUM(E23:E31)</f>
        <v>15904</v>
      </c>
      <c r="F32" s="130">
        <f t="shared" si="0"/>
        <v>90.86961490115415</v>
      </c>
      <c r="G32" s="108"/>
    </row>
    <row r="33" spans="1:7" s="4" customFormat="1" ht="33.75" customHeight="1">
      <c r="A33" s="96"/>
      <c r="B33" s="97"/>
      <c r="C33" s="98"/>
      <c r="D33" s="98"/>
      <c r="E33" s="98"/>
      <c r="F33" s="98"/>
      <c r="G33" s="108"/>
    </row>
    <row r="34" spans="1:7" s="4" customFormat="1" ht="33.75" customHeight="1">
      <c r="A34" s="96"/>
      <c r="B34" s="97"/>
      <c r="C34" s="98"/>
      <c r="D34" s="98"/>
      <c r="E34" s="98"/>
      <c r="F34" s="98"/>
      <c r="G34" s="108"/>
    </row>
    <row r="35" spans="1:7" s="4" customFormat="1" ht="54.75" customHeight="1">
      <c r="A35" s="96"/>
      <c r="B35" s="97"/>
      <c r="C35" s="98"/>
      <c r="D35" s="98"/>
      <c r="E35" s="98"/>
      <c r="F35" s="98"/>
      <c r="G35" s="108"/>
    </row>
    <row r="36" spans="1:7" s="4" customFormat="1" ht="33.75" customHeight="1" thickBot="1">
      <c r="A36" s="96"/>
      <c r="B36" s="97"/>
      <c r="C36" s="98"/>
      <c r="D36" s="98"/>
      <c r="E36" s="98"/>
      <c r="F36" s="98"/>
      <c r="G36" s="108"/>
    </row>
    <row r="37" spans="1:6" s="4" customFormat="1" ht="21.75" customHeight="1" thickBot="1">
      <c r="A37" s="93" t="s">
        <v>944</v>
      </c>
      <c r="B37" s="928" t="s">
        <v>102</v>
      </c>
      <c r="C37" s="282" t="s">
        <v>7</v>
      </c>
      <c r="D37" s="282" t="s">
        <v>798</v>
      </c>
      <c r="E37" s="925" t="s">
        <v>8</v>
      </c>
      <c r="F37" s="69" t="s">
        <v>113</v>
      </c>
    </row>
    <row r="38" spans="1:6" s="4" customFormat="1" ht="12.75">
      <c r="A38" s="94"/>
      <c r="B38" s="929"/>
      <c r="C38" s="931" t="s">
        <v>940</v>
      </c>
      <c r="D38" s="932"/>
      <c r="E38" s="926"/>
      <c r="F38" s="70"/>
    </row>
    <row r="39" spans="1:6" s="4" customFormat="1" ht="18.75" customHeight="1" thickBot="1">
      <c r="A39" s="95" t="s">
        <v>943</v>
      </c>
      <c r="B39" s="930"/>
      <c r="C39" s="933"/>
      <c r="D39" s="934"/>
      <c r="E39" s="927"/>
      <c r="F39" s="71" t="s">
        <v>9</v>
      </c>
    </row>
    <row r="40" spans="1:6" s="13" customFormat="1" ht="21" customHeight="1">
      <c r="A40" s="924" t="s">
        <v>779</v>
      </c>
      <c r="B40" s="924"/>
      <c r="C40" s="924"/>
      <c r="D40" s="924"/>
      <c r="E40" s="924"/>
      <c r="F40" s="924"/>
    </row>
    <row r="41" spans="1:6" s="4" customFormat="1" ht="21" customHeight="1">
      <c r="A41" s="103" t="s">
        <v>955</v>
      </c>
      <c r="B41" s="109" t="s">
        <v>780</v>
      </c>
      <c r="C41" s="92">
        <v>974</v>
      </c>
      <c r="D41" s="92">
        <v>6424</v>
      </c>
      <c r="E41" s="104">
        <v>6394</v>
      </c>
      <c r="F41" s="129">
        <f>E41/D41*100</f>
        <v>99.53300124533001</v>
      </c>
    </row>
    <row r="42" spans="1:6" s="4" customFormat="1" ht="21" customHeight="1">
      <c r="A42" s="103" t="s">
        <v>956</v>
      </c>
      <c r="B42" s="109" t="s">
        <v>781</v>
      </c>
      <c r="C42" s="92"/>
      <c r="D42" s="92"/>
      <c r="E42" s="104"/>
      <c r="F42" s="129"/>
    </row>
    <row r="43" spans="1:6" s="4" customFormat="1" ht="21" customHeight="1">
      <c r="A43" s="103" t="s">
        <v>11</v>
      </c>
      <c r="B43" s="99" t="s">
        <v>782</v>
      </c>
      <c r="C43" s="328"/>
      <c r="D43" s="92"/>
      <c r="E43" s="104"/>
      <c r="F43" s="129"/>
    </row>
    <row r="44" spans="1:6" s="4" customFormat="1" ht="31.5" customHeight="1">
      <c r="A44" s="103"/>
      <c r="B44" s="110" t="s">
        <v>783</v>
      </c>
      <c r="C44" s="331"/>
      <c r="D44" s="92"/>
      <c r="E44" s="104"/>
      <c r="F44" s="129"/>
    </row>
    <row r="45" spans="1:6" s="4" customFormat="1" ht="21" customHeight="1">
      <c r="A45" s="103"/>
      <c r="B45" s="20" t="s">
        <v>784</v>
      </c>
      <c r="C45" s="104"/>
      <c r="D45" s="92"/>
      <c r="E45" s="104"/>
      <c r="F45" s="129"/>
    </row>
    <row r="46" spans="1:6" s="4" customFormat="1" ht="34.5" customHeight="1">
      <c r="A46" s="100"/>
      <c r="B46" s="101" t="s">
        <v>12</v>
      </c>
      <c r="C46" s="102">
        <f>SUM(C41:C45)</f>
        <v>974</v>
      </c>
      <c r="D46" s="102">
        <f>SUM(D41:D45)</f>
        <v>6424</v>
      </c>
      <c r="E46" s="102">
        <f>SUM(E41:E45)</f>
        <v>6394</v>
      </c>
      <c r="F46" s="130">
        <f>E46/D46*100</f>
        <v>99.53300124533001</v>
      </c>
    </row>
    <row r="47" spans="1:6" s="4" customFormat="1" ht="21" customHeight="1">
      <c r="A47" s="103" t="s">
        <v>957</v>
      </c>
      <c r="B47" s="109" t="s">
        <v>67</v>
      </c>
      <c r="C47" s="92">
        <v>1964</v>
      </c>
      <c r="D47" s="92">
        <v>240</v>
      </c>
      <c r="E47" s="104">
        <v>227</v>
      </c>
      <c r="F47" s="129"/>
    </row>
    <row r="48" spans="1:6" s="4" customFormat="1" ht="21" customHeight="1">
      <c r="A48" s="103" t="s">
        <v>958</v>
      </c>
      <c r="B48" s="109" t="s">
        <v>785</v>
      </c>
      <c r="C48" s="92"/>
      <c r="D48" s="92">
        <v>2753</v>
      </c>
      <c r="E48" s="104">
        <v>2737</v>
      </c>
      <c r="F48" s="129">
        <f>E48/D48*100</f>
        <v>99.41881583726844</v>
      </c>
    </row>
    <row r="49" spans="1:6" s="4" customFormat="1" ht="21" customHeight="1">
      <c r="A49" s="103" t="s">
        <v>959</v>
      </c>
      <c r="B49" s="99" t="s">
        <v>786</v>
      </c>
      <c r="C49" s="328"/>
      <c r="D49" s="92"/>
      <c r="E49" s="104"/>
      <c r="F49" s="129"/>
    </row>
    <row r="50" spans="1:6" s="4" customFormat="1" ht="40.5" customHeight="1">
      <c r="A50" s="103"/>
      <c r="B50" s="110" t="s">
        <v>787</v>
      </c>
      <c r="C50" s="331">
        <v>100</v>
      </c>
      <c r="D50" s="92">
        <v>11000</v>
      </c>
      <c r="E50" s="104">
        <v>11000</v>
      </c>
      <c r="F50" s="129"/>
    </row>
    <row r="51" spans="1:6" s="4" customFormat="1" ht="21" customHeight="1">
      <c r="A51" s="103"/>
      <c r="B51" s="106" t="s">
        <v>788</v>
      </c>
      <c r="C51" s="330"/>
      <c r="D51" s="92"/>
      <c r="E51" s="104"/>
      <c r="F51" s="129"/>
    </row>
    <row r="52" spans="1:7" s="89" customFormat="1" ht="33" customHeight="1" thickBot="1">
      <c r="A52" s="100"/>
      <c r="B52" s="101" t="s">
        <v>15</v>
      </c>
      <c r="C52" s="102">
        <f>SUM(C47:C51)</f>
        <v>2064</v>
      </c>
      <c r="D52" s="102">
        <f>SUM(D47:D51)</f>
        <v>13993</v>
      </c>
      <c r="E52" s="102">
        <f>SUM(E47:E51)</f>
        <v>13964</v>
      </c>
      <c r="F52" s="131">
        <f>E52/D52*100</f>
        <v>99.79275351961695</v>
      </c>
      <c r="G52" s="111"/>
    </row>
    <row r="53" spans="1:6" s="89" customFormat="1" ht="33" customHeight="1" thickBot="1">
      <c r="A53" s="112"/>
      <c r="B53" s="113" t="s">
        <v>13</v>
      </c>
      <c r="C53" s="114">
        <f>C22+C46</f>
        <v>14554</v>
      </c>
      <c r="D53" s="114">
        <f>D22+D46</f>
        <v>25760</v>
      </c>
      <c r="E53" s="114">
        <f>E22+E46</f>
        <v>25151</v>
      </c>
      <c r="F53" s="132">
        <f>E53/D53*100</f>
        <v>97.63586956521739</v>
      </c>
    </row>
    <row r="54" spans="1:7" s="89" customFormat="1" ht="33" customHeight="1" thickBot="1">
      <c r="A54" s="112"/>
      <c r="B54" s="113" t="s">
        <v>14</v>
      </c>
      <c r="C54" s="114">
        <f>C32+C52</f>
        <v>16735</v>
      </c>
      <c r="D54" s="114">
        <f>D32+D52</f>
        <v>31495</v>
      </c>
      <c r="E54" s="114">
        <f>E32+E52</f>
        <v>29868</v>
      </c>
      <c r="F54" s="133">
        <f>E54/D54*100</f>
        <v>94.83410065089697</v>
      </c>
      <c r="G54" s="111"/>
    </row>
    <row r="55" spans="1:7" s="89" customFormat="1" ht="12.75">
      <c r="A55" s="115"/>
      <c r="B55" s="116"/>
      <c r="C55" s="332"/>
      <c r="D55" s="117"/>
      <c r="E55" s="117"/>
      <c r="F55" s="117"/>
      <c r="G55" s="118"/>
    </row>
    <row r="56" spans="1:6" s="13" customFormat="1" ht="20.25" customHeight="1">
      <c r="A56" s="923" t="s">
        <v>19</v>
      </c>
      <c r="B56" s="923"/>
      <c r="C56" s="923"/>
      <c r="D56" s="923"/>
      <c r="E56" s="923"/>
      <c r="F56" s="923"/>
    </row>
    <row r="57" spans="1:6" s="4" customFormat="1" ht="12.75">
      <c r="A57" s="96" t="s">
        <v>961</v>
      </c>
      <c r="B57" s="119" t="s">
        <v>192</v>
      </c>
      <c r="C57" s="333"/>
      <c r="D57" s="98"/>
      <c r="E57" s="334"/>
      <c r="F57" s="129"/>
    </row>
    <row r="58" spans="1:6" s="4" customFormat="1" ht="20.25" customHeight="1">
      <c r="A58" s="96" t="s">
        <v>963</v>
      </c>
      <c r="B58" s="121" t="s">
        <v>789</v>
      </c>
      <c r="C58" s="335">
        <v>2181</v>
      </c>
      <c r="D58" s="98">
        <v>5735</v>
      </c>
      <c r="E58" s="334">
        <v>5735</v>
      </c>
      <c r="F58" s="129">
        <f>E58/D58*100</f>
        <v>100</v>
      </c>
    </row>
    <row r="59" spans="1:6" s="4" customFormat="1" ht="20.25" customHeight="1">
      <c r="A59" s="96" t="s">
        <v>964</v>
      </c>
      <c r="B59" s="121" t="s">
        <v>193</v>
      </c>
      <c r="C59" s="335"/>
      <c r="D59" s="98">
        <v>363</v>
      </c>
      <c r="E59" s="334">
        <v>363</v>
      </c>
      <c r="F59" s="129">
        <f>E59/D59*100</f>
        <v>100</v>
      </c>
    </row>
    <row r="60" spans="1:6" s="125" customFormat="1" ht="32.25" customHeight="1">
      <c r="A60" s="100"/>
      <c r="B60" s="101" t="s">
        <v>799</v>
      </c>
      <c r="C60" s="102">
        <f>SUM(C57:C59)</f>
        <v>2181</v>
      </c>
      <c r="D60" s="128">
        <f>SUM(D57:D59)</f>
        <v>6098</v>
      </c>
      <c r="E60" s="128">
        <f>SUM(E57:E59)</f>
        <v>6098</v>
      </c>
      <c r="F60" s="130">
        <f>E60/D60*100</f>
        <v>100</v>
      </c>
    </row>
    <row r="61" spans="1:6" s="4" customFormat="1" ht="12.75">
      <c r="A61" s="96" t="s">
        <v>965</v>
      </c>
      <c r="B61" s="121" t="s">
        <v>790</v>
      </c>
      <c r="C61" s="335"/>
      <c r="D61" s="98"/>
      <c r="E61" s="334"/>
      <c r="F61" s="120"/>
    </row>
    <row r="62" spans="1:6" s="4" customFormat="1" ht="12.75">
      <c r="A62" s="96" t="s">
        <v>966</v>
      </c>
      <c r="B62" s="121" t="s">
        <v>791</v>
      </c>
      <c r="C62" s="335"/>
      <c r="D62" s="98"/>
      <c r="E62" s="334"/>
      <c r="F62" s="120"/>
    </row>
    <row r="63" spans="1:6" s="4" customFormat="1" ht="12.75">
      <c r="A63" s="103" t="s">
        <v>967</v>
      </c>
      <c r="B63" s="121" t="s">
        <v>792</v>
      </c>
      <c r="C63" s="335"/>
      <c r="D63" s="98">
        <v>363</v>
      </c>
      <c r="E63" s="334"/>
      <c r="F63" s="129"/>
    </row>
    <row r="64" spans="1:6" s="125" customFormat="1" ht="32.25" customHeight="1" thickBot="1">
      <c r="A64" s="122"/>
      <c r="B64" s="123" t="s">
        <v>800</v>
      </c>
      <c r="C64" s="336"/>
      <c r="D64" s="124">
        <f>SUM(D61:D63)</f>
        <v>363</v>
      </c>
      <c r="E64" s="124">
        <f>SUM(E61:E63)</f>
        <v>0</v>
      </c>
      <c r="F64" s="130"/>
    </row>
    <row r="65" spans="1:6" s="125" customFormat="1" ht="32.25" customHeight="1" thickBot="1">
      <c r="A65" s="126"/>
      <c r="B65" s="127" t="s">
        <v>801</v>
      </c>
      <c r="C65" s="337">
        <f>C53+C60</f>
        <v>16735</v>
      </c>
      <c r="D65" s="337">
        <f>D53+D60</f>
        <v>31858</v>
      </c>
      <c r="E65" s="337">
        <f>E53+E60</f>
        <v>31249</v>
      </c>
      <c r="F65" s="132">
        <f>E65/D65*100</f>
        <v>98.08839224056753</v>
      </c>
    </row>
    <row r="66" spans="1:6" s="4" customFormat="1" ht="32.25" customHeight="1" thickBot="1">
      <c r="A66" s="126"/>
      <c r="B66" s="127" t="s">
        <v>802</v>
      </c>
      <c r="C66" s="337">
        <f>C54+C64</f>
        <v>16735</v>
      </c>
      <c r="D66" s="337">
        <f>D54+D64</f>
        <v>31858</v>
      </c>
      <c r="E66" s="337">
        <f>E54+E64</f>
        <v>29868</v>
      </c>
      <c r="F66" s="133">
        <f>E66/D66*100</f>
        <v>93.7535312951221</v>
      </c>
    </row>
  </sheetData>
  <sheetProtection/>
  <mergeCells count="14">
    <mergeCell ref="A56:F56"/>
    <mergeCell ref="A40:F40"/>
    <mergeCell ref="A13:F13"/>
    <mergeCell ref="A8:F8"/>
    <mergeCell ref="E37:E39"/>
    <mergeCell ref="E10:E12"/>
    <mergeCell ref="B10:B12"/>
    <mergeCell ref="C11:D12"/>
    <mergeCell ref="B37:B39"/>
    <mergeCell ref="C38:D39"/>
    <mergeCell ref="A7:F7"/>
    <mergeCell ref="A5:F5"/>
    <mergeCell ref="A6:F6"/>
    <mergeCell ref="A2:F2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3"/>
  </sheetPr>
  <dimension ref="A2:F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72.00390625" style="9" customWidth="1"/>
    <col min="2" max="2" width="27.125" style="9" customWidth="1"/>
    <col min="3" max="3" width="12.625" style="9" bestFit="1" customWidth="1"/>
    <col min="4" max="4" width="11.375" style="9" bestFit="1" customWidth="1"/>
    <col min="5" max="16384" width="9.125" style="9" customWidth="1"/>
  </cols>
  <sheetData>
    <row r="2" spans="1:2" ht="15.75">
      <c r="A2" s="829"/>
      <c r="B2" s="829"/>
    </row>
    <row r="4" spans="1:6" s="38" customFormat="1" ht="12.75">
      <c r="A4" s="91" t="s">
        <v>160</v>
      </c>
      <c r="C4" s="68"/>
      <c r="D4" s="28"/>
      <c r="E4" s="28"/>
      <c r="F4" s="28"/>
    </row>
    <row r="6" spans="1:2" ht="15.75">
      <c r="A6" s="820" t="s">
        <v>430</v>
      </c>
      <c r="B6" s="820"/>
    </row>
    <row r="7" spans="1:2" ht="15.75">
      <c r="A7" s="820" t="s">
        <v>83</v>
      </c>
      <c r="B7" s="820"/>
    </row>
    <row r="8" spans="1:2" ht="15.75">
      <c r="A8" s="820" t="s">
        <v>112</v>
      </c>
      <c r="B8" s="820"/>
    </row>
    <row r="10" ht="16.5" thickBot="1">
      <c r="B10" s="283" t="s">
        <v>4</v>
      </c>
    </row>
    <row r="11" spans="1:2" ht="15.75">
      <c r="A11" s="935" t="s">
        <v>84</v>
      </c>
      <c r="B11" s="935" t="s">
        <v>85</v>
      </c>
    </row>
    <row r="12" spans="1:2" ht="15.75">
      <c r="A12" s="936"/>
      <c r="B12" s="936"/>
    </row>
    <row r="13" spans="1:2" ht="15.75">
      <c r="A13" s="936"/>
      <c r="B13" s="936"/>
    </row>
    <row r="14" spans="1:2" ht="16.5" thickBot="1">
      <c r="A14" s="937"/>
      <c r="B14" s="937"/>
    </row>
    <row r="15" ht="15.75">
      <c r="A15" s="8" t="s">
        <v>618</v>
      </c>
    </row>
    <row r="16" spans="1:3" ht="15.75">
      <c r="A16" s="9" t="s">
        <v>86</v>
      </c>
      <c r="B16" s="2">
        <v>5046</v>
      </c>
      <c r="C16" s="2"/>
    </row>
    <row r="17" spans="1:3" ht="15.75">
      <c r="A17" s="9" t="s">
        <v>87</v>
      </c>
      <c r="B17" s="2"/>
      <c r="C17" s="2"/>
    </row>
    <row r="18" spans="1:3" ht="15.75">
      <c r="A18" s="9" t="s">
        <v>88</v>
      </c>
      <c r="B18" s="2">
        <v>27</v>
      </c>
      <c r="C18" s="2"/>
    </row>
    <row r="19" spans="1:3" ht="15.75">
      <c r="A19" s="9" t="s">
        <v>89</v>
      </c>
      <c r="B19" s="2"/>
      <c r="C19" s="2"/>
    </row>
    <row r="20" spans="1:3" s="8" customFormat="1" ht="15.75">
      <c r="A20" s="8" t="s">
        <v>90</v>
      </c>
      <c r="B20" s="16">
        <f>SUM(B16:B19)</f>
        <v>5073</v>
      </c>
      <c r="C20" s="16"/>
    </row>
    <row r="21" spans="2:3" s="8" customFormat="1" ht="15.75">
      <c r="B21" s="16"/>
      <c r="C21" s="16"/>
    </row>
    <row r="22" spans="1:3" s="8" customFormat="1" ht="15.75">
      <c r="A22" s="8" t="s">
        <v>583</v>
      </c>
      <c r="B22" s="16"/>
      <c r="C22" s="16"/>
    </row>
    <row r="23" spans="1:3" ht="15.75">
      <c r="A23" s="9" t="s">
        <v>584</v>
      </c>
      <c r="B23" s="2">
        <v>31248</v>
      </c>
      <c r="C23" s="2"/>
    </row>
    <row r="24" spans="1:3" ht="15.75">
      <c r="A24" s="9" t="s">
        <v>590</v>
      </c>
      <c r="B24" s="2">
        <v>-2623</v>
      </c>
      <c r="C24" s="2"/>
    </row>
    <row r="25" spans="1:3" ht="15.75">
      <c r="A25" s="326" t="s">
        <v>585</v>
      </c>
      <c r="B25" s="325">
        <f>B23+B24</f>
        <v>28625</v>
      </c>
      <c r="C25" s="2"/>
    </row>
    <row r="26" spans="1:3" ht="15.75">
      <c r="A26" s="8" t="s">
        <v>586</v>
      </c>
      <c r="B26" s="16"/>
      <c r="C26" s="2"/>
    </row>
    <row r="27" spans="1:3" ht="15.75">
      <c r="A27" s="9" t="s">
        <v>587</v>
      </c>
      <c r="B27" s="2">
        <v>29869</v>
      </c>
      <c r="C27" s="2"/>
    </row>
    <row r="28" spans="1:3" ht="31.5">
      <c r="A28" s="324" t="s">
        <v>588</v>
      </c>
      <c r="B28" s="2">
        <f>372+153</f>
        <v>525</v>
      </c>
      <c r="C28" s="2"/>
    </row>
    <row r="29" spans="1:4" ht="15.75">
      <c r="A29" s="326" t="s">
        <v>91</v>
      </c>
      <c r="B29" s="325">
        <f>B27+B28</f>
        <v>30394</v>
      </c>
      <c r="C29" s="2"/>
      <c r="D29" s="41"/>
    </row>
    <row r="30" spans="1:4" ht="15.75">
      <c r="A30" s="326"/>
      <c r="B30" s="325"/>
      <c r="C30" s="2"/>
      <c r="D30" s="41"/>
    </row>
    <row r="31" spans="1:3" s="8" customFormat="1" ht="15.75">
      <c r="A31" s="8" t="s">
        <v>619</v>
      </c>
      <c r="B31" s="16"/>
      <c r="C31" s="16"/>
    </row>
    <row r="32" spans="1:3" ht="15.75">
      <c r="A32" s="9" t="s">
        <v>86</v>
      </c>
      <c r="B32" s="2">
        <v>125</v>
      </c>
      <c r="C32" s="2"/>
    </row>
    <row r="33" spans="1:3" ht="15.75">
      <c r="A33" s="9" t="s">
        <v>87</v>
      </c>
      <c r="B33" s="2">
        <v>0</v>
      </c>
      <c r="C33" s="2"/>
    </row>
    <row r="34" spans="1:4" ht="15.75">
      <c r="A34" s="9" t="s">
        <v>88</v>
      </c>
      <c r="B34" s="2">
        <v>3179</v>
      </c>
      <c r="C34" s="2"/>
      <c r="D34" s="41"/>
    </row>
    <row r="35" spans="1:3" ht="15.75">
      <c r="A35" s="9" t="s">
        <v>89</v>
      </c>
      <c r="B35" s="2"/>
      <c r="C35" s="2"/>
    </row>
    <row r="36" spans="1:3" s="8" customFormat="1" ht="15.75">
      <c r="A36" s="8" t="s">
        <v>92</v>
      </c>
      <c r="B36" s="16">
        <f>B20+B25-B29</f>
        <v>3304</v>
      </c>
      <c r="C36" s="16"/>
    </row>
    <row r="37" ht="15.75">
      <c r="B37" s="2"/>
    </row>
  </sheetData>
  <sheetProtection/>
  <mergeCells count="6">
    <mergeCell ref="A11:A14"/>
    <mergeCell ref="B11:B14"/>
    <mergeCell ref="A2:B2"/>
    <mergeCell ref="A6:B6"/>
    <mergeCell ref="A7:B7"/>
    <mergeCell ref="A8:B8"/>
  </mergeCells>
  <printOptions horizontalCentered="1"/>
  <pageMargins left="0.07874015748031496" right="0.11811023622047245" top="0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M271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5.625" style="144" customWidth="1"/>
    <col min="2" max="2" width="3.25390625" style="33" customWidth="1"/>
    <col min="3" max="3" width="3.875" style="33" customWidth="1"/>
    <col min="4" max="4" width="3.625" style="33" customWidth="1"/>
    <col min="5" max="5" width="2.625" style="33" customWidth="1"/>
    <col min="6" max="6" width="3.625" style="136" customWidth="1"/>
    <col min="7" max="7" width="42.625" style="33" customWidth="1"/>
    <col min="8" max="10" width="12.1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10" ht="12.75">
      <c r="A1" s="957"/>
      <c r="B1" s="957"/>
      <c r="C1" s="957"/>
      <c r="D1" s="957"/>
      <c r="E1" s="957"/>
      <c r="F1" s="957"/>
      <c r="G1" s="957"/>
      <c r="H1" s="957"/>
      <c r="I1" s="957"/>
      <c r="J1" s="957"/>
    </row>
    <row r="2" spans="1:6" s="38" customFormat="1" ht="12.75">
      <c r="A2" s="91" t="s">
        <v>161</v>
      </c>
      <c r="C2" s="68"/>
      <c r="D2" s="28"/>
      <c r="E2" s="28"/>
      <c r="F2" s="28"/>
    </row>
    <row r="4" spans="1:10" s="1" customFormat="1" ht="15.75">
      <c r="A4" s="958" t="s">
        <v>292</v>
      </c>
      <c r="B4" s="958"/>
      <c r="C4" s="958"/>
      <c r="D4" s="958"/>
      <c r="E4" s="958"/>
      <c r="F4" s="958"/>
      <c r="G4" s="958"/>
      <c r="H4" s="958"/>
      <c r="I4" s="958"/>
      <c r="J4" s="958"/>
    </row>
    <row r="5" spans="1:10" s="1" customFormat="1" ht="15.75">
      <c r="A5" s="958" t="s">
        <v>591</v>
      </c>
      <c r="B5" s="958"/>
      <c r="C5" s="958"/>
      <c r="D5" s="958"/>
      <c r="E5" s="958"/>
      <c r="F5" s="958"/>
      <c r="G5" s="958"/>
      <c r="H5" s="958"/>
      <c r="I5" s="958"/>
      <c r="J5" s="958"/>
    </row>
    <row r="6" spans="1:10" s="1" customFormat="1" ht="15.75">
      <c r="A6" s="958" t="s">
        <v>112</v>
      </c>
      <c r="B6" s="958"/>
      <c r="C6" s="958"/>
      <c r="D6" s="958"/>
      <c r="E6" s="958"/>
      <c r="F6" s="958"/>
      <c r="G6" s="958"/>
      <c r="H6" s="958"/>
      <c r="I6" s="958"/>
      <c r="J6" s="958"/>
    </row>
    <row r="7" spans="1:10" s="1" customFormat="1" ht="15.75">
      <c r="A7" s="159"/>
      <c r="B7" s="135"/>
      <c r="C7" s="135"/>
      <c r="D7" s="135"/>
      <c r="E7" s="135"/>
      <c r="F7" s="135"/>
      <c r="G7" s="135"/>
      <c r="H7" s="135"/>
      <c r="I7" s="135"/>
      <c r="J7" s="135"/>
    </row>
    <row r="8" ht="14.25" customHeight="1" thickBot="1">
      <c r="J8" s="138" t="s">
        <v>16</v>
      </c>
    </row>
    <row r="9" spans="1:10" s="19" customFormat="1" ht="15" customHeight="1">
      <c r="A9" s="959" t="s">
        <v>859</v>
      </c>
      <c r="B9" s="961" t="s">
        <v>941</v>
      </c>
      <c r="C9" s="961"/>
      <c r="D9" s="961"/>
      <c r="E9" s="961"/>
      <c r="F9" s="961"/>
      <c r="G9" s="962"/>
      <c r="H9" s="938" t="s">
        <v>643</v>
      </c>
      <c r="I9" s="938" t="s">
        <v>644</v>
      </c>
      <c r="J9" s="940" t="s">
        <v>645</v>
      </c>
    </row>
    <row r="10" spans="1:10" s="19" customFormat="1" ht="13.5" thickBot="1">
      <c r="A10" s="960"/>
      <c r="B10" s="963"/>
      <c r="C10" s="963"/>
      <c r="D10" s="963"/>
      <c r="E10" s="963"/>
      <c r="F10" s="963"/>
      <c r="G10" s="964"/>
      <c r="H10" s="939"/>
      <c r="I10" s="939"/>
      <c r="J10" s="941"/>
    </row>
    <row r="11" spans="1:11" s="166" customFormat="1" ht="15.75">
      <c r="A11" s="947" t="s">
        <v>620</v>
      </c>
      <c r="B11" s="948"/>
      <c r="C11" s="948"/>
      <c r="D11" s="948"/>
      <c r="E11" s="948"/>
      <c r="F11" s="948"/>
      <c r="G11" s="948"/>
      <c r="K11" s="167"/>
    </row>
    <row r="12" spans="1:11" s="204" customFormat="1" ht="32.25" customHeight="1">
      <c r="A12" s="202"/>
      <c r="B12" s="207" t="s">
        <v>730</v>
      </c>
      <c r="C12" s="942" t="s">
        <v>899</v>
      </c>
      <c r="D12" s="942"/>
      <c r="E12" s="942"/>
      <c r="F12" s="942"/>
      <c r="G12" s="942"/>
      <c r="K12" s="205"/>
    </row>
    <row r="13" spans="1:11" s="204" customFormat="1" ht="15">
      <c r="A13" s="202"/>
      <c r="B13" s="202"/>
      <c r="C13" s="206" t="s">
        <v>78</v>
      </c>
      <c r="D13" s="208" t="s">
        <v>646</v>
      </c>
      <c r="E13" s="203"/>
      <c r="F13" s="203"/>
      <c r="G13" s="203"/>
      <c r="K13" s="205"/>
    </row>
    <row r="14" spans="1:11" ht="12.75">
      <c r="A14" s="144" t="s">
        <v>622</v>
      </c>
      <c r="B14" s="33" t="s">
        <v>71</v>
      </c>
      <c r="C14" s="138" t="s">
        <v>78</v>
      </c>
      <c r="D14" s="138" t="s">
        <v>945</v>
      </c>
      <c r="E14" s="138"/>
      <c r="F14" s="33" t="s">
        <v>808</v>
      </c>
      <c r="H14" s="28"/>
      <c r="I14" s="28"/>
      <c r="J14" s="28"/>
      <c r="K14" s="136"/>
    </row>
    <row r="15" spans="1:11" ht="12.75">
      <c r="A15" s="144" t="s">
        <v>623</v>
      </c>
      <c r="B15" s="33" t="s">
        <v>71</v>
      </c>
      <c r="C15" s="138" t="s">
        <v>78</v>
      </c>
      <c r="D15" s="138" t="s">
        <v>946</v>
      </c>
      <c r="E15" s="138"/>
      <c r="F15" s="33" t="s">
        <v>809</v>
      </c>
      <c r="H15" s="28"/>
      <c r="I15" s="28"/>
      <c r="J15" s="28"/>
      <c r="K15" s="136"/>
    </row>
    <row r="16" spans="1:11" ht="13.5" thickBot="1">
      <c r="A16" s="144" t="s">
        <v>624</v>
      </c>
      <c r="B16" s="33" t="s">
        <v>71</v>
      </c>
      <c r="C16" s="138" t="s">
        <v>78</v>
      </c>
      <c r="D16" s="138" t="s">
        <v>947</v>
      </c>
      <c r="E16" s="138"/>
      <c r="F16" s="33" t="s">
        <v>810</v>
      </c>
      <c r="H16" s="85"/>
      <c r="I16" s="85"/>
      <c r="J16" s="85"/>
      <c r="K16" s="136"/>
    </row>
    <row r="17" spans="1:11" s="139" customFormat="1" ht="13.5" thickBot="1">
      <c r="A17" s="276" t="s">
        <v>625</v>
      </c>
      <c r="B17" s="40" t="s">
        <v>71</v>
      </c>
      <c r="C17" s="143" t="s">
        <v>78</v>
      </c>
      <c r="D17" s="143"/>
      <c r="E17" s="143"/>
      <c r="F17" s="142" t="s">
        <v>646</v>
      </c>
      <c r="G17" s="147"/>
      <c r="H17" s="49">
        <f>SUM(H14:H16)</f>
        <v>0</v>
      </c>
      <c r="I17" s="49"/>
      <c r="J17" s="49"/>
      <c r="K17" s="146"/>
    </row>
    <row r="18" spans="1:11" s="204" customFormat="1" ht="15">
      <c r="A18" s="202"/>
      <c r="B18" s="202"/>
      <c r="C18" s="206" t="s">
        <v>811</v>
      </c>
      <c r="D18" s="208" t="s">
        <v>652</v>
      </c>
      <c r="E18" s="203"/>
      <c r="F18" s="203"/>
      <c r="G18" s="203"/>
      <c r="K18" s="205"/>
    </row>
    <row r="19" spans="1:11" ht="12.75">
      <c r="A19" s="144" t="s">
        <v>626</v>
      </c>
      <c r="B19" s="33" t="s">
        <v>71</v>
      </c>
      <c r="C19" s="138" t="s">
        <v>811</v>
      </c>
      <c r="D19" s="138" t="s">
        <v>945</v>
      </c>
      <c r="E19" s="138"/>
      <c r="F19" s="33" t="s">
        <v>812</v>
      </c>
      <c r="H19" s="28">
        <v>100650</v>
      </c>
      <c r="I19" s="28"/>
      <c r="J19" s="85">
        <v>98705</v>
      </c>
      <c r="K19" s="136"/>
    </row>
    <row r="20" spans="1:11" ht="12.75">
      <c r="A20" s="144" t="s">
        <v>648</v>
      </c>
      <c r="B20" s="33" t="s">
        <v>71</v>
      </c>
      <c r="C20" s="138" t="s">
        <v>811</v>
      </c>
      <c r="D20" s="138" t="s">
        <v>946</v>
      </c>
      <c r="E20" s="138"/>
      <c r="F20" s="33" t="s">
        <v>647</v>
      </c>
      <c r="H20" s="28"/>
      <c r="I20" s="28"/>
      <c r="J20" s="85"/>
      <c r="K20" s="136"/>
    </row>
    <row r="21" spans="1:11" ht="12.75">
      <c r="A21" s="160" t="s">
        <v>649</v>
      </c>
      <c r="B21" s="33" t="s">
        <v>71</v>
      </c>
      <c r="C21" s="138" t="s">
        <v>811</v>
      </c>
      <c r="D21" s="138" t="s">
        <v>947</v>
      </c>
      <c r="E21" s="138"/>
      <c r="F21" s="33" t="s">
        <v>813</v>
      </c>
      <c r="H21" s="28"/>
      <c r="I21" s="28"/>
      <c r="J21" s="85"/>
      <c r="K21" s="136"/>
    </row>
    <row r="22" spans="1:11" ht="12.75">
      <c r="A22" s="160" t="s">
        <v>650</v>
      </c>
      <c r="B22" s="33" t="s">
        <v>71</v>
      </c>
      <c r="C22" s="138" t="s">
        <v>811</v>
      </c>
      <c r="D22" s="138" t="s">
        <v>948</v>
      </c>
      <c r="E22" s="138"/>
      <c r="F22" s="33" t="s">
        <v>814</v>
      </c>
      <c r="H22" s="28">
        <v>2533</v>
      </c>
      <c r="I22" s="28"/>
      <c r="J22" s="85">
        <v>2533</v>
      </c>
      <c r="K22" s="136"/>
    </row>
    <row r="23" spans="1:11" ht="13.5" thickBot="1">
      <c r="A23" s="144" t="s">
        <v>651</v>
      </c>
      <c r="B23" s="33" t="s">
        <v>71</v>
      </c>
      <c r="C23" s="138" t="s">
        <v>811</v>
      </c>
      <c r="D23" s="138" t="s">
        <v>949</v>
      </c>
      <c r="E23" s="138"/>
      <c r="F23" s="33" t="s">
        <v>815</v>
      </c>
      <c r="H23" s="28"/>
      <c r="I23" s="28"/>
      <c r="J23" s="85"/>
      <c r="K23" s="136"/>
    </row>
    <row r="24" spans="1:11" s="139" customFormat="1" ht="13.5" thickBot="1">
      <c r="A24" s="276" t="s">
        <v>955</v>
      </c>
      <c r="B24" s="40" t="s">
        <v>71</v>
      </c>
      <c r="C24" s="143" t="s">
        <v>811</v>
      </c>
      <c r="D24" s="143"/>
      <c r="E24" s="143"/>
      <c r="F24" s="142" t="s">
        <v>652</v>
      </c>
      <c r="G24" s="147"/>
      <c r="H24" s="49">
        <f>SUM(H19:H23)</f>
        <v>103183</v>
      </c>
      <c r="I24" s="49"/>
      <c r="J24" s="49">
        <f>SUM(J19:J23)</f>
        <v>101238</v>
      </c>
      <c r="K24" s="146"/>
    </row>
    <row r="25" spans="1:11" s="204" customFormat="1" ht="19.5" customHeight="1">
      <c r="A25" s="202"/>
      <c r="B25" s="202"/>
      <c r="C25" s="206" t="s">
        <v>816</v>
      </c>
      <c r="D25" s="208" t="s">
        <v>817</v>
      </c>
      <c r="E25" s="203"/>
      <c r="F25" s="203"/>
      <c r="G25" s="203"/>
      <c r="K25" s="205"/>
    </row>
    <row r="26" spans="1:11" ht="12.75">
      <c r="A26" s="144" t="s">
        <v>956</v>
      </c>
      <c r="B26" s="138" t="s">
        <v>71</v>
      </c>
      <c r="C26" s="138" t="s">
        <v>816</v>
      </c>
      <c r="D26" s="138" t="s">
        <v>945</v>
      </c>
      <c r="F26" s="33" t="s">
        <v>653</v>
      </c>
      <c r="H26" s="28">
        <v>1699</v>
      </c>
      <c r="I26" s="28"/>
      <c r="J26" s="85">
        <v>1699</v>
      </c>
      <c r="K26" s="136"/>
    </row>
    <row r="27" spans="1:11" ht="12.75">
      <c r="A27" s="144" t="s">
        <v>11</v>
      </c>
      <c r="B27" s="33" t="s">
        <v>71</v>
      </c>
      <c r="C27" s="138" t="s">
        <v>816</v>
      </c>
      <c r="D27" s="138" t="s">
        <v>945</v>
      </c>
      <c r="E27" s="138" t="s">
        <v>97</v>
      </c>
      <c r="F27" s="33" t="s">
        <v>926</v>
      </c>
      <c r="G27" s="33" t="s">
        <v>654</v>
      </c>
      <c r="H27" s="85"/>
      <c r="I27" s="85"/>
      <c r="J27" s="85"/>
      <c r="K27" s="136"/>
    </row>
    <row r="28" spans="1:11" ht="12.75">
      <c r="A28" s="144" t="s">
        <v>957</v>
      </c>
      <c r="B28" s="33" t="s">
        <v>71</v>
      </c>
      <c r="C28" s="138" t="s">
        <v>816</v>
      </c>
      <c r="D28" s="138" t="s">
        <v>945</v>
      </c>
      <c r="E28" s="138" t="s">
        <v>98</v>
      </c>
      <c r="F28" s="33"/>
      <c r="G28" s="33" t="s">
        <v>655</v>
      </c>
      <c r="H28" s="85"/>
      <c r="I28" s="85"/>
      <c r="J28" s="85"/>
      <c r="K28" s="136"/>
    </row>
    <row r="29" spans="1:11" ht="12.75">
      <c r="A29" s="144" t="s">
        <v>958</v>
      </c>
      <c r="B29" s="33" t="s">
        <v>71</v>
      </c>
      <c r="C29" s="138" t="s">
        <v>816</v>
      </c>
      <c r="D29" s="138" t="s">
        <v>946</v>
      </c>
      <c r="E29" s="138"/>
      <c r="F29" s="33" t="s">
        <v>656</v>
      </c>
      <c r="H29" s="85"/>
      <c r="I29" s="85"/>
      <c r="J29" s="85"/>
      <c r="K29" s="136"/>
    </row>
    <row r="30" spans="1:11" ht="12.75">
      <c r="A30" s="144" t="s">
        <v>959</v>
      </c>
      <c r="B30" s="33" t="s">
        <v>71</v>
      </c>
      <c r="C30" s="138" t="s">
        <v>816</v>
      </c>
      <c r="D30" s="138" t="s">
        <v>946</v>
      </c>
      <c r="E30" s="138" t="s">
        <v>97</v>
      </c>
      <c r="F30" s="33"/>
      <c r="G30" s="33" t="s">
        <v>726</v>
      </c>
      <c r="H30" s="85"/>
      <c r="I30" s="85"/>
      <c r="J30" s="85"/>
      <c r="K30" s="136"/>
    </row>
    <row r="31" spans="1:11" ht="12.75">
      <c r="A31" s="144" t="s">
        <v>961</v>
      </c>
      <c r="B31" s="33" t="s">
        <v>71</v>
      </c>
      <c r="C31" s="138" t="s">
        <v>816</v>
      </c>
      <c r="D31" s="138" t="s">
        <v>946</v>
      </c>
      <c r="E31" s="138" t="s">
        <v>98</v>
      </c>
      <c r="F31" s="33"/>
      <c r="G31" s="33" t="s">
        <v>727</v>
      </c>
      <c r="H31" s="85"/>
      <c r="I31" s="85"/>
      <c r="J31" s="85"/>
      <c r="K31" s="136"/>
    </row>
    <row r="32" spans="1:11" ht="13.5" thickBot="1">
      <c r="A32" s="144" t="s">
        <v>963</v>
      </c>
      <c r="B32" s="33" t="s">
        <v>71</v>
      </c>
      <c r="C32" s="138" t="s">
        <v>816</v>
      </c>
      <c r="D32" s="138" t="s">
        <v>947</v>
      </c>
      <c r="E32" s="138"/>
      <c r="F32" s="33" t="s">
        <v>818</v>
      </c>
      <c r="H32" s="85"/>
      <c r="I32" s="85"/>
      <c r="J32" s="85"/>
      <c r="K32" s="136"/>
    </row>
    <row r="33" spans="1:11" s="139" customFormat="1" ht="13.5" thickBot="1">
      <c r="A33" s="276" t="s">
        <v>964</v>
      </c>
      <c r="B33" s="40" t="s">
        <v>71</v>
      </c>
      <c r="C33" s="143" t="s">
        <v>816</v>
      </c>
      <c r="D33" s="143"/>
      <c r="E33" s="143"/>
      <c r="F33" s="142" t="s">
        <v>817</v>
      </c>
      <c r="G33" s="147"/>
      <c r="H33" s="49">
        <f>SUM(H26+H29+H32)</f>
        <v>1699</v>
      </c>
      <c r="I33" s="49"/>
      <c r="J33" s="49">
        <f>SUM(J26+J29+J32)</f>
        <v>1699</v>
      </c>
      <c r="K33" s="146"/>
    </row>
    <row r="34" spans="1:11" s="204" customFormat="1" ht="19.5" customHeight="1">
      <c r="A34" s="202"/>
      <c r="B34" s="202"/>
      <c r="C34" s="206" t="s">
        <v>819</v>
      </c>
      <c r="D34" s="208" t="s">
        <v>728</v>
      </c>
      <c r="E34" s="203"/>
      <c r="F34" s="203"/>
      <c r="G34" s="203"/>
      <c r="K34" s="205"/>
    </row>
    <row r="35" spans="1:11" ht="12.75">
      <c r="A35" s="144" t="s">
        <v>965</v>
      </c>
      <c r="B35" s="33" t="s">
        <v>71</v>
      </c>
      <c r="C35" s="138" t="s">
        <v>819</v>
      </c>
      <c r="D35" s="138" t="s">
        <v>945</v>
      </c>
      <c r="E35" s="138"/>
      <c r="F35" s="33" t="s">
        <v>728</v>
      </c>
      <c r="H35" s="85"/>
      <c r="I35" s="85"/>
      <c r="J35" s="85"/>
      <c r="K35" s="136"/>
    </row>
    <row r="36" spans="1:11" ht="24.75" customHeight="1" thickBot="1">
      <c r="A36" s="144" t="s">
        <v>966</v>
      </c>
      <c r="B36" s="33" t="s">
        <v>71</v>
      </c>
      <c r="C36" s="138" t="s">
        <v>819</v>
      </c>
      <c r="D36" s="138" t="s">
        <v>946</v>
      </c>
      <c r="E36" s="138"/>
      <c r="F36" s="946" t="s">
        <v>729</v>
      </c>
      <c r="G36" s="946"/>
      <c r="H36" s="85"/>
      <c r="I36" s="85"/>
      <c r="J36" s="85"/>
      <c r="K36" s="136"/>
    </row>
    <row r="37" spans="1:11" s="139" customFormat="1" ht="13.5" thickBot="1">
      <c r="A37" s="276" t="s">
        <v>967</v>
      </c>
      <c r="B37" s="213" t="s">
        <v>71</v>
      </c>
      <c r="C37" s="212" t="s">
        <v>819</v>
      </c>
      <c r="D37" s="212"/>
      <c r="E37" s="212"/>
      <c r="F37" s="211" t="s">
        <v>728</v>
      </c>
      <c r="G37" s="214"/>
      <c r="H37" s="49"/>
      <c r="I37" s="49"/>
      <c r="J37" s="49"/>
      <c r="K37" s="146"/>
    </row>
    <row r="38" spans="1:11" s="139" customFormat="1" ht="25.5" customHeight="1" thickBot="1">
      <c r="A38" s="276" t="s">
        <v>627</v>
      </c>
      <c r="B38" s="40" t="s">
        <v>730</v>
      </c>
      <c r="C38" s="143"/>
      <c r="D38" s="143"/>
      <c r="E38" s="143"/>
      <c r="F38" s="944" t="s">
        <v>899</v>
      </c>
      <c r="G38" s="945"/>
      <c r="H38" s="277">
        <f>H17+H24+H33</f>
        <v>104882</v>
      </c>
      <c r="I38" s="140"/>
      <c r="J38" s="140">
        <f>J17+J24+J33</f>
        <v>102937</v>
      </c>
      <c r="K38" s="146"/>
    </row>
    <row r="39" spans="1:11" s="204" customFormat="1" ht="15">
      <c r="A39" s="202"/>
      <c r="B39" s="207" t="s">
        <v>205</v>
      </c>
      <c r="C39" s="942" t="s">
        <v>206</v>
      </c>
      <c r="D39" s="942"/>
      <c r="E39" s="942"/>
      <c r="F39" s="942"/>
      <c r="G39" s="942"/>
      <c r="K39" s="205"/>
    </row>
    <row r="40" spans="1:11" s="208" customFormat="1" ht="17.25" customHeight="1">
      <c r="A40" s="215"/>
      <c r="C40" s="216" t="s">
        <v>78</v>
      </c>
      <c r="D40" s="208" t="s">
        <v>820</v>
      </c>
      <c r="E40" s="216"/>
      <c r="F40" s="203"/>
      <c r="G40" s="203"/>
      <c r="H40" s="217"/>
      <c r="I40" s="217"/>
      <c r="J40" s="217"/>
      <c r="K40" s="218"/>
    </row>
    <row r="41" spans="1:11" ht="12.75">
      <c r="A41" s="144" t="s">
        <v>628</v>
      </c>
      <c r="B41" s="33" t="s">
        <v>72</v>
      </c>
      <c r="C41" s="138" t="s">
        <v>78</v>
      </c>
      <c r="D41" s="138" t="s">
        <v>945</v>
      </c>
      <c r="E41" s="138"/>
      <c r="F41" s="33" t="s">
        <v>731</v>
      </c>
      <c r="H41" s="85"/>
      <c r="I41" s="85"/>
      <c r="J41" s="85"/>
      <c r="K41" s="136"/>
    </row>
    <row r="42" spans="1:11" ht="12.75">
      <c r="A42" s="144" t="s">
        <v>629</v>
      </c>
      <c r="B42" s="33" t="s">
        <v>72</v>
      </c>
      <c r="C42" s="138" t="s">
        <v>78</v>
      </c>
      <c r="D42" s="138" t="s">
        <v>946</v>
      </c>
      <c r="E42" s="138"/>
      <c r="F42" s="33" t="s">
        <v>732</v>
      </c>
      <c r="H42" s="85"/>
      <c r="I42" s="85"/>
      <c r="J42" s="85"/>
      <c r="K42" s="136"/>
    </row>
    <row r="43" spans="1:11" ht="12.75">
      <c r="A43" s="144" t="s">
        <v>630</v>
      </c>
      <c r="B43" s="33" t="s">
        <v>72</v>
      </c>
      <c r="C43" s="138" t="s">
        <v>78</v>
      </c>
      <c r="D43" s="138" t="s">
        <v>947</v>
      </c>
      <c r="E43" s="138"/>
      <c r="F43" s="33" t="s">
        <v>733</v>
      </c>
      <c r="H43" s="85"/>
      <c r="I43" s="85"/>
      <c r="J43" s="85"/>
      <c r="K43" s="136"/>
    </row>
    <row r="44" spans="1:11" ht="12.75">
      <c r="A44" s="144" t="s">
        <v>631</v>
      </c>
      <c r="B44" s="33" t="s">
        <v>72</v>
      </c>
      <c r="C44" s="138" t="s">
        <v>78</v>
      </c>
      <c r="D44" s="138" t="s">
        <v>948</v>
      </c>
      <c r="E44" s="138"/>
      <c r="F44" s="33" t="s">
        <v>734</v>
      </c>
      <c r="H44" s="85"/>
      <c r="I44" s="85"/>
      <c r="J44" s="85"/>
      <c r="K44" s="136"/>
    </row>
    <row r="45" spans="1:11" ht="13.5" thickBot="1">
      <c r="A45" s="144" t="s">
        <v>632</v>
      </c>
      <c r="B45" s="33" t="s">
        <v>72</v>
      </c>
      <c r="C45" s="138" t="s">
        <v>78</v>
      </c>
      <c r="D45" s="138" t="s">
        <v>949</v>
      </c>
      <c r="E45" s="138"/>
      <c r="F45" s="33" t="s">
        <v>821</v>
      </c>
      <c r="H45" s="85"/>
      <c r="I45" s="85"/>
      <c r="J45" s="85"/>
      <c r="K45" s="136"/>
    </row>
    <row r="46" spans="1:11" s="139" customFormat="1" ht="13.5" thickBot="1">
      <c r="A46" s="276" t="s">
        <v>633</v>
      </c>
      <c r="B46" s="40" t="s">
        <v>72</v>
      </c>
      <c r="C46" s="143" t="s">
        <v>78</v>
      </c>
      <c r="D46" s="143"/>
      <c r="E46" s="143"/>
      <c r="F46" s="142" t="s">
        <v>820</v>
      </c>
      <c r="G46" s="147"/>
      <c r="H46" s="49">
        <f>SUM(H41:H45)</f>
        <v>0</v>
      </c>
      <c r="I46" s="49"/>
      <c r="J46" s="49">
        <f>SUM(J41:J45)</f>
        <v>0</v>
      </c>
      <c r="K46" s="146"/>
    </row>
    <row r="47" spans="1:11" s="208" customFormat="1" ht="17.25" customHeight="1">
      <c r="A47" s="215"/>
      <c r="C47" s="216" t="s">
        <v>811</v>
      </c>
      <c r="D47" s="208" t="s">
        <v>822</v>
      </c>
      <c r="E47" s="216"/>
      <c r="F47" s="203"/>
      <c r="G47" s="203"/>
      <c r="H47" s="217"/>
      <c r="I47" s="217"/>
      <c r="J47" s="217"/>
      <c r="K47" s="218"/>
    </row>
    <row r="48" spans="1:11" ht="12.75">
      <c r="A48" s="144" t="s">
        <v>634</v>
      </c>
      <c r="B48" s="138" t="s">
        <v>72</v>
      </c>
      <c r="C48" s="138" t="s">
        <v>811</v>
      </c>
      <c r="D48" s="138" t="s">
        <v>945</v>
      </c>
      <c r="E48" s="138"/>
      <c r="F48" s="33" t="s">
        <v>200</v>
      </c>
      <c r="H48" s="85"/>
      <c r="I48" s="85"/>
      <c r="J48" s="85"/>
      <c r="K48" s="136"/>
    </row>
    <row r="49" spans="1:11" ht="12.75">
      <c r="A49" s="144" t="s">
        <v>635</v>
      </c>
      <c r="B49" s="138" t="s">
        <v>72</v>
      </c>
      <c r="C49" s="138" t="s">
        <v>811</v>
      </c>
      <c r="D49" s="138" t="s">
        <v>946</v>
      </c>
      <c r="E49" s="138"/>
      <c r="F49" s="33" t="s">
        <v>823</v>
      </c>
      <c r="H49" s="85"/>
      <c r="I49" s="85"/>
      <c r="J49" s="85"/>
      <c r="K49" s="136"/>
    </row>
    <row r="50" spans="1:11" s="34" customFormat="1" ht="12.75">
      <c r="A50" s="144" t="s">
        <v>636</v>
      </c>
      <c r="B50" s="151" t="s">
        <v>72</v>
      </c>
      <c r="C50" s="151" t="s">
        <v>811</v>
      </c>
      <c r="D50" s="151" t="s">
        <v>946</v>
      </c>
      <c r="E50" s="151" t="s">
        <v>97</v>
      </c>
      <c r="G50" s="34" t="s">
        <v>201</v>
      </c>
      <c r="H50" s="87"/>
      <c r="I50" s="87"/>
      <c r="J50" s="87"/>
      <c r="K50" s="149"/>
    </row>
    <row r="51" spans="1:11" ht="12.75">
      <c r="A51" s="144" t="s">
        <v>637</v>
      </c>
      <c r="B51" s="138" t="s">
        <v>72</v>
      </c>
      <c r="C51" s="152" t="s">
        <v>811</v>
      </c>
      <c r="D51" s="152" t="s">
        <v>946</v>
      </c>
      <c r="E51" s="152" t="s">
        <v>98</v>
      </c>
      <c r="F51" s="150"/>
      <c r="G51" s="150" t="s">
        <v>202</v>
      </c>
      <c r="H51" s="87"/>
      <c r="I51" s="87"/>
      <c r="J51" s="85"/>
      <c r="K51" s="136"/>
    </row>
    <row r="52" spans="1:11" ht="12.75">
      <c r="A52" s="144" t="s">
        <v>638</v>
      </c>
      <c r="B52" s="138" t="s">
        <v>72</v>
      </c>
      <c r="C52" s="138" t="s">
        <v>811</v>
      </c>
      <c r="D52" s="138" t="s">
        <v>946</v>
      </c>
      <c r="E52" s="138" t="s">
        <v>99</v>
      </c>
      <c r="F52" s="33"/>
      <c r="G52" s="33" t="s">
        <v>726</v>
      </c>
      <c r="H52" s="87"/>
      <c r="I52" s="87"/>
      <c r="J52" s="85"/>
      <c r="K52" s="136"/>
    </row>
    <row r="53" spans="1:11" ht="12.75">
      <c r="A53" s="144" t="s">
        <v>639</v>
      </c>
      <c r="B53" s="33" t="s">
        <v>72</v>
      </c>
      <c r="C53" s="138" t="s">
        <v>811</v>
      </c>
      <c r="D53" s="138" t="s">
        <v>946</v>
      </c>
      <c r="E53" s="138" t="s">
        <v>100</v>
      </c>
      <c r="F53" s="33" t="s">
        <v>926</v>
      </c>
      <c r="G53" s="33" t="s">
        <v>727</v>
      </c>
      <c r="H53" s="87"/>
      <c r="I53" s="87"/>
      <c r="J53" s="85"/>
      <c r="K53" s="136"/>
    </row>
    <row r="54" spans="1:11" ht="21" customHeight="1" thickBot="1">
      <c r="A54" s="144" t="s">
        <v>640</v>
      </c>
      <c r="B54" s="33" t="s">
        <v>72</v>
      </c>
      <c r="C54" s="138" t="s">
        <v>811</v>
      </c>
      <c r="D54" s="138" t="s">
        <v>946</v>
      </c>
      <c r="E54" s="138" t="s">
        <v>203</v>
      </c>
      <c r="F54" s="33" t="s">
        <v>926</v>
      </c>
      <c r="G54" s="33" t="s">
        <v>204</v>
      </c>
      <c r="H54" s="87">
        <v>3112</v>
      </c>
      <c r="I54" s="87"/>
      <c r="J54" s="85"/>
      <c r="K54" s="136"/>
    </row>
    <row r="55" spans="1:11" s="139" customFormat="1" ht="18" customHeight="1" thickBot="1">
      <c r="A55" s="276" t="s">
        <v>641</v>
      </c>
      <c r="B55" s="40" t="s">
        <v>72</v>
      </c>
      <c r="C55" s="143" t="s">
        <v>811</v>
      </c>
      <c r="D55" s="143"/>
      <c r="E55" s="143"/>
      <c r="F55" s="142" t="s">
        <v>822</v>
      </c>
      <c r="G55" s="147"/>
      <c r="H55" s="49">
        <f>H48+H54</f>
        <v>3112</v>
      </c>
      <c r="I55" s="49"/>
      <c r="J55" s="49">
        <f>J48+J49</f>
        <v>0</v>
      </c>
      <c r="K55" s="146"/>
    </row>
    <row r="56" spans="1:11" s="139" customFormat="1" ht="25.5" customHeight="1" thickBot="1">
      <c r="A56" s="276" t="s">
        <v>642</v>
      </c>
      <c r="B56" s="40" t="s">
        <v>205</v>
      </c>
      <c r="C56" s="143"/>
      <c r="D56" s="143"/>
      <c r="E56" s="143"/>
      <c r="F56" s="944" t="s">
        <v>206</v>
      </c>
      <c r="G56" s="945"/>
      <c r="H56" s="277">
        <f>H46+H55</f>
        <v>3112</v>
      </c>
      <c r="I56" s="140"/>
      <c r="J56" s="140">
        <f>J46+J55</f>
        <v>0</v>
      </c>
      <c r="K56" s="146"/>
    </row>
    <row r="57" spans="1:10" s="19" customFormat="1" ht="15" customHeight="1">
      <c r="A57" s="949" t="s">
        <v>807</v>
      </c>
      <c r="B57" s="950"/>
      <c r="C57" s="950"/>
      <c r="D57" s="950"/>
      <c r="E57" s="950"/>
      <c r="F57" s="951"/>
      <c r="G57" s="955" t="s">
        <v>941</v>
      </c>
      <c r="H57" s="938" t="s">
        <v>643</v>
      </c>
      <c r="I57" s="938" t="s">
        <v>644</v>
      </c>
      <c r="J57" s="940" t="s">
        <v>645</v>
      </c>
    </row>
    <row r="58" spans="1:10" s="19" customFormat="1" ht="13.5" thickBot="1">
      <c r="A58" s="952"/>
      <c r="B58" s="953"/>
      <c r="C58" s="953"/>
      <c r="D58" s="953"/>
      <c r="E58" s="953"/>
      <c r="F58" s="954"/>
      <c r="G58" s="956"/>
      <c r="H58" s="939"/>
      <c r="I58" s="939"/>
      <c r="J58" s="941"/>
    </row>
    <row r="59" spans="1:11" s="204" customFormat="1" ht="15">
      <c r="A59" s="202"/>
      <c r="B59" s="207" t="s">
        <v>220</v>
      </c>
      <c r="C59" s="942" t="s">
        <v>221</v>
      </c>
      <c r="D59" s="942"/>
      <c r="E59" s="942"/>
      <c r="F59" s="942"/>
      <c r="G59" s="942"/>
      <c r="K59" s="205"/>
    </row>
    <row r="60" spans="1:11" s="34" customFormat="1" ht="12.75">
      <c r="A60" s="158" t="s">
        <v>207</v>
      </c>
      <c r="B60" s="34" t="s">
        <v>73</v>
      </c>
      <c r="C60" s="34" t="s">
        <v>78</v>
      </c>
      <c r="F60" s="34" t="s">
        <v>216</v>
      </c>
      <c r="H60" s="88"/>
      <c r="I60" s="88"/>
      <c r="J60" s="88"/>
      <c r="K60" s="149"/>
    </row>
    <row r="61" spans="1:11" ht="12.75">
      <c r="A61" s="144" t="s">
        <v>208</v>
      </c>
      <c r="B61" s="138" t="s">
        <v>73</v>
      </c>
      <c r="C61" s="138" t="s">
        <v>811</v>
      </c>
      <c r="D61" s="138"/>
      <c r="E61" s="138"/>
      <c r="F61" s="33" t="s">
        <v>900</v>
      </c>
      <c r="H61" s="85">
        <v>27</v>
      </c>
      <c r="I61" s="85"/>
      <c r="J61" s="85">
        <v>125</v>
      </c>
      <c r="K61" s="136"/>
    </row>
    <row r="62" spans="1:11" ht="12.75">
      <c r="A62" s="144" t="s">
        <v>209</v>
      </c>
      <c r="B62" s="138" t="s">
        <v>73</v>
      </c>
      <c r="C62" s="138" t="s">
        <v>816</v>
      </c>
      <c r="D62" s="138"/>
      <c r="E62" s="138"/>
      <c r="F62" s="33" t="s">
        <v>217</v>
      </c>
      <c r="H62" s="85">
        <v>5046</v>
      </c>
      <c r="I62" s="85"/>
      <c r="J62" s="85">
        <v>3179</v>
      </c>
      <c r="K62" s="136"/>
    </row>
    <row r="63" spans="1:11" ht="12.75">
      <c r="A63" s="144" t="s">
        <v>210</v>
      </c>
      <c r="B63" s="138" t="s">
        <v>73</v>
      </c>
      <c r="C63" s="138" t="s">
        <v>819</v>
      </c>
      <c r="D63" s="138"/>
      <c r="E63" s="138"/>
      <c r="F63" s="33" t="s">
        <v>218</v>
      </c>
      <c r="H63" s="85"/>
      <c r="I63" s="85"/>
      <c r="J63" s="85"/>
      <c r="K63" s="136"/>
    </row>
    <row r="64" spans="1:11" ht="13.5" thickBot="1">
      <c r="A64" s="144" t="s">
        <v>211</v>
      </c>
      <c r="B64" s="138" t="s">
        <v>73</v>
      </c>
      <c r="C64" s="138" t="s">
        <v>824</v>
      </c>
      <c r="D64" s="138"/>
      <c r="E64" s="138"/>
      <c r="F64" s="33" t="s">
        <v>219</v>
      </c>
      <c r="H64" s="85"/>
      <c r="I64" s="85"/>
      <c r="J64" s="85">
        <v>17</v>
      </c>
      <c r="K64" s="136"/>
    </row>
    <row r="65" spans="1:11" s="139" customFormat="1" ht="25.5" customHeight="1" thickBot="1">
      <c r="A65" s="276" t="s">
        <v>212</v>
      </c>
      <c r="B65" s="40" t="s">
        <v>220</v>
      </c>
      <c r="C65" s="143"/>
      <c r="D65" s="143"/>
      <c r="E65" s="143"/>
      <c r="F65" s="944" t="s">
        <v>221</v>
      </c>
      <c r="G65" s="945"/>
      <c r="H65" s="277">
        <f>SUM(H60:H64)</f>
        <v>5073</v>
      </c>
      <c r="I65" s="140"/>
      <c r="J65" s="140">
        <f>SUM(J60:J64)</f>
        <v>3321</v>
      </c>
      <c r="K65" s="146"/>
    </row>
    <row r="66" spans="1:11" s="204" customFormat="1" ht="15">
      <c r="A66" s="202"/>
      <c r="B66" s="207" t="s">
        <v>370</v>
      </c>
      <c r="C66" s="942" t="s">
        <v>371</v>
      </c>
      <c r="D66" s="942"/>
      <c r="E66" s="942"/>
      <c r="F66" s="942"/>
      <c r="G66" s="942"/>
      <c r="K66" s="205"/>
    </row>
    <row r="67" spans="1:11" s="204" customFormat="1" ht="15">
      <c r="A67" s="202"/>
      <c r="B67" s="207"/>
      <c r="C67" s="203" t="s">
        <v>78</v>
      </c>
      <c r="D67" s="942" t="s">
        <v>285</v>
      </c>
      <c r="E67" s="942"/>
      <c r="F67" s="942"/>
      <c r="G67" s="942"/>
      <c r="K67" s="205"/>
    </row>
    <row r="68" spans="1:11" s="34" customFormat="1" ht="28.5" customHeight="1">
      <c r="A68" s="158" t="s">
        <v>213</v>
      </c>
      <c r="B68" s="338" t="s">
        <v>74</v>
      </c>
      <c r="C68" s="338" t="s">
        <v>78</v>
      </c>
      <c r="D68" s="338" t="s">
        <v>945</v>
      </c>
      <c r="E68" s="338"/>
      <c r="F68" s="943" t="s">
        <v>276</v>
      </c>
      <c r="G68" s="943"/>
      <c r="H68" s="87"/>
      <c r="I68" s="87"/>
      <c r="J68" s="87"/>
      <c r="K68" s="149"/>
    </row>
    <row r="69" spans="1:11" s="34" customFormat="1" ht="38.25">
      <c r="A69" s="158" t="s">
        <v>214</v>
      </c>
      <c r="B69" s="338" t="s">
        <v>74</v>
      </c>
      <c r="C69" s="338" t="s">
        <v>78</v>
      </c>
      <c r="D69" s="338" t="s">
        <v>945</v>
      </c>
      <c r="E69" s="338" t="s">
        <v>97</v>
      </c>
      <c r="G69" s="141" t="s">
        <v>901</v>
      </c>
      <c r="H69" s="87"/>
      <c r="I69" s="87"/>
      <c r="J69" s="87"/>
      <c r="K69" s="149"/>
    </row>
    <row r="70" spans="1:11" s="34" customFormat="1" ht="28.5" customHeight="1">
      <c r="A70" s="158" t="s">
        <v>215</v>
      </c>
      <c r="B70" s="338" t="s">
        <v>74</v>
      </c>
      <c r="C70" s="338" t="s">
        <v>78</v>
      </c>
      <c r="D70" s="338" t="s">
        <v>946</v>
      </c>
      <c r="E70" s="338"/>
      <c r="F70" s="943" t="s">
        <v>277</v>
      </c>
      <c r="G70" s="943"/>
      <c r="H70" s="87"/>
      <c r="I70" s="87"/>
      <c r="J70" s="87"/>
      <c r="K70" s="149"/>
    </row>
    <row r="71" spans="1:13" s="34" customFormat="1" ht="38.25" customHeight="1">
      <c r="A71" s="158" t="s">
        <v>222</v>
      </c>
      <c r="B71" s="338" t="s">
        <v>74</v>
      </c>
      <c r="C71" s="338" t="s">
        <v>78</v>
      </c>
      <c r="D71" s="338" t="s">
        <v>946</v>
      </c>
      <c r="E71" s="338" t="s">
        <v>97</v>
      </c>
      <c r="G71" s="141" t="s">
        <v>902</v>
      </c>
      <c r="H71" s="80"/>
      <c r="I71" s="80"/>
      <c r="J71" s="87"/>
      <c r="K71" s="149"/>
      <c r="L71" s="149"/>
      <c r="M71" s="153"/>
    </row>
    <row r="72" spans="1:11" s="34" customFormat="1" ht="28.5" customHeight="1">
      <c r="A72" s="158" t="s">
        <v>223</v>
      </c>
      <c r="B72" s="338" t="s">
        <v>74</v>
      </c>
      <c r="C72" s="338" t="s">
        <v>78</v>
      </c>
      <c r="D72" s="338" t="s">
        <v>947</v>
      </c>
      <c r="E72" s="338"/>
      <c r="F72" s="943" t="s">
        <v>278</v>
      </c>
      <c r="G72" s="943"/>
      <c r="H72" s="87">
        <v>131</v>
      </c>
      <c r="I72" s="87"/>
      <c r="J72" s="87">
        <v>149</v>
      </c>
      <c r="K72" s="149"/>
    </row>
    <row r="73" spans="1:11" s="34" customFormat="1" ht="28.5" customHeight="1">
      <c r="A73" s="158" t="s">
        <v>224</v>
      </c>
      <c r="B73" s="338" t="s">
        <v>74</v>
      </c>
      <c r="C73" s="338" t="s">
        <v>78</v>
      </c>
      <c r="D73" s="338" t="s">
        <v>948</v>
      </c>
      <c r="E73" s="338"/>
      <c r="F73" s="943" t="s">
        <v>279</v>
      </c>
      <c r="G73" s="943"/>
      <c r="H73" s="87"/>
      <c r="I73" s="87"/>
      <c r="J73" s="87"/>
      <c r="K73" s="149"/>
    </row>
    <row r="74" spans="1:11" s="34" customFormat="1" ht="28.5" customHeight="1">
      <c r="A74" s="158" t="s">
        <v>225</v>
      </c>
      <c r="B74" s="338" t="s">
        <v>74</v>
      </c>
      <c r="C74" s="338" t="s">
        <v>78</v>
      </c>
      <c r="D74" s="338" t="s">
        <v>949</v>
      </c>
      <c r="E74" s="338"/>
      <c r="F74" s="943" t="s">
        <v>280</v>
      </c>
      <c r="G74" s="943"/>
      <c r="H74" s="87"/>
      <c r="I74" s="87"/>
      <c r="J74" s="87"/>
      <c r="K74" s="149"/>
    </row>
    <row r="75" spans="1:11" s="34" customFormat="1" ht="28.5" customHeight="1">
      <c r="A75" s="158" t="s">
        <v>226</v>
      </c>
      <c r="B75" s="338" t="s">
        <v>74</v>
      </c>
      <c r="C75" s="338" t="s">
        <v>78</v>
      </c>
      <c r="D75" s="338" t="s">
        <v>10</v>
      </c>
      <c r="E75" s="338"/>
      <c r="F75" s="943" t="s">
        <v>281</v>
      </c>
      <c r="G75" s="943"/>
      <c r="H75" s="87"/>
      <c r="I75" s="87"/>
      <c r="J75" s="87"/>
      <c r="K75" s="149"/>
    </row>
    <row r="76" spans="1:11" s="34" customFormat="1" ht="38.25">
      <c r="A76" s="158" t="s">
        <v>227</v>
      </c>
      <c r="B76" s="338" t="s">
        <v>74</v>
      </c>
      <c r="C76" s="338" t="s">
        <v>78</v>
      </c>
      <c r="D76" s="338" t="s">
        <v>10</v>
      </c>
      <c r="E76" s="338" t="s">
        <v>97</v>
      </c>
      <c r="G76" s="141" t="s">
        <v>903</v>
      </c>
      <c r="H76" s="87"/>
      <c r="I76" s="87"/>
      <c r="J76" s="87"/>
      <c r="K76" s="149"/>
    </row>
    <row r="77" spans="1:11" s="34" customFormat="1" ht="28.5" customHeight="1">
      <c r="A77" s="158" t="s">
        <v>228</v>
      </c>
      <c r="B77" s="338" t="s">
        <v>74</v>
      </c>
      <c r="C77" s="338" t="s">
        <v>78</v>
      </c>
      <c r="D77" s="338" t="s">
        <v>950</v>
      </c>
      <c r="E77" s="338"/>
      <c r="F77" s="943" t="s">
        <v>282</v>
      </c>
      <c r="G77" s="943"/>
      <c r="H77" s="87"/>
      <c r="I77" s="87"/>
      <c r="J77" s="87"/>
      <c r="K77" s="149"/>
    </row>
    <row r="78" spans="1:11" s="34" customFormat="1" ht="38.25">
      <c r="A78" s="158" t="s">
        <v>229</v>
      </c>
      <c r="B78" s="338" t="s">
        <v>74</v>
      </c>
      <c r="C78" s="338" t="s">
        <v>78</v>
      </c>
      <c r="D78" s="338" t="s">
        <v>950</v>
      </c>
      <c r="E78" s="338" t="s">
        <v>97</v>
      </c>
      <c r="G78" s="141" t="s">
        <v>904</v>
      </c>
      <c r="H78" s="87"/>
      <c r="I78" s="87"/>
      <c r="J78" s="87"/>
      <c r="K78" s="149"/>
    </row>
    <row r="79" spans="1:11" s="34" customFormat="1" ht="28.5" customHeight="1">
      <c r="A79" s="158" t="s">
        <v>230</v>
      </c>
      <c r="B79" s="338" t="s">
        <v>74</v>
      </c>
      <c r="C79" s="338" t="s">
        <v>78</v>
      </c>
      <c r="D79" s="338" t="s">
        <v>951</v>
      </c>
      <c r="E79" s="338"/>
      <c r="F79" s="943" t="s">
        <v>283</v>
      </c>
      <c r="G79" s="943"/>
      <c r="H79" s="87"/>
      <c r="I79" s="87"/>
      <c r="J79" s="87"/>
      <c r="K79" s="149"/>
    </row>
    <row r="80" spans="1:11" s="34" customFormat="1" ht="26.25" thickBot="1">
      <c r="A80" s="158" t="s">
        <v>231</v>
      </c>
      <c r="B80" s="338" t="s">
        <v>74</v>
      </c>
      <c r="C80" s="338" t="s">
        <v>78</v>
      </c>
      <c r="D80" s="338" t="s">
        <v>951</v>
      </c>
      <c r="E80" s="338" t="s">
        <v>97</v>
      </c>
      <c r="G80" s="141" t="s">
        <v>284</v>
      </c>
      <c r="H80" s="87"/>
      <c r="I80" s="87"/>
      <c r="J80" s="87"/>
      <c r="K80" s="149"/>
    </row>
    <row r="81" spans="1:11" s="139" customFormat="1" ht="13.5" thickBot="1">
      <c r="A81" s="276" t="s">
        <v>232</v>
      </c>
      <c r="B81" s="40" t="s">
        <v>74</v>
      </c>
      <c r="C81" s="143" t="s">
        <v>78</v>
      </c>
      <c r="D81" s="143"/>
      <c r="E81" s="143"/>
      <c r="F81" s="142" t="s">
        <v>285</v>
      </c>
      <c r="G81" s="147"/>
      <c r="H81" s="49">
        <f>H68+H70+H72+H73+H74+H75+H77+H79</f>
        <v>131</v>
      </c>
      <c r="I81" s="49"/>
      <c r="J81" s="49">
        <f>J68+J70+J72+J73+J74+J75+J77+J79</f>
        <v>149</v>
      </c>
      <c r="K81" s="146"/>
    </row>
    <row r="82" spans="1:11" s="204" customFormat="1" ht="15">
      <c r="A82" s="202"/>
      <c r="B82" s="207"/>
      <c r="C82" s="203" t="s">
        <v>811</v>
      </c>
      <c r="D82" s="942" t="s">
        <v>833</v>
      </c>
      <c r="E82" s="942"/>
      <c r="F82" s="942"/>
      <c r="G82" s="942"/>
      <c r="K82" s="205"/>
    </row>
    <row r="83" spans="1:11" s="34" customFormat="1" ht="40.5" customHeight="1">
      <c r="A83" s="158" t="s">
        <v>233</v>
      </c>
      <c r="B83" s="338" t="s">
        <v>74</v>
      </c>
      <c r="C83" s="338" t="s">
        <v>811</v>
      </c>
      <c r="D83" s="338" t="s">
        <v>945</v>
      </c>
      <c r="E83" s="338"/>
      <c r="F83" s="943" t="s">
        <v>286</v>
      </c>
      <c r="G83" s="943"/>
      <c r="H83" s="87"/>
      <c r="I83" s="87"/>
      <c r="J83" s="87"/>
      <c r="K83" s="149"/>
    </row>
    <row r="84" spans="1:11" s="34" customFormat="1" ht="51" customHeight="1">
      <c r="A84" s="158" t="s">
        <v>234</v>
      </c>
      <c r="B84" s="338" t="s">
        <v>74</v>
      </c>
      <c r="C84" s="338" t="s">
        <v>811</v>
      </c>
      <c r="D84" s="338" t="s">
        <v>945</v>
      </c>
      <c r="E84" s="338" t="s">
        <v>97</v>
      </c>
      <c r="G84" s="141" t="s">
        <v>905</v>
      </c>
      <c r="H84" s="87"/>
      <c r="I84" s="87"/>
      <c r="J84" s="87"/>
      <c r="K84" s="149"/>
    </row>
    <row r="85" spans="1:11" s="34" customFormat="1" ht="41.25" customHeight="1">
      <c r="A85" s="158" t="s">
        <v>235</v>
      </c>
      <c r="B85" s="338" t="s">
        <v>74</v>
      </c>
      <c r="C85" s="338" t="s">
        <v>811</v>
      </c>
      <c r="D85" s="338" t="s">
        <v>946</v>
      </c>
      <c r="E85" s="338"/>
      <c r="F85" s="943" t="s">
        <v>287</v>
      </c>
      <c r="G85" s="943"/>
      <c r="H85" s="87"/>
      <c r="I85" s="87"/>
      <c r="J85" s="87"/>
      <c r="K85" s="149"/>
    </row>
    <row r="86" spans="1:13" s="34" customFormat="1" ht="38.25" customHeight="1">
      <c r="A86" s="158" t="s">
        <v>236</v>
      </c>
      <c r="B86" s="338" t="s">
        <v>74</v>
      </c>
      <c r="C86" s="338" t="s">
        <v>811</v>
      </c>
      <c r="D86" s="338" t="s">
        <v>946</v>
      </c>
      <c r="E86" s="338" t="s">
        <v>97</v>
      </c>
      <c r="G86" s="141" t="s">
        <v>906</v>
      </c>
      <c r="H86" s="80"/>
      <c r="I86" s="80"/>
      <c r="J86" s="87"/>
      <c r="K86" s="149"/>
      <c r="L86" s="149"/>
      <c r="M86" s="153"/>
    </row>
    <row r="87" spans="1:11" s="34" customFormat="1" ht="38.25" customHeight="1">
      <c r="A87" s="158" t="s">
        <v>237</v>
      </c>
      <c r="B87" s="338" t="s">
        <v>74</v>
      </c>
      <c r="C87" s="338" t="s">
        <v>811</v>
      </c>
      <c r="D87" s="338" t="s">
        <v>947</v>
      </c>
      <c r="E87" s="338"/>
      <c r="F87" s="943" t="s">
        <v>288</v>
      </c>
      <c r="G87" s="943"/>
      <c r="H87" s="87"/>
      <c r="I87" s="87"/>
      <c r="J87" s="87"/>
      <c r="K87" s="149"/>
    </row>
    <row r="88" spans="1:11" s="34" customFormat="1" ht="28.5" customHeight="1" thickBot="1">
      <c r="A88" s="158"/>
      <c r="B88" s="338"/>
      <c r="C88" s="338"/>
      <c r="D88" s="338"/>
      <c r="E88" s="338"/>
      <c r="F88" s="141"/>
      <c r="G88" s="141"/>
      <c r="H88" s="87"/>
      <c r="I88" s="87"/>
      <c r="J88" s="87"/>
      <c r="K88" s="149"/>
    </row>
    <row r="89" spans="1:10" s="19" customFormat="1" ht="15" customHeight="1">
      <c r="A89" s="949" t="s">
        <v>807</v>
      </c>
      <c r="B89" s="950"/>
      <c r="C89" s="950"/>
      <c r="D89" s="950"/>
      <c r="E89" s="950"/>
      <c r="F89" s="951"/>
      <c r="G89" s="955" t="s">
        <v>941</v>
      </c>
      <c r="H89" s="938" t="s">
        <v>643</v>
      </c>
      <c r="I89" s="938" t="s">
        <v>644</v>
      </c>
      <c r="J89" s="940" t="s">
        <v>645</v>
      </c>
    </row>
    <row r="90" spans="1:10" s="19" customFormat="1" ht="13.5" thickBot="1">
      <c r="A90" s="952"/>
      <c r="B90" s="953"/>
      <c r="C90" s="953"/>
      <c r="D90" s="953"/>
      <c r="E90" s="953"/>
      <c r="F90" s="954"/>
      <c r="G90" s="956"/>
      <c r="H90" s="939"/>
      <c r="I90" s="939"/>
      <c r="J90" s="941"/>
    </row>
    <row r="91" spans="1:11" s="34" customFormat="1" ht="28.5" customHeight="1">
      <c r="A91" s="158" t="s">
        <v>238</v>
      </c>
      <c r="B91" s="338" t="s">
        <v>74</v>
      </c>
      <c r="C91" s="338" t="s">
        <v>811</v>
      </c>
      <c r="D91" s="338" t="s">
        <v>948</v>
      </c>
      <c r="E91" s="338"/>
      <c r="F91" s="943" t="s">
        <v>289</v>
      </c>
      <c r="G91" s="943"/>
      <c r="H91" s="87"/>
      <c r="I91" s="87"/>
      <c r="J91" s="87"/>
      <c r="K91" s="149"/>
    </row>
    <row r="92" spans="1:11" s="34" customFormat="1" ht="28.5" customHeight="1">
      <c r="A92" s="158" t="s">
        <v>239</v>
      </c>
      <c r="B92" s="338" t="s">
        <v>74</v>
      </c>
      <c r="C92" s="338" t="s">
        <v>811</v>
      </c>
      <c r="D92" s="338" t="s">
        <v>949</v>
      </c>
      <c r="E92" s="338"/>
      <c r="F92" s="943" t="s">
        <v>290</v>
      </c>
      <c r="G92" s="943"/>
      <c r="H92" s="87"/>
      <c r="I92" s="87"/>
      <c r="J92" s="87"/>
      <c r="K92" s="149"/>
    </row>
    <row r="93" spans="1:11" s="34" customFormat="1" ht="28.5" customHeight="1">
      <c r="A93" s="158" t="s">
        <v>240</v>
      </c>
      <c r="B93" s="338" t="s">
        <v>74</v>
      </c>
      <c r="C93" s="338" t="s">
        <v>811</v>
      </c>
      <c r="D93" s="338" t="s">
        <v>10</v>
      </c>
      <c r="E93" s="338"/>
      <c r="F93" s="943" t="s">
        <v>907</v>
      </c>
      <c r="G93" s="943"/>
      <c r="H93" s="87"/>
      <c r="I93" s="87"/>
      <c r="J93" s="87"/>
      <c r="K93" s="149"/>
    </row>
    <row r="94" spans="1:13" s="34" customFormat="1" ht="38.25" customHeight="1">
      <c r="A94" s="158" t="s">
        <v>241</v>
      </c>
      <c r="B94" s="338" t="s">
        <v>74</v>
      </c>
      <c r="C94" s="338" t="s">
        <v>811</v>
      </c>
      <c r="D94" s="338" t="s">
        <v>10</v>
      </c>
      <c r="E94" s="338" t="s">
        <v>97</v>
      </c>
      <c r="G94" s="141" t="s">
        <v>908</v>
      </c>
      <c r="H94" s="80"/>
      <c r="I94" s="80"/>
      <c r="J94" s="87"/>
      <c r="K94" s="149"/>
      <c r="L94" s="149"/>
      <c r="M94" s="153"/>
    </row>
    <row r="95" spans="1:11" s="34" customFormat="1" ht="28.5" customHeight="1">
      <c r="A95" s="158" t="s">
        <v>242</v>
      </c>
      <c r="B95" s="338" t="s">
        <v>74</v>
      </c>
      <c r="C95" s="338" t="s">
        <v>811</v>
      </c>
      <c r="D95" s="338" t="s">
        <v>950</v>
      </c>
      <c r="E95" s="338"/>
      <c r="F95" s="943" t="s">
        <v>291</v>
      </c>
      <c r="G95" s="943"/>
      <c r="H95" s="87"/>
      <c r="I95" s="87"/>
      <c r="J95" s="87"/>
      <c r="K95" s="149"/>
    </row>
    <row r="96" spans="1:13" s="34" customFormat="1" ht="38.25" customHeight="1">
      <c r="A96" s="158" t="s">
        <v>243</v>
      </c>
      <c r="B96" s="338" t="s">
        <v>74</v>
      </c>
      <c r="C96" s="338" t="s">
        <v>811</v>
      </c>
      <c r="D96" s="338" t="s">
        <v>950</v>
      </c>
      <c r="E96" s="338" t="s">
        <v>97</v>
      </c>
      <c r="G96" s="141" t="s">
        <v>909</v>
      </c>
      <c r="H96" s="80"/>
      <c r="I96" s="80"/>
      <c r="J96" s="87"/>
      <c r="K96" s="149"/>
      <c r="L96" s="149"/>
      <c r="M96" s="153"/>
    </row>
    <row r="97" spans="1:11" s="34" customFormat="1" ht="28.5" customHeight="1">
      <c r="A97" s="158" t="s">
        <v>244</v>
      </c>
      <c r="B97" s="338" t="s">
        <v>74</v>
      </c>
      <c r="C97" s="338" t="s">
        <v>811</v>
      </c>
      <c r="D97" s="338" t="s">
        <v>951</v>
      </c>
      <c r="E97" s="338"/>
      <c r="F97" s="943" t="s">
        <v>910</v>
      </c>
      <c r="G97" s="943"/>
      <c r="H97" s="87"/>
      <c r="I97" s="87"/>
      <c r="J97" s="87"/>
      <c r="K97" s="149"/>
    </row>
    <row r="98" spans="1:11" s="34" customFormat="1" ht="38.25" customHeight="1" thickBot="1">
      <c r="A98" s="158" t="s">
        <v>245</v>
      </c>
      <c r="B98" s="338" t="s">
        <v>74</v>
      </c>
      <c r="C98" s="338" t="s">
        <v>811</v>
      </c>
      <c r="D98" s="338" t="s">
        <v>951</v>
      </c>
      <c r="E98" s="338" t="s">
        <v>97</v>
      </c>
      <c r="G98" s="141" t="s">
        <v>355</v>
      </c>
      <c r="H98" s="87"/>
      <c r="I98" s="87"/>
      <c r="J98" s="87"/>
      <c r="K98" s="149"/>
    </row>
    <row r="99" spans="1:11" s="139" customFormat="1" ht="13.5" thickBot="1">
      <c r="A99" s="276" t="s">
        <v>246</v>
      </c>
      <c r="B99" s="40" t="s">
        <v>74</v>
      </c>
      <c r="C99" s="143" t="s">
        <v>811</v>
      </c>
      <c r="D99" s="143"/>
      <c r="E99" s="143"/>
      <c r="F99" s="142" t="s">
        <v>356</v>
      </c>
      <c r="G99" s="147"/>
      <c r="H99" s="49"/>
      <c r="I99" s="49"/>
      <c r="J99" s="49"/>
      <c r="K99" s="146"/>
    </row>
    <row r="100" spans="1:11" s="204" customFormat="1" ht="17.25" customHeight="1">
      <c r="A100" s="202"/>
      <c r="B100" s="207"/>
      <c r="C100" s="203" t="s">
        <v>816</v>
      </c>
      <c r="D100" s="942" t="s">
        <v>369</v>
      </c>
      <c r="E100" s="942"/>
      <c r="F100" s="942"/>
      <c r="G100" s="942"/>
      <c r="K100" s="205"/>
    </row>
    <row r="101" spans="1:13" s="34" customFormat="1" ht="12.75">
      <c r="A101" s="158" t="s">
        <v>247</v>
      </c>
      <c r="B101" s="34" t="s">
        <v>74</v>
      </c>
      <c r="C101" s="151" t="s">
        <v>816</v>
      </c>
      <c r="D101" s="151" t="s">
        <v>945</v>
      </c>
      <c r="E101" s="151"/>
      <c r="F101" s="34" t="s">
        <v>357</v>
      </c>
      <c r="H101" s="87"/>
      <c r="I101" s="87"/>
      <c r="J101" s="87"/>
      <c r="K101" s="149"/>
      <c r="L101" s="149"/>
      <c r="M101" s="153"/>
    </row>
    <row r="102" spans="1:13" s="34" customFormat="1" ht="12.75">
      <c r="A102" s="158" t="s">
        <v>248</v>
      </c>
      <c r="B102" s="34" t="s">
        <v>74</v>
      </c>
      <c r="C102" s="151" t="s">
        <v>816</v>
      </c>
      <c r="D102" s="151" t="s">
        <v>945</v>
      </c>
      <c r="E102" s="151" t="s">
        <v>97</v>
      </c>
      <c r="G102" s="34" t="s">
        <v>358</v>
      </c>
      <c r="H102" s="87"/>
      <c r="I102" s="87"/>
      <c r="J102" s="87"/>
      <c r="K102" s="149"/>
      <c r="L102" s="149"/>
      <c r="M102" s="153"/>
    </row>
    <row r="103" spans="1:13" s="34" customFormat="1" ht="12.75">
      <c r="A103" s="158" t="s">
        <v>249</v>
      </c>
      <c r="B103" s="34" t="s">
        <v>74</v>
      </c>
      <c r="C103" s="151" t="s">
        <v>816</v>
      </c>
      <c r="D103" s="151" t="s">
        <v>945</v>
      </c>
      <c r="E103" s="151" t="s">
        <v>98</v>
      </c>
      <c r="G103" s="34" t="s">
        <v>359</v>
      </c>
      <c r="H103" s="87"/>
      <c r="I103" s="87"/>
      <c r="J103" s="87"/>
      <c r="K103" s="149"/>
      <c r="L103" s="149"/>
      <c r="M103" s="153"/>
    </row>
    <row r="104" spans="1:13" s="34" customFormat="1" ht="12.75">
      <c r="A104" s="158" t="s">
        <v>250</v>
      </c>
      <c r="B104" s="34" t="s">
        <v>74</v>
      </c>
      <c r="C104" s="151" t="s">
        <v>816</v>
      </c>
      <c r="D104" s="151" t="s">
        <v>945</v>
      </c>
      <c r="E104" s="151" t="s">
        <v>99</v>
      </c>
      <c r="G104" s="34" t="s">
        <v>360</v>
      </c>
      <c r="H104" s="87"/>
      <c r="I104" s="87"/>
      <c r="J104" s="87"/>
      <c r="K104" s="149"/>
      <c r="L104" s="149"/>
      <c r="M104" s="153"/>
    </row>
    <row r="105" spans="1:13" s="34" customFormat="1" ht="12.75">
      <c r="A105" s="158" t="s">
        <v>251</v>
      </c>
      <c r="B105" s="34" t="s">
        <v>74</v>
      </c>
      <c r="C105" s="151" t="s">
        <v>816</v>
      </c>
      <c r="D105" s="151" t="s">
        <v>945</v>
      </c>
      <c r="E105" s="34" t="s">
        <v>100</v>
      </c>
      <c r="G105" s="34" t="s">
        <v>361</v>
      </c>
      <c r="H105" s="88"/>
      <c r="I105" s="88"/>
      <c r="J105" s="88"/>
      <c r="K105" s="149"/>
      <c r="L105" s="149"/>
      <c r="M105" s="153"/>
    </row>
    <row r="106" spans="1:13" s="34" customFormat="1" ht="12.75">
      <c r="A106" s="158" t="s">
        <v>252</v>
      </c>
      <c r="B106" s="34" t="s">
        <v>74</v>
      </c>
      <c r="C106" s="151" t="s">
        <v>816</v>
      </c>
      <c r="D106" s="151" t="s">
        <v>945</v>
      </c>
      <c r="E106" s="53" t="s">
        <v>203</v>
      </c>
      <c r="G106" s="34" t="s">
        <v>362</v>
      </c>
      <c r="H106" s="87"/>
      <c r="I106" s="87"/>
      <c r="J106" s="87"/>
      <c r="K106" s="149"/>
      <c r="L106" s="149"/>
      <c r="M106" s="153"/>
    </row>
    <row r="107" spans="1:11" s="34" customFormat="1" ht="28.5" customHeight="1">
      <c r="A107" s="158" t="s">
        <v>253</v>
      </c>
      <c r="B107" s="338" t="s">
        <v>74</v>
      </c>
      <c r="C107" s="338" t="s">
        <v>816</v>
      </c>
      <c r="D107" s="338" t="s">
        <v>946</v>
      </c>
      <c r="E107" s="338"/>
      <c r="F107" s="943" t="s">
        <v>363</v>
      </c>
      <c r="G107" s="943"/>
      <c r="H107" s="87"/>
      <c r="I107" s="87"/>
      <c r="J107" s="87"/>
      <c r="K107" s="149"/>
    </row>
    <row r="108" spans="1:13" s="34" customFormat="1" ht="12.75">
      <c r="A108" s="158" t="s">
        <v>254</v>
      </c>
      <c r="B108" s="338" t="s">
        <v>74</v>
      </c>
      <c r="C108" s="338" t="s">
        <v>816</v>
      </c>
      <c r="D108" s="338" t="s">
        <v>947</v>
      </c>
      <c r="E108" s="338"/>
      <c r="F108" s="34" t="s">
        <v>364</v>
      </c>
      <c r="H108" s="87"/>
      <c r="I108" s="87"/>
      <c r="J108" s="87"/>
      <c r="K108" s="149"/>
      <c r="L108" s="149"/>
      <c r="M108" s="153"/>
    </row>
    <row r="109" spans="1:13" s="34" customFormat="1" ht="12.75">
      <c r="A109" s="158" t="s">
        <v>255</v>
      </c>
      <c r="B109" s="338" t="s">
        <v>74</v>
      </c>
      <c r="C109" s="338" t="s">
        <v>816</v>
      </c>
      <c r="D109" s="338" t="s">
        <v>948</v>
      </c>
      <c r="E109" s="338"/>
      <c r="F109" s="34" t="s">
        <v>365</v>
      </c>
      <c r="H109" s="87"/>
      <c r="I109" s="87"/>
      <c r="J109" s="87"/>
      <c r="K109" s="149"/>
      <c r="L109" s="149"/>
      <c r="M109" s="153"/>
    </row>
    <row r="110" spans="1:11" s="34" customFormat="1" ht="28.5" customHeight="1">
      <c r="A110" s="158" t="s">
        <v>256</v>
      </c>
      <c r="B110" s="338" t="s">
        <v>74</v>
      </c>
      <c r="C110" s="338" t="s">
        <v>816</v>
      </c>
      <c r="D110" s="338" t="s">
        <v>949</v>
      </c>
      <c r="E110" s="338"/>
      <c r="F110" s="943" t="s">
        <v>366</v>
      </c>
      <c r="G110" s="943"/>
      <c r="H110" s="87"/>
      <c r="I110" s="87"/>
      <c r="J110" s="87"/>
      <c r="K110" s="149"/>
    </row>
    <row r="111" spans="1:11" s="34" customFormat="1" ht="28.5" customHeight="1">
      <c r="A111" s="158" t="s">
        <v>257</v>
      </c>
      <c r="B111" s="338" t="s">
        <v>74</v>
      </c>
      <c r="C111" s="338" t="s">
        <v>816</v>
      </c>
      <c r="D111" s="338" t="s">
        <v>10</v>
      </c>
      <c r="E111" s="338"/>
      <c r="F111" s="943" t="s">
        <v>367</v>
      </c>
      <c r="G111" s="943"/>
      <c r="H111" s="87"/>
      <c r="I111" s="87"/>
      <c r="J111" s="87"/>
      <c r="K111" s="149"/>
    </row>
    <row r="112" spans="1:11" s="34" customFormat="1" ht="28.5" customHeight="1" thickBot="1">
      <c r="A112" s="158" t="s">
        <v>258</v>
      </c>
      <c r="B112" s="338" t="s">
        <v>74</v>
      </c>
      <c r="C112" s="338" t="s">
        <v>816</v>
      </c>
      <c r="D112" s="338" t="s">
        <v>950</v>
      </c>
      <c r="E112" s="338"/>
      <c r="F112" s="943" t="s">
        <v>368</v>
      </c>
      <c r="G112" s="943"/>
      <c r="H112" s="87"/>
      <c r="I112" s="87"/>
      <c r="J112" s="87"/>
      <c r="K112" s="149"/>
    </row>
    <row r="113" spans="1:11" s="139" customFormat="1" ht="13.5" thickBot="1">
      <c r="A113" s="276" t="s">
        <v>259</v>
      </c>
      <c r="B113" s="40" t="s">
        <v>74</v>
      </c>
      <c r="C113" s="143" t="s">
        <v>816</v>
      </c>
      <c r="D113" s="143"/>
      <c r="E113" s="143"/>
      <c r="F113" s="142" t="s">
        <v>369</v>
      </c>
      <c r="G113" s="147"/>
      <c r="H113" s="49"/>
      <c r="I113" s="49"/>
      <c r="J113" s="49"/>
      <c r="K113" s="146"/>
    </row>
    <row r="114" spans="1:11" s="139" customFormat="1" ht="25.5" customHeight="1" thickBot="1">
      <c r="A114" s="276" t="s">
        <v>260</v>
      </c>
      <c r="B114" s="40" t="s">
        <v>370</v>
      </c>
      <c r="C114" s="143"/>
      <c r="D114" s="143"/>
      <c r="E114" s="143"/>
      <c r="F114" s="944" t="s">
        <v>371</v>
      </c>
      <c r="G114" s="945"/>
      <c r="H114" s="277">
        <f>H81</f>
        <v>131</v>
      </c>
      <c r="I114" s="140"/>
      <c r="J114" s="277">
        <f>J81</f>
        <v>149</v>
      </c>
      <c r="K114" s="146"/>
    </row>
    <row r="115" spans="1:11" s="139" customFormat="1" ht="25.5" customHeight="1" thickBot="1">
      <c r="A115" s="276" t="s">
        <v>261</v>
      </c>
      <c r="B115" s="40" t="s">
        <v>372</v>
      </c>
      <c r="C115" s="143"/>
      <c r="D115" s="143"/>
      <c r="E115" s="143"/>
      <c r="F115" s="944" t="s">
        <v>373</v>
      </c>
      <c r="G115" s="945"/>
      <c r="H115" s="277"/>
      <c r="I115" s="140"/>
      <c r="J115" s="140">
        <v>373</v>
      </c>
      <c r="K115" s="146"/>
    </row>
    <row r="116" spans="1:11" s="204" customFormat="1" ht="15">
      <c r="A116" s="202"/>
      <c r="B116" s="207" t="s">
        <v>377</v>
      </c>
      <c r="C116" s="942" t="s">
        <v>378</v>
      </c>
      <c r="D116" s="942"/>
      <c r="E116" s="942"/>
      <c r="F116" s="942"/>
      <c r="G116" s="942"/>
      <c r="K116" s="205"/>
    </row>
    <row r="117" spans="1:13" s="34" customFormat="1" ht="12.75">
      <c r="A117" s="158" t="s">
        <v>262</v>
      </c>
      <c r="B117" s="34" t="s">
        <v>75</v>
      </c>
      <c r="D117" s="34" t="s">
        <v>945</v>
      </c>
      <c r="F117" s="34" t="s">
        <v>374</v>
      </c>
      <c r="H117" s="88"/>
      <c r="I117" s="88"/>
      <c r="J117" s="88"/>
      <c r="K117" s="149"/>
      <c r="L117" s="149"/>
      <c r="M117" s="153"/>
    </row>
    <row r="118" spans="1:13" s="34" customFormat="1" ht="12.75">
      <c r="A118" s="158" t="s">
        <v>263</v>
      </c>
      <c r="B118" s="34" t="s">
        <v>75</v>
      </c>
      <c r="D118" s="34" t="s">
        <v>946</v>
      </c>
      <c r="F118" s="34" t="s">
        <v>375</v>
      </c>
      <c r="H118" s="88"/>
      <c r="I118" s="88"/>
      <c r="J118" s="88"/>
      <c r="K118" s="149"/>
      <c r="L118" s="149"/>
      <c r="M118" s="153"/>
    </row>
    <row r="119" spans="1:13" s="34" customFormat="1" ht="13.5" thickBot="1">
      <c r="A119" s="158" t="s">
        <v>264</v>
      </c>
      <c r="B119" s="34" t="s">
        <v>75</v>
      </c>
      <c r="D119" s="34" t="s">
        <v>947</v>
      </c>
      <c r="F119" s="34" t="s">
        <v>376</v>
      </c>
      <c r="H119" s="88"/>
      <c r="I119" s="88"/>
      <c r="J119" s="88"/>
      <c r="K119" s="149"/>
      <c r="L119" s="149"/>
      <c r="M119" s="153"/>
    </row>
    <row r="120" spans="1:11" s="139" customFormat="1" ht="25.5" customHeight="1" thickBot="1">
      <c r="A120" s="276" t="s">
        <v>265</v>
      </c>
      <c r="B120" s="40" t="s">
        <v>377</v>
      </c>
      <c r="C120" s="143"/>
      <c r="D120" s="143"/>
      <c r="E120" s="143"/>
      <c r="F120" s="944" t="s">
        <v>378</v>
      </c>
      <c r="G120" s="945"/>
      <c r="H120" s="277"/>
      <c r="I120" s="140"/>
      <c r="J120" s="140"/>
      <c r="K120" s="146"/>
    </row>
    <row r="121" spans="1:13" s="165" customFormat="1" ht="27.75" customHeight="1" thickBot="1">
      <c r="A121" s="161" t="s">
        <v>266</v>
      </c>
      <c r="B121" s="965" t="s">
        <v>379</v>
      </c>
      <c r="C121" s="966"/>
      <c r="D121" s="966"/>
      <c r="E121" s="966"/>
      <c r="F121" s="966"/>
      <c r="G121" s="967"/>
      <c r="H121" s="162">
        <f>H38+H56+H65+H114+H115</f>
        <v>113198</v>
      </c>
      <c r="I121" s="162"/>
      <c r="J121" s="162">
        <f>J38+J56+J65+J114+J115</f>
        <v>106780</v>
      </c>
      <c r="K121" s="163"/>
      <c r="L121" s="163"/>
      <c r="M121" s="164"/>
    </row>
    <row r="122" spans="1:13" s="34" customFormat="1" ht="16.5" customHeight="1">
      <c r="A122" s="158"/>
      <c r="B122" s="154"/>
      <c r="C122" s="154"/>
      <c r="D122" s="154"/>
      <c r="E122" s="154"/>
      <c r="F122" s="154"/>
      <c r="G122" s="155"/>
      <c r="H122" s="145"/>
      <c r="I122" s="145"/>
      <c r="J122" s="145"/>
      <c r="K122" s="149"/>
      <c r="L122" s="149"/>
      <c r="M122" s="153"/>
    </row>
    <row r="123" spans="1:13" s="34" customFormat="1" ht="16.5" customHeight="1">
      <c r="A123" s="158"/>
      <c r="B123" s="154"/>
      <c r="C123" s="154"/>
      <c r="D123" s="154"/>
      <c r="E123" s="154"/>
      <c r="F123" s="154"/>
      <c r="G123" s="155"/>
      <c r="H123" s="145"/>
      <c r="I123" s="145"/>
      <c r="J123" s="145"/>
      <c r="K123" s="149"/>
      <c r="L123" s="149"/>
      <c r="M123" s="153"/>
    </row>
    <row r="124" spans="1:13" s="34" customFormat="1" ht="16.5" customHeight="1">
      <c r="A124" s="158"/>
      <c r="B124" s="154"/>
      <c r="C124" s="154"/>
      <c r="D124" s="154"/>
      <c r="E124" s="154"/>
      <c r="F124" s="154"/>
      <c r="G124" s="155"/>
      <c r="H124" s="145"/>
      <c r="I124" s="145"/>
      <c r="J124" s="145"/>
      <c r="K124" s="149"/>
      <c r="L124" s="149"/>
      <c r="M124" s="153"/>
    </row>
    <row r="125" spans="1:13" s="34" customFormat="1" ht="12.75">
      <c r="A125" s="158"/>
      <c r="B125" s="154"/>
      <c r="C125" s="154"/>
      <c r="D125" s="154"/>
      <c r="E125" s="154"/>
      <c r="F125" s="154"/>
      <c r="G125" s="155"/>
      <c r="H125" s="156"/>
      <c r="I125" s="156"/>
      <c r="J125" s="157"/>
      <c r="K125" s="149"/>
      <c r="L125" s="149"/>
      <c r="M125" s="153"/>
    </row>
    <row r="126" spans="1:13" s="34" customFormat="1" ht="15" customHeight="1">
      <c r="A126" s="158"/>
      <c r="B126" s="145"/>
      <c r="C126" s="53"/>
      <c r="D126" s="53"/>
      <c r="E126" s="53"/>
      <c r="H126" s="87"/>
      <c r="I126" s="87"/>
      <c r="J126" s="87"/>
      <c r="K126" s="149"/>
      <c r="L126" s="149"/>
      <c r="M126" s="153"/>
    </row>
    <row r="127" spans="1:13" s="34" customFormat="1" ht="12.75">
      <c r="A127" s="158"/>
      <c r="C127" s="151"/>
      <c r="D127" s="151"/>
      <c r="E127" s="151"/>
      <c r="H127" s="87"/>
      <c r="I127" s="87"/>
      <c r="J127" s="87"/>
      <c r="K127" s="149"/>
      <c r="L127" s="149"/>
      <c r="M127" s="153"/>
    </row>
    <row r="128" spans="1:13" s="34" customFormat="1" ht="12.75">
      <c r="A128" s="158"/>
      <c r="C128" s="151"/>
      <c r="D128" s="151"/>
      <c r="E128" s="151"/>
      <c r="H128" s="87"/>
      <c r="I128" s="87"/>
      <c r="J128" s="87"/>
      <c r="K128" s="149"/>
      <c r="L128" s="149"/>
      <c r="M128" s="153"/>
    </row>
    <row r="129" spans="1:13" s="34" customFormat="1" ht="12.75">
      <c r="A129" s="158"/>
      <c r="C129" s="151"/>
      <c r="D129" s="151"/>
      <c r="E129" s="151"/>
      <c r="H129" s="87"/>
      <c r="I129" s="87"/>
      <c r="J129" s="87"/>
      <c r="K129" s="149"/>
      <c r="L129" s="149"/>
      <c r="M129" s="153"/>
    </row>
    <row r="130" spans="1:13" s="34" customFormat="1" ht="13.5" thickBot="1">
      <c r="A130" s="158"/>
      <c r="C130" s="151"/>
      <c r="D130" s="151"/>
      <c r="E130" s="151"/>
      <c r="H130" s="87"/>
      <c r="I130" s="87"/>
      <c r="J130" s="87"/>
      <c r="K130" s="149"/>
      <c r="L130" s="149"/>
      <c r="M130" s="153"/>
    </row>
    <row r="131" spans="1:10" s="19" customFormat="1" ht="15" customHeight="1">
      <c r="A131" s="949" t="s">
        <v>807</v>
      </c>
      <c r="B131" s="950"/>
      <c r="C131" s="950"/>
      <c r="D131" s="950"/>
      <c r="E131" s="950"/>
      <c r="F131" s="951"/>
      <c r="G131" s="955" t="s">
        <v>941</v>
      </c>
      <c r="H131" s="938" t="s">
        <v>643</v>
      </c>
      <c r="I131" s="938" t="s">
        <v>644</v>
      </c>
      <c r="J131" s="940" t="s">
        <v>645</v>
      </c>
    </row>
    <row r="132" spans="1:10" s="19" customFormat="1" ht="13.5" thickBot="1">
      <c r="A132" s="952"/>
      <c r="B132" s="953"/>
      <c r="C132" s="953"/>
      <c r="D132" s="953"/>
      <c r="E132" s="953"/>
      <c r="F132" s="954"/>
      <c r="G132" s="956"/>
      <c r="H132" s="939"/>
      <c r="I132" s="939"/>
      <c r="J132" s="941"/>
    </row>
    <row r="133" spans="1:11" s="166" customFormat="1" ht="15.75">
      <c r="A133" s="947" t="s">
        <v>621</v>
      </c>
      <c r="B133" s="948"/>
      <c r="C133" s="948"/>
      <c r="D133" s="948"/>
      <c r="E133" s="948"/>
      <c r="F133" s="948"/>
      <c r="G133" s="948"/>
      <c r="K133" s="167"/>
    </row>
    <row r="134" spans="1:11" s="204" customFormat="1" ht="18" customHeight="1">
      <c r="A134" s="202"/>
      <c r="B134" s="207" t="s">
        <v>439</v>
      </c>
      <c r="C134" s="942" t="s">
        <v>440</v>
      </c>
      <c r="D134" s="942"/>
      <c r="E134" s="942"/>
      <c r="F134" s="942"/>
      <c r="G134" s="942"/>
      <c r="K134" s="205"/>
    </row>
    <row r="135" spans="1:10" ht="12.75">
      <c r="A135" s="144" t="s">
        <v>267</v>
      </c>
      <c r="B135" s="33" t="s">
        <v>76</v>
      </c>
      <c r="C135" s="144" t="s">
        <v>78</v>
      </c>
      <c r="D135" s="144"/>
      <c r="E135" s="144"/>
      <c r="F135" s="136" t="s">
        <v>432</v>
      </c>
      <c r="H135" s="87">
        <v>159103</v>
      </c>
      <c r="I135" s="87"/>
      <c r="J135" s="87">
        <v>159103</v>
      </c>
    </row>
    <row r="136" spans="1:10" ht="12.75">
      <c r="A136" s="144" t="s">
        <v>268</v>
      </c>
      <c r="B136" s="33" t="s">
        <v>76</v>
      </c>
      <c r="C136" s="144" t="s">
        <v>811</v>
      </c>
      <c r="D136" s="144"/>
      <c r="E136" s="144"/>
      <c r="F136" s="136" t="s">
        <v>433</v>
      </c>
      <c r="H136" s="87"/>
      <c r="I136" s="87"/>
      <c r="J136" s="87"/>
    </row>
    <row r="137" spans="1:10" ht="12.75">
      <c r="A137" s="144" t="s">
        <v>269</v>
      </c>
      <c r="B137" s="33" t="s">
        <v>76</v>
      </c>
      <c r="C137" s="144" t="s">
        <v>816</v>
      </c>
      <c r="D137" s="144"/>
      <c r="E137" s="144"/>
      <c r="F137" s="136" t="s">
        <v>434</v>
      </c>
      <c r="H137" s="87">
        <v>5073</v>
      </c>
      <c r="I137" s="87"/>
      <c r="J137" s="87">
        <v>5073</v>
      </c>
    </row>
    <row r="138" spans="1:10" ht="12.75">
      <c r="A138" s="144" t="s">
        <v>270</v>
      </c>
      <c r="B138" s="33" t="s">
        <v>76</v>
      </c>
      <c r="C138" s="144" t="s">
        <v>819</v>
      </c>
      <c r="D138" s="144"/>
      <c r="E138" s="144"/>
      <c r="F138" s="136" t="s">
        <v>435</v>
      </c>
      <c r="H138" s="87">
        <v>-51788</v>
      </c>
      <c r="I138" s="87"/>
      <c r="J138" s="87">
        <v>-51788</v>
      </c>
    </row>
    <row r="139" spans="1:10" ht="12.75">
      <c r="A139" s="144" t="s">
        <v>271</v>
      </c>
      <c r="B139" s="33" t="s">
        <v>76</v>
      </c>
      <c r="C139" s="144" t="s">
        <v>824</v>
      </c>
      <c r="D139" s="144"/>
      <c r="E139" s="144"/>
      <c r="F139" s="136" t="s">
        <v>436</v>
      </c>
      <c r="H139" s="87"/>
      <c r="I139" s="87"/>
      <c r="J139" s="87"/>
    </row>
    <row r="140" spans="1:10" ht="13.5" thickBot="1">
      <c r="A140" s="144" t="s">
        <v>272</v>
      </c>
      <c r="B140" s="33" t="s">
        <v>76</v>
      </c>
      <c r="C140" s="144" t="s">
        <v>437</v>
      </c>
      <c r="D140" s="144"/>
      <c r="E140" s="144"/>
      <c r="F140" s="136" t="s">
        <v>438</v>
      </c>
      <c r="H140" s="87"/>
      <c r="I140" s="87"/>
      <c r="J140" s="87">
        <v>-6943</v>
      </c>
    </row>
    <row r="141" spans="1:11" s="139" customFormat="1" ht="25.5" customHeight="1" thickBot="1">
      <c r="A141" s="276" t="s">
        <v>273</v>
      </c>
      <c r="B141" s="40" t="s">
        <v>439</v>
      </c>
      <c r="C141" s="143"/>
      <c r="D141" s="143"/>
      <c r="E141" s="143"/>
      <c r="F141" s="944" t="s">
        <v>440</v>
      </c>
      <c r="G141" s="945"/>
      <c r="H141" s="277">
        <f>SUM(H135:H140)</f>
        <v>112388</v>
      </c>
      <c r="I141" s="140"/>
      <c r="J141" s="277">
        <f>SUM(J135:J140)</f>
        <v>105445</v>
      </c>
      <c r="K141" s="146"/>
    </row>
    <row r="142" spans="1:11" s="204" customFormat="1" ht="18" customHeight="1">
      <c r="A142" s="202"/>
      <c r="B142" s="207" t="s">
        <v>520</v>
      </c>
      <c r="C142" s="942" t="s">
        <v>834</v>
      </c>
      <c r="D142" s="942"/>
      <c r="E142" s="942"/>
      <c r="F142" s="942"/>
      <c r="G142" s="942"/>
      <c r="K142" s="205"/>
    </row>
    <row r="143" spans="1:11" s="204" customFormat="1" ht="17.25" customHeight="1">
      <c r="A143" s="202"/>
      <c r="B143" s="207"/>
      <c r="C143" s="203" t="s">
        <v>78</v>
      </c>
      <c r="D143" s="942" t="s">
        <v>835</v>
      </c>
      <c r="E143" s="942"/>
      <c r="F143" s="942"/>
      <c r="G143" s="942"/>
      <c r="K143" s="205"/>
    </row>
    <row r="144" spans="1:11" s="34" customFormat="1" ht="28.5" customHeight="1">
      <c r="A144" s="158" t="s">
        <v>274</v>
      </c>
      <c r="B144" s="338" t="s">
        <v>77</v>
      </c>
      <c r="C144" s="338" t="s">
        <v>78</v>
      </c>
      <c r="D144" s="338" t="s">
        <v>945</v>
      </c>
      <c r="E144" s="338"/>
      <c r="F144" s="943" t="s">
        <v>442</v>
      </c>
      <c r="G144" s="943"/>
      <c r="H144" s="87"/>
      <c r="I144" s="87"/>
      <c r="J144" s="87"/>
      <c r="K144" s="149"/>
    </row>
    <row r="145" spans="1:11" s="34" customFormat="1" ht="36.75" customHeight="1">
      <c r="A145" s="158" t="s">
        <v>275</v>
      </c>
      <c r="B145" s="338" t="s">
        <v>77</v>
      </c>
      <c r="C145" s="338" t="s">
        <v>78</v>
      </c>
      <c r="D145" s="338" t="s">
        <v>946</v>
      </c>
      <c r="E145" s="338"/>
      <c r="F145" s="943" t="s">
        <v>443</v>
      </c>
      <c r="G145" s="943"/>
      <c r="H145" s="87"/>
      <c r="I145" s="87"/>
      <c r="J145" s="87"/>
      <c r="K145" s="149"/>
    </row>
    <row r="146" spans="1:11" s="34" customFormat="1" ht="28.5" customHeight="1">
      <c r="A146" s="158" t="s">
        <v>380</v>
      </c>
      <c r="B146" s="338" t="s">
        <v>444</v>
      </c>
      <c r="C146" s="338" t="s">
        <v>78</v>
      </c>
      <c r="D146" s="338" t="s">
        <v>947</v>
      </c>
      <c r="E146" s="338"/>
      <c r="F146" s="943" t="s">
        <v>911</v>
      </c>
      <c r="G146" s="943"/>
      <c r="H146" s="87">
        <v>32</v>
      </c>
      <c r="I146" s="87"/>
      <c r="J146" s="87">
        <v>23</v>
      </c>
      <c r="K146" s="149"/>
    </row>
    <row r="147" spans="1:11" s="34" customFormat="1" ht="28.5" customHeight="1">
      <c r="A147" s="158" t="s">
        <v>381</v>
      </c>
      <c r="B147" s="338" t="s">
        <v>444</v>
      </c>
      <c r="C147" s="338" t="s">
        <v>78</v>
      </c>
      <c r="D147" s="338" t="s">
        <v>948</v>
      </c>
      <c r="E147" s="338"/>
      <c r="F147" s="943" t="s">
        <v>912</v>
      </c>
      <c r="G147" s="943"/>
      <c r="H147" s="87"/>
      <c r="I147" s="87"/>
      <c r="J147" s="87"/>
      <c r="K147" s="149"/>
    </row>
    <row r="148" spans="1:11" s="34" customFormat="1" ht="28.5" customHeight="1">
      <c r="A148" s="158" t="s">
        <v>382</v>
      </c>
      <c r="B148" s="338" t="s">
        <v>444</v>
      </c>
      <c r="C148" s="338" t="s">
        <v>78</v>
      </c>
      <c r="D148" s="338" t="s">
        <v>949</v>
      </c>
      <c r="E148" s="338"/>
      <c r="F148" s="943" t="s">
        <v>445</v>
      </c>
      <c r="G148" s="943"/>
      <c r="H148" s="87"/>
      <c r="I148" s="87"/>
      <c r="J148" s="87"/>
      <c r="K148" s="149"/>
    </row>
    <row r="149" spans="1:11" s="34" customFormat="1" ht="38.25" customHeight="1">
      <c r="A149" s="158" t="s">
        <v>383</v>
      </c>
      <c r="B149" s="338" t="s">
        <v>77</v>
      </c>
      <c r="C149" s="338" t="s">
        <v>78</v>
      </c>
      <c r="D149" s="338" t="s">
        <v>949</v>
      </c>
      <c r="E149" s="338" t="s">
        <v>97</v>
      </c>
      <c r="G149" s="141" t="s">
        <v>446</v>
      </c>
      <c r="H149" s="87"/>
      <c r="I149" s="87"/>
      <c r="J149" s="87"/>
      <c r="K149" s="149"/>
    </row>
    <row r="150" spans="1:10" ht="12.75">
      <c r="A150" s="144" t="s">
        <v>384</v>
      </c>
      <c r="B150" s="338" t="s">
        <v>77</v>
      </c>
      <c r="C150" s="338" t="s">
        <v>78</v>
      </c>
      <c r="D150" s="338" t="s">
        <v>10</v>
      </c>
      <c r="E150" s="338"/>
      <c r="F150" s="136" t="s">
        <v>913</v>
      </c>
      <c r="H150" s="87"/>
      <c r="I150" s="87"/>
      <c r="J150" s="87"/>
    </row>
    <row r="151" spans="1:10" ht="12.75">
      <c r="A151" s="144" t="s">
        <v>385</v>
      </c>
      <c r="B151" s="338" t="s">
        <v>77</v>
      </c>
      <c r="C151" s="338" t="s">
        <v>78</v>
      </c>
      <c r="D151" s="338" t="s">
        <v>950</v>
      </c>
      <c r="E151" s="338"/>
      <c r="F151" s="136" t="s">
        <v>447</v>
      </c>
      <c r="H151" s="87"/>
      <c r="I151" s="87"/>
      <c r="J151" s="87"/>
    </row>
    <row r="152" spans="1:11" s="34" customFormat="1" ht="28.5" customHeight="1">
      <c r="A152" s="158" t="s">
        <v>386</v>
      </c>
      <c r="B152" s="338" t="s">
        <v>77</v>
      </c>
      <c r="C152" s="338" t="s">
        <v>78</v>
      </c>
      <c r="D152" s="338" t="s">
        <v>951</v>
      </c>
      <c r="E152" s="338"/>
      <c r="F152" s="943" t="s">
        <v>448</v>
      </c>
      <c r="G152" s="943"/>
      <c r="H152" s="87"/>
      <c r="I152" s="87"/>
      <c r="J152" s="87"/>
      <c r="K152" s="149"/>
    </row>
    <row r="153" spans="1:11" s="34" customFormat="1" ht="38.25" customHeight="1">
      <c r="A153" s="158" t="s">
        <v>387</v>
      </c>
      <c r="B153" s="338" t="s">
        <v>77</v>
      </c>
      <c r="C153" s="338" t="s">
        <v>78</v>
      </c>
      <c r="D153" s="338" t="s">
        <v>951</v>
      </c>
      <c r="E153" s="338" t="s">
        <v>97</v>
      </c>
      <c r="G153" s="141" t="s">
        <v>449</v>
      </c>
      <c r="H153" s="87"/>
      <c r="I153" s="87"/>
      <c r="J153" s="87"/>
      <c r="K153" s="149"/>
    </row>
    <row r="154" spans="1:11" s="34" customFormat="1" ht="28.5" customHeight="1">
      <c r="A154" s="158" t="s">
        <v>388</v>
      </c>
      <c r="B154" s="338" t="s">
        <v>77</v>
      </c>
      <c r="C154" s="338" t="s">
        <v>78</v>
      </c>
      <c r="D154" s="338" t="s">
        <v>953</v>
      </c>
      <c r="E154" s="338"/>
      <c r="F154" s="943" t="s">
        <v>450</v>
      </c>
      <c r="G154" s="943"/>
      <c r="H154" s="87"/>
      <c r="I154" s="87"/>
      <c r="J154" s="87"/>
      <c r="K154" s="149"/>
    </row>
    <row r="155" spans="1:11" s="34" customFormat="1" ht="39" customHeight="1">
      <c r="A155" s="158" t="s">
        <v>389</v>
      </c>
      <c r="B155" s="338" t="s">
        <v>77</v>
      </c>
      <c r="C155" s="338" t="s">
        <v>78</v>
      </c>
      <c r="D155" s="338" t="s">
        <v>953</v>
      </c>
      <c r="E155" s="338" t="s">
        <v>97</v>
      </c>
      <c r="G155" s="141" t="s">
        <v>451</v>
      </c>
      <c r="H155" s="87"/>
      <c r="I155" s="87"/>
      <c r="J155" s="87"/>
      <c r="K155" s="149"/>
    </row>
    <row r="156" spans="1:11" s="34" customFormat="1" ht="30" customHeight="1">
      <c r="A156" s="158" t="s">
        <v>390</v>
      </c>
      <c r="B156" s="338" t="s">
        <v>77</v>
      </c>
      <c r="C156" s="338" t="s">
        <v>78</v>
      </c>
      <c r="D156" s="338" t="s">
        <v>953</v>
      </c>
      <c r="E156" s="338" t="s">
        <v>98</v>
      </c>
      <c r="G156" s="141" t="s">
        <v>452</v>
      </c>
      <c r="H156" s="87"/>
      <c r="I156" s="87"/>
      <c r="J156" s="87"/>
      <c r="K156" s="149"/>
    </row>
    <row r="157" spans="1:11" s="34" customFormat="1" ht="38.25" customHeight="1">
      <c r="A157" s="158" t="s">
        <v>391</v>
      </c>
      <c r="B157" s="338" t="s">
        <v>77</v>
      </c>
      <c r="C157" s="338" t="s">
        <v>78</v>
      </c>
      <c r="D157" s="338" t="s">
        <v>953</v>
      </c>
      <c r="E157" s="338" t="s">
        <v>99</v>
      </c>
      <c r="G157" s="141" t="s">
        <v>471</v>
      </c>
      <c r="H157" s="87"/>
      <c r="I157" s="87"/>
      <c r="J157" s="87"/>
      <c r="K157" s="149"/>
    </row>
    <row r="158" spans="1:11" s="34" customFormat="1" ht="30" customHeight="1">
      <c r="A158" s="158" t="s">
        <v>392</v>
      </c>
      <c r="B158" s="338" t="s">
        <v>77</v>
      </c>
      <c r="C158" s="338" t="s">
        <v>78</v>
      </c>
      <c r="D158" s="338" t="s">
        <v>953</v>
      </c>
      <c r="E158" s="338" t="s">
        <v>100</v>
      </c>
      <c r="G158" s="141" t="s">
        <v>472</v>
      </c>
      <c r="H158" s="87"/>
      <c r="I158" s="87"/>
      <c r="J158" s="87"/>
      <c r="K158" s="149"/>
    </row>
    <row r="159" spans="1:11" s="34" customFormat="1" ht="30" customHeight="1">
      <c r="A159" s="158" t="s">
        <v>393</v>
      </c>
      <c r="B159" s="338" t="s">
        <v>77</v>
      </c>
      <c r="C159" s="338" t="s">
        <v>78</v>
      </c>
      <c r="D159" s="338" t="s">
        <v>953</v>
      </c>
      <c r="E159" s="338" t="s">
        <v>203</v>
      </c>
      <c r="G159" s="141" t="s">
        <v>914</v>
      </c>
      <c r="H159" s="87"/>
      <c r="I159" s="87"/>
      <c r="J159" s="87"/>
      <c r="K159" s="149"/>
    </row>
    <row r="160" spans="1:11" s="34" customFormat="1" ht="30" customHeight="1">
      <c r="A160" s="158" t="s">
        <v>394</v>
      </c>
      <c r="B160" s="338" t="s">
        <v>444</v>
      </c>
      <c r="C160" s="338" t="s">
        <v>78</v>
      </c>
      <c r="D160" s="338" t="s">
        <v>953</v>
      </c>
      <c r="E160" s="338" t="s">
        <v>473</v>
      </c>
      <c r="G160" s="141" t="s">
        <v>474</v>
      </c>
      <c r="H160" s="87"/>
      <c r="I160" s="87"/>
      <c r="J160" s="87"/>
      <c r="K160" s="149"/>
    </row>
    <row r="161" spans="1:11" s="34" customFormat="1" ht="30" customHeight="1">
      <c r="A161" s="158" t="s">
        <v>395</v>
      </c>
      <c r="B161" s="338" t="s">
        <v>77</v>
      </c>
      <c r="C161" s="338" t="s">
        <v>78</v>
      </c>
      <c r="D161" s="338" t="s">
        <v>953</v>
      </c>
      <c r="E161" s="338" t="s">
        <v>475</v>
      </c>
      <c r="G161" s="141" t="s">
        <v>476</v>
      </c>
      <c r="H161" s="87"/>
      <c r="I161" s="87"/>
      <c r="J161" s="87"/>
      <c r="K161" s="149"/>
    </row>
    <row r="162" spans="1:11" s="34" customFormat="1" ht="30" customHeight="1" thickBot="1">
      <c r="A162" s="158" t="s">
        <v>396</v>
      </c>
      <c r="B162" s="338" t="s">
        <v>77</v>
      </c>
      <c r="C162" s="338" t="s">
        <v>78</v>
      </c>
      <c r="D162" s="338" t="s">
        <v>953</v>
      </c>
      <c r="E162" s="338" t="s">
        <v>441</v>
      </c>
      <c r="G162" s="141" t="s">
        <v>477</v>
      </c>
      <c r="H162" s="87"/>
      <c r="I162" s="87"/>
      <c r="J162" s="87"/>
      <c r="K162" s="149"/>
    </row>
    <row r="163" spans="1:11" s="139" customFormat="1" ht="13.5" thickBot="1">
      <c r="A163" s="276" t="s">
        <v>397</v>
      </c>
      <c r="B163" s="40" t="s">
        <v>77</v>
      </c>
      <c r="C163" s="143" t="s">
        <v>478</v>
      </c>
      <c r="D163" s="143"/>
      <c r="E163" s="143"/>
      <c r="F163" s="142" t="s">
        <v>479</v>
      </c>
      <c r="G163" s="147"/>
      <c r="H163" s="49">
        <f>H146</f>
        <v>32</v>
      </c>
      <c r="I163" s="49"/>
      <c r="J163" s="49">
        <f>J146</f>
        <v>23</v>
      </c>
      <c r="K163" s="146"/>
    </row>
    <row r="164" spans="1:11" s="139" customFormat="1" ht="12.75">
      <c r="A164" s="209"/>
      <c r="B164" s="53"/>
      <c r="C164" s="145"/>
      <c r="D164" s="145"/>
      <c r="E164" s="145"/>
      <c r="F164" s="53"/>
      <c r="G164" s="53"/>
      <c r="H164" s="210"/>
      <c r="I164" s="210"/>
      <c r="J164" s="210"/>
      <c r="K164" s="146"/>
    </row>
    <row r="165" spans="1:11" s="139" customFormat="1" ht="12.75">
      <c r="A165" s="209"/>
      <c r="B165" s="53"/>
      <c r="C165" s="145"/>
      <c r="D165" s="145"/>
      <c r="E165" s="145"/>
      <c r="F165" s="53"/>
      <c r="G165" s="53"/>
      <c r="H165" s="210"/>
      <c r="I165" s="210"/>
      <c r="J165" s="210"/>
      <c r="K165" s="146"/>
    </row>
    <row r="166" spans="1:11" s="139" customFormat="1" ht="12.75">
      <c r="A166" s="209"/>
      <c r="B166" s="53"/>
      <c r="C166" s="145"/>
      <c r="D166" s="145"/>
      <c r="E166" s="145"/>
      <c r="F166" s="53"/>
      <c r="G166" s="53"/>
      <c r="H166" s="210"/>
      <c r="I166" s="210"/>
      <c r="J166" s="210"/>
      <c r="K166" s="146"/>
    </row>
    <row r="167" spans="1:11" s="139" customFormat="1" ht="13.5" thickBot="1">
      <c r="A167" s="209"/>
      <c r="B167" s="53"/>
      <c r="C167" s="145"/>
      <c r="D167" s="145"/>
      <c r="E167" s="145"/>
      <c r="F167" s="53"/>
      <c r="G167" s="53"/>
      <c r="H167" s="210"/>
      <c r="I167" s="210"/>
      <c r="J167" s="210"/>
      <c r="K167" s="146"/>
    </row>
    <row r="168" spans="1:10" s="19" customFormat="1" ht="15" customHeight="1">
      <c r="A168" s="949" t="s">
        <v>807</v>
      </c>
      <c r="B168" s="950"/>
      <c r="C168" s="950"/>
      <c r="D168" s="950"/>
      <c r="E168" s="950"/>
      <c r="F168" s="951"/>
      <c r="G168" s="955" t="s">
        <v>941</v>
      </c>
      <c r="H168" s="938" t="s">
        <v>643</v>
      </c>
      <c r="I168" s="938" t="s">
        <v>644</v>
      </c>
      <c r="J168" s="940" t="s">
        <v>645</v>
      </c>
    </row>
    <row r="169" spans="1:10" s="19" customFormat="1" ht="13.5" thickBot="1">
      <c r="A169" s="952"/>
      <c r="B169" s="953"/>
      <c r="C169" s="953"/>
      <c r="D169" s="953"/>
      <c r="E169" s="953"/>
      <c r="F169" s="954"/>
      <c r="G169" s="956"/>
      <c r="H169" s="939"/>
      <c r="I169" s="939"/>
      <c r="J169" s="941"/>
    </row>
    <row r="170" spans="1:11" s="204" customFormat="1" ht="30" customHeight="1">
      <c r="A170" s="202"/>
      <c r="B170" s="207"/>
      <c r="C170" s="203" t="s">
        <v>811</v>
      </c>
      <c r="D170" s="942" t="s">
        <v>511</v>
      </c>
      <c r="E170" s="942"/>
      <c r="F170" s="942"/>
      <c r="G170" s="942"/>
      <c r="K170" s="205"/>
    </row>
    <row r="171" spans="1:11" s="34" customFormat="1" ht="30" customHeight="1">
      <c r="A171" s="158" t="s">
        <v>398</v>
      </c>
      <c r="B171" s="338" t="s">
        <v>77</v>
      </c>
      <c r="C171" s="338" t="s">
        <v>811</v>
      </c>
      <c r="D171" s="338" t="s">
        <v>945</v>
      </c>
      <c r="E171" s="338"/>
      <c r="F171" s="943" t="s">
        <v>480</v>
      </c>
      <c r="G171" s="943"/>
      <c r="H171" s="87"/>
      <c r="I171" s="87"/>
      <c r="J171" s="87"/>
      <c r="K171" s="149"/>
    </row>
    <row r="172" spans="1:11" s="34" customFormat="1" ht="40.5" customHeight="1">
      <c r="A172" s="158" t="s">
        <v>399</v>
      </c>
      <c r="B172" s="338" t="s">
        <v>77</v>
      </c>
      <c r="C172" s="338" t="s">
        <v>811</v>
      </c>
      <c r="D172" s="338" t="s">
        <v>946</v>
      </c>
      <c r="E172" s="338"/>
      <c r="F172" s="943" t="s">
        <v>481</v>
      </c>
      <c r="G172" s="943"/>
      <c r="H172" s="87"/>
      <c r="I172" s="87"/>
      <c r="J172" s="87"/>
      <c r="K172" s="149"/>
    </row>
    <row r="173" spans="1:11" s="34" customFormat="1" ht="30" customHeight="1">
      <c r="A173" s="158" t="s">
        <v>400</v>
      </c>
      <c r="B173" s="338" t="s">
        <v>444</v>
      </c>
      <c r="C173" s="338" t="s">
        <v>811</v>
      </c>
      <c r="D173" s="338" t="s">
        <v>947</v>
      </c>
      <c r="E173" s="338"/>
      <c r="F173" s="943" t="s">
        <v>915</v>
      </c>
      <c r="G173" s="943"/>
      <c r="H173" s="87">
        <v>363</v>
      </c>
      <c r="I173" s="87"/>
      <c r="J173" s="87">
        <v>17</v>
      </c>
      <c r="K173" s="149"/>
    </row>
    <row r="174" spans="1:11" s="34" customFormat="1" ht="30" customHeight="1">
      <c r="A174" s="158" t="s">
        <v>401</v>
      </c>
      <c r="B174" s="338" t="s">
        <v>444</v>
      </c>
      <c r="C174" s="338" t="s">
        <v>811</v>
      </c>
      <c r="D174" s="338" t="s">
        <v>948</v>
      </c>
      <c r="E174" s="338"/>
      <c r="F174" s="943" t="s">
        <v>912</v>
      </c>
      <c r="G174" s="943"/>
      <c r="H174" s="87"/>
      <c r="I174" s="87"/>
      <c r="J174" s="87"/>
      <c r="K174" s="149"/>
    </row>
    <row r="175" spans="1:11" s="34" customFormat="1" ht="30" customHeight="1">
      <c r="A175" s="158" t="s">
        <v>402</v>
      </c>
      <c r="B175" s="338" t="s">
        <v>444</v>
      </c>
      <c r="C175" s="338" t="s">
        <v>811</v>
      </c>
      <c r="D175" s="338" t="s">
        <v>949</v>
      </c>
      <c r="E175" s="338"/>
      <c r="F175" s="943" t="s">
        <v>499</v>
      </c>
      <c r="G175" s="943"/>
      <c r="H175" s="87"/>
      <c r="I175" s="87"/>
      <c r="J175" s="87"/>
      <c r="K175" s="149"/>
    </row>
    <row r="176" spans="1:10" ht="50.25" customHeight="1">
      <c r="A176" s="144" t="s">
        <v>403</v>
      </c>
      <c r="B176" s="338" t="s">
        <v>77</v>
      </c>
      <c r="C176" s="338" t="s">
        <v>811</v>
      </c>
      <c r="D176" s="338" t="s">
        <v>949</v>
      </c>
      <c r="E176" s="338" t="s">
        <v>97</v>
      </c>
      <c r="F176" s="34"/>
      <c r="G176" s="141" t="s">
        <v>519</v>
      </c>
      <c r="H176" s="87"/>
      <c r="I176" s="87"/>
      <c r="J176" s="87"/>
    </row>
    <row r="177" spans="1:11" s="34" customFormat="1" ht="30" customHeight="1">
      <c r="A177" s="158" t="s">
        <v>404</v>
      </c>
      <c r="B177" s="338" t="s">
        <v>77</v>
      </c>
      <c r="C177" s="338" t="s">
        <v>811</v>
      </c>
      <c r="D177" s="338" t="s">
        <v>10</v>
      </c>
      <c r="E177" s="338"/>
      <c r="F177" s="943" t="s">
        <v>916</v>
      </c>
      <c r="G177" s="943"/>
      <c r="H177" s="87"/>
      <c r="I177" s="87"/>
      <c r="J177" s="87"/>
      <c r="K177" s="149"/>
    </row>
    <row r="178" spans="1:11" s="34" customFormat="1" ht="30" customHeight="1">
      <c r="A178" s="158" t="s">
        <v>405</v>
      </c>
      <c r="B178" s="338" t="s">
        <v>77</v>
      </c>
      <c r="C178" s="338" t="s">
        <v>811</v>
      </c>
      <c r="D178" s="338" t="s">
        <v>950</v>
      </c>
      <c r="E178" s="338"/>
      <c r="F178" s="943" t="s">
        <v>500</v>
      </c>
      <c r="G178" s="943"/>
      <c r="H178" s="87"/>
      <c r="I178" s="87"/>
      <c r="J178" s="87"/>
      <c r="K178" s="149"/>
    </row>
    <row r="179" spans="1:11" s="34" customFormat="1" ht="30" customHeight="1">
      <c r="A179" s="158" t="s">
        <v>406</v>
      </c>
      <c r="B179" s="338" t="s">
        <v>77</v>
      </c>
      <c r="C179" s="338" t="s">
        <v>811</v>
      </c>
      <c r="D179" s="338" t="s">
        <v>951</v>
      </c>
      <c r="E179" s="338"/>
      <c r="F179" s="943" t="s">
        <v>501</v>
      </c>
      <c r="G179" s="943"/>
      <c r="H179" s="87"/>
      <c r="I179" s="87"/>
      <c r="J179" s="87"/>
      <c r="K179" s="149"/>
    </row>
    <row r="180" spans="1:10" ht="51">
      <c r="A180" s="144" t="s">
        <v>407</v>
      </c>
      <c r="B180" s="338" t="s">
        <v>77</v>
      </c>
      <c r="C180" s="338" t="s">
        <v>811</v>
      </c>
      <c r="D180" s="338" t="s">
        <v>951</v>
      </c>
      <c r="E180" s="338" t="s">
        <v>97</v>
      </c>
      <c r="F180" s="34"/>
      <c r="G180" s="141" t="s">
        <v>502</v>
      </c>
      <c r="H180" s="87"/>
      <c r="I180" s="87"/>
      <c r="J180" s="87"/>
    </row>
    <row r="181" spans="1:11" s="34" customFormat="1" ht="30" customHeight="1">
      <c r="A181" s="158" t="s">
        <v>408</v>
      </c>
      <c r="B181" s="338" t="s">
        <v>77</v>
      </c>
      <c r="C181" s="338" t="s">
        <v>811</v>
      </c>
      <c r="D181" s="338" t="s">
        <v>953</v>
      </c>
      <c r="E181" s="338"/>
      <c r="F181" s="943" t="s">
        <v>503</v>
      </c>
      <c r="G181" s="943"/>
      <c r="H181" s="87"/>
      <c r="I181" s="87"/>
      <c r="J181" s="87">
        <v>363</v>
      </c>
      <c r="K181" s="149"/>
    </row>
    <row r="182" spans="1:10" ht="38.25">
      <c r="A182" s="144" t="s">
        <v>409</v>
      </c>
      <c r="B182" s="338" t="s">
        <v>77</v>
      </c>
      <c r="C182" s="338" t="s">
        <v>811</v>
      </c>
      <c r="D182" s="338" t="s">
        <v>953</v>
      </c>
      <c r="E182" s="338" t="s">
        <v>97</v>
      </c>
      <c r="F182" s="34"/>
      <c r="G182" s="141" t="s">
        <v>504</v>
      </c>
      <c r="H182" s="87"/>
      <c r="I182" s="87"/>
      <c r="J182" s="87">
        <v>363</v>
      </c>
    </row>
    <row r="183" spans="1:10" ht="38.25">
      <c r="A183" s="144" t="s">
        <v>410</v>
      </c>
      <c r="B183" s="338" t="s">
        <v>77</v>
      </c>
      <c r="C183" s="338" t="s">
        <v>811</v>
      </c>
      <c r="D183" s="338" t="s">
        <v>953</v>
      </c>
      <c r="E183" s="338" t="s">
        <v>98</v>
      </c>
      <c r="F183" s="34"/>
      <c r="G183" s="141" t="s">
        <v>505</v>
      </c>
      <c r="H183" s="87"/>
      <c r="I183" s="87"/>
      <c r="J183" s="87"/>
    </row>
    <row r="184" spans="1:10" ht="38.25">
      <c r="A184" s="144" t="s">
        <v>411</v>
      </c>
      <c r="B184" s="338" t="s">
        <v>77</v>
      </c>
      <c r="C184" s="338" t="s">
        <v>811</v>
      </c>
      <c r="D184" s="338" t="s">
        <v>953</v>
      </c>
      <c r="E184" s="338" t="s">
        <v>99</v>
      </c>
      <c r="F184" s="34"/>
      <c r="G184" s="141" t="s">
        <v>506</v>
      </c>
      <c r="H184" s="87"/>
      <c r="I184" s="87"/>
      <c r="J184" s="87"/>
    </row>
    <row r="185" spans="1:10" ht="38.25">
      <c r="A185" s="144" t="s">
        <v>412</v>
      </c>
      <c r="B185" s="338" t="s">
        <v>77</v>
      </c>
      <c r="C185" s="338" t="s">
        <v>811</v>
      </c>
      <c r="D185" s="338" t="s">
        <v>953</v>
      </c>
      <c r="E185" s="338" t="s">
        <v>100</v>
      </c>
      <c r="F185" s="34"/>
      <c r="G185" s="141" t="s">
        <v>507</v>
      </c>
      <c r="H185" s="87"/>
      <c r="I185" s="87"/>
      <c r="J185" s="87"/>
    </row>
    <row r="186" spans="1:10" ht="38.25">
      <c r="A186" s="144" t="s">
        <v>413</v>
      </c>
      <c r="B186" s="338" t="s">
        <v>77</v>
      </c>
      <c r="C186" s="338" t="s">
        <v>811</v>
      </c>
      <c r="D186" s="338" t="s">
        <v>953</v>
      </c>
      <c r="E186" s="338" t="s">
        <v>203</v>
      </c>
      <c r="F186" s="34"/>
      <c r="G186" s="141" t="s">
        <v>917</v>
      </c>
      <c r="H186" s="87"/>
      <c r="I186" s="87"/>
      <c r="J186" s="87"/>
    </row>
    <row r="187" spans="1:10" ht="38.25">
      <c r="A187" s="144" t="s">
        <v>414</v>
      </c>
      <c r="B187" s="338" t="s">
        <v>444</v>
      </c>
      <c r="C187" s="338" t="s">
        <v>811</v>
      </c>
      <c r="D187" s="338" t="s">
        <v>953</v>
      </c>
      <c r="E187" s="338" t="s">
        <v>473</v>
      </c>
      <c r="F187" s="34"/>
      <c r="G187" s="141" t="s">
        <v>508</v>
      </c>
      <c r="H187" s="87"/>
      <c r="I187" s="87"/>
      <c r="J187" s="87"/>
    </row>
    <row r="188" spans="1:10" ht="38.25">
      <c r="A188" s="144" t="s">
        <v>415</v>
      </c>
      <c r="B188" s="338" t="s">
        <v>77</v>
      </c>
      <c r="C188" s="338" t="s">
        <v>811</v>
      </c>
      <c r="D188" s="338" t="s">
        <v>953</v>
      </c>
      <c r="E188" s="338" t="s">
        <v>475</v>
      </c>
      <c r="F188" s="34"/>
      <c r="G188" s="141" t="s">
        <v>509</v>
      </c>
      <c r="H188" s="87"/>
      <c r="I188" s="87"/>
      <c r="J188" s="87"/>
    </row>
    <row r="189" spans="1:10" ht="26.25" thickBot="1">
      <c r="A189" s="144" t="s">
        <v>416</v>
      </c>
      <c r="B189" s="338" t="s">
        <v>77</v>
      </c>
      <c r="C189" s="338" t="s">
        <v>811</v>
      </c>
      <c r="D189" s="338" t="s">
        <v>953</v>
      </c>
      <c r="E189" s="338" t="s">
        <v>441</v>
      </c>
      <c r="F189" s="34"/>
      <c r="G189" s="141" t="s">
        <v>510</v>
      </c>
      <c r="H189" s="87"/>
      <c r="I189" s="87"/>
      <c r="J189" s="87"/>
    </row>
    <row r="190" spans="1:11" s="139" customFormat="1" ht="13.5" thickBot="1">
      <c r="A190" s="276" t="s">
        <v>417</v>
      </c>
      <c r="B190" s="40" t="s">
        <v>444</v>
      </c>
      <c r="C190" s="143" t="s">
        <v>811</v>
      </c>
      <c r="D190" s="143"/>
      <c r="E190" s="143"/>
      <c r="F190" s="142" t="s">
        <v>511</v>
      </c>
      <c r="G190" s="147"/>
      <c r="H190" s="49">
        <f>SUM(H171:H189)</f>
        <v>363</v>
      </c>
      <c r="I190" s="49"/>
      <c r="J190" s="49">
        <f>J173+J181</f>
        <v>380</v>
      </c>
      <c r="K190" s="146"/>
    </row>
    <row r="191" spans="1:11" s="139" customFormat="1" ht="12.75">
      <c r="A191" s="209"/>
      <c r="B191" s="53"/>
      <c r="C191" s="145"/>
      <c r="D191" s="145"/>
      <c r="E191" s="145"/>
      <c r="F191" s="53"/>
      <c r="G191" s="53"/>
      <c r="H191" s="210"/>
      <c r="I191" s="210"/>
      <c r="J191" s="210"/>
      <c r="K191" s="146"/>
    </row>
    <row r="192" spans="1:11" s="139" customFormat="1" ht="12.75">
      <c r="A192" s="209"/>
      <c r="B192" s="53"/>
      <c r="C192" s="145"/>
      <c r="D192" s="145"/>
      <c r="E192" s="145"/>
      <c r="F192" s="53"/>
      <c r="G192" s="53"/>
      <c r="H192" s="210"/>
      <c r="I192" s="210"/>
      <c r="J192" s="210"/>
      <c r="K192" s="146"/>
    </row>
    <row r="193" spans="1:11" s="139" customFormat="1" ht="12.75">
      <c r="A193" s="209"/>
      <c r="B193" s="53"/>
      <c r="C193" s="145"/>
      <c r="D193" s="145"/>
      <c r="E193" s="145"/>
      <c r="F193" s="53"/>
      <c r="G193" s="53"/>
      <c r="H193" s="210"/>
      <c r="I193" s="210"/>
      <c r="J193" s="210"/>
      <c r="K193" s="146"/>
    </row>
    <row r="194" spans="1:11" s="139" customFormat="1" ht="12.75">
      <c r="A194" s="209"/>
      <c r="B194" s="53"/>
      <c r="C194" s="145"/>
      <c r="D194" s="145"/>
      <c r="E194" s="145"/>
      <c r="F194" s="53"/>
      <c r="G194" s="53"/>
      <c r="H194" s="210"/>
      <c r="I194" s="210"/>
      <c r="J194" s="210"/>
      <c r="K194" s="146"/>
    </row>
    <row r="195" spans="1:11" s="139" customFormat="1" ht="12.75">
      <c r="A195" s="209"/>
      <c r="B195" s="53"/>
      <c r="C195" s="145"/>
      <c r="D195" s="145"/>
      <c r="E195" s="145"/>
      <c r="F195" s="53"/>
      <c r="G195" s="53"/>
      <c r="H195" s="210"/>
      <c r="I195" s="210"/>
      <c r="J195" s="210"/>
      <c r="K195" s="146"/>
    </row>
    <row r="196" spans="1:11" s="139" customFormat="1" ht="12.75">
      <c r="A196" s="209"/>
      <c r="B196" s="53"/>
      <c r="C196" s="145"/>
      <c r="D196" s="145"/>
      <c r="E196" s="145"/>
      <c r="F196" s="53"/>
      <c r="G196" s="53"/>
      <c r="H196" s="210"/>
      <c r="I196" s="210"/>
      <c r="J196" s="210"/>
      <c r="K196" s="146"/>
    </row>
    <row r="197" spans="1:11" s="139" customFormat="1" ht="13.5" thickBot="1">
      <c r="A197" s="209"/>
      <c r="B197" s="53"/>
      <c r="C197" s="145"/>
      <c r="D197" s="145"/>
      <c r="E197" s="145"/>
      <c r="F197" s="53"/>
      <c r="G197" s="53"/>
      <c r="H197" s="210"/>
      <c r="I197" s="210"/>
      <c r="J197" s="210"/>
      <c r="K197" s="146"/>
    </row>
    <row r="198" spans="1:10" s="19" customFormat="1" ht="15" customHeight="1">
      <c r="A198" s="949" t="s">
        <v>807</v>
      </c>
      <c r="B198" s="950"/>
      <c r="C198" s="950"/>
      <c r="D198" s="950"/>
      <c r="E198" s="950"/>
      <c r="F198" s="951"/>
      <c r="G198" s="955" t="s">
        <v>941</v>
      </c>
      <c r="H198" s="938" t="s">
        <v>643</v>
      </c>
      <c r="I198" s="938" t="s">
        <v>644</v>
      </c>
      <c r="J198" s="940" t="s">
        <v>645</v>
      </c>
    </row>
    <row r="199" spans="1:10" s="19" customFormat="1" ht="13.5" thickBot="1">
      <c r="A199" s="952"/>
      <c r="B199" s="953"/>
      <c r="C199" s="953"/>
      <c r="D199" s="953"/>
      <c r="E199" s="953"/>
      <c r="F199" s="954"/>
      <c r="G199" s="956"/>
      <c r="H199" s="939"/>
      <c r="I199" s="939"/>
      <c r="J199" s="941"/>
    </row>
    <row r="200" spans="1:11" s="204" customFormat="1" ht="17.25" customHeight="1">
      <c r="A200" s="202"/>
      <c r="B200" s="207"/>
      <c r="C200" s="203" t="s">
        <v>816</v>
      </c>
      <c r="D200" s="942" t="s">
        <v>836</v>
      </c>
      <c r="E200" s="942"/>
      <c r="F200" s="942"/>
      <c r="G200" s="942"/>
      <c r="K200" s="205"/>
    </row>
    <row r="201" spans="1:10" ht="12.75">
      <c r="A201" s="144" t="s">
        <v>418</v>
      </c>
      <c r="B201" s="33" t="s">
        <v>77</v>
      </c>
      <c r="C201" s="144" t="s">
        <v>816</v>
      </c>
      <c r="D201" s="138" t="s">
        <v>945</v>
      </c>
      <c r="E201" s="144"/>
      <c r="F201" s="136" t="s">
        <v>512</v>
      </c>
      <c r="H201" s="87">
        <v>415</v>
      </c>
      <c r="I201" s="87"/>
      <c r="J201" s="87">
        <v>262</v>
      </c>
    </row>
    <row r="202" spans="1:10" ht="24.75" customHeight="1">
      <c r="A202" s="144" t="s">
        <v>419</v>
      </c>
      <c r="B202" s="151" t="s">
        <v>77</v>
      </c>
      <c r="C202" s="151" t="s">
        <v>816</v>
      </c>
      <c r="D202" s="138" t="s">
        <v>946</v>
      </c>
      <c r="E202" s="151"/>
      <c r="F202" s="943" t="s">
        <v>513</v>
      </c>
      <c r="G202" s="943"/>
      <c r="H202" s="87"/>
      <c r="I202" s="87"/>
      <c r="J202" s="87"/>
    </row>
    <row r="203" spans="1:10" ht="12.75">
      <c r="A203" s="144" t="s">
        <v>420</v>
      </c>
      <c r="B203" s="33" t="s">
        <v>77</v>
      </c>
      <c r="C203" s="144" t="s">
        <v>816</v>
      </c>
      <c r="D203" s="138" t="s">
        <v>947</v>
      </c>
      <c r="E203" s="144"/>
      <c r="F203" s="136" t="s">
        <v>514</v>
      </c>
      <c r="H203" s="87"/>
      <c r="I203" s="87"/>
      <c r="J203" s="87"/>
    </row>
    <row r="204" spans="1:10" ht="12.75">
      <c r="A204" s="144" t="s">
        <v>421</v>
      </c>
      <c r="B204" s="33" t="s">
        <v>444</v>
      </c>
      <c r="C204" s="144" t="s">
        <v>816</v>
      </c>
      <c r="D204" s="138" t="s">
        <v>948</v>
      </c>
      <c r="E204" s="144"/>
      <c r="F204" s="136" t="s">
        <v>515</v>
      </c>
      <c r="H204" s="87"/>
      <c r="I204" s="87"/>
      <c r="J204" s="87"/>
    </row>
    <row r="205" spans="1:10" ht="24.75" customHeight="1">
      <c r="A205" s="144" t="s">
        <v>422</v>
      </c>
      <c r="B205" s="338" t="s">
        <v>444</v>
      </c>
      <c r="C205" s="338" t="s">
        <v>816</v>
      </c>
      <c r="D205" s="338" t="s">
        <v>949</v>
      </c>
      <c r="E205" s="151"/>
      <c r="F205" s="943" t="s">
        <v>516</v>
      </c>
      <c r="G205" s="943"/>
      <c r="H205" s="87"/>
      <c r="I205" s="87"/>
      <c r="J205" s="87"/>
    </row>
    <row r="206" spans="1:10" ht="24.75" customHeight="1">
      <c r="A206" s="144" t="s">
        <v>423</v>
      </c>
      <c r="B206" s="338" t="s">
        <v>444</v>
      </c>
      <c r="C206" s="338" t="s">
        <v>816</v>
      </c>
      <c r="D206" s="338" t="s">
        <v>10</v>
      </c>
      <c r="E206" s="151"/>
      <c r="F206" s="943" t="s">
        <v>367</v>
      </c>
      <c r="G206" s="943"/>
      <c r="H206" s="87"/>
      <c r="I206" s="87"/>
      <c r="J206" s="87"/>
    </row>
    <row r="207" spans="1:10" ht="24.75" customHeight="1" thickBot="1">
      <c r="A207" s="144" t="s">
        <v>424</v>
      </c>
      <c r="B207" s="338" t="s">
        <v>444</v>
      </c>
      <c r="C207" s="338" t="s">
        <v>816</v>
      </c>
      <c r="D207" s="338" t="s">
        <v>950</v>
      </c>
      <c r="E207" s="151"/>
      <c r="F207" s="943" t="s">
        <v>517</v>
      </c>
      <c r="G207" s="943"/>
      <c r="H207" s="87"/>
      <c r="I207" s="87"/>
      <c r="J207" s="87"/>
    </row>
    <row r="208" spans="1:11" s="139" customFormat="1" ht="13.5" thickBot="1">
      <c r="A208" s="276" t="s">
        <v>425</v>
      </c>
      <c r="B208" s="40" t="s">
        <v>444</v>
      </c>
      <c r="C208" s="143" t="s">
        <v>816</v>
      </c>
      <c r="D208" s="143"/>
      <c r="E208" s="143"/>
      <c r="F208" s="142" t="s">
        <v>518</v>
      </c>
      <c r="G208" s="147"/>
      <c r="H208" s="49">
        <v>415</v>
      </c>
      <c r="I208" s="49"/>
      <c r="J208" s="49">
        <v>262</v>
      </c>
      <c r="K208" s="146"/>
    </row>
    <row r="209" spans="1:11" s="139" customFormat="1" ht="25.5" customHeight="1" thickBot="1">
      <c r="A209" s="276" t="s">
        <v>426</v>
      </c>
      <c r="B209" s="40" t="s">
        <v>520</v>
      </c>
      <c r="C209" s="143"/>
      <c r="D209" s="143"/>
      <c r="E209" s="143"/>
      <c r="F209" s="944" t="s">
        <v>521</v>
      </c>
      <c r="G209" s="945"/>
      <c r="H209" s="277">
        <f>H163+H190+H208</f>
        <v>810</v>
      </c>
      <c r="I209" s="140"/>
      <c r="J209" s="277">
        <f>J163+J190+J208</f>
        <v>665</v>
      </c>
      <c r="K209" s="146"/>
    </row>
    <row r="210" spans="1:11" s="139" customFormat="1" ht="25.5" customHeight="1" thickBot="1">
      <c r="A210" s="276" t="s">
        <v>427</v>
      </c>
      <c r="B210" s="40" t="s">
        <v>522</v>
      </c>
      <c r="C210" s="143"/>
      <c r="D210" s="143"/>
      <c r="E210" s="143"/>
      <c r="F210" s="944" t="s">
        <v>523</v>
      </c>
      <c r="G210" s="945"/>
      <c r="H210" s="277"/>
      <c r="I210" s="140"/>
      <c r="J210" s="140">
        <v>17</v>
      </c>
      <c r="K210" s="146"/>
    </row>
    <row r="211" spans="1:11" s="139" customFormat="1" ht="25.5" customHeight="1" thickBot="1">
      <c r="A211" s="276" t="s">
        <v>428</v>
      </c>
      <c r="B211" s="40" t="s">
        <v>524</v>
      </c>
      <c r="C211" s="143"/>
      <c r="D211" s="143"/>
      <c r="E211" s="143"/>
      <c r="F211" s="944" t="s">
        <v>918</v>
      </c>
      <c r="G211" s="945"/>
      <c r="H211" s="277"/>
      <c r="I211" s="140"/>
      <c r="J211" s="140"/>
      <c r="K211" s="146"/>
    </row>
    <row r="212" spans="1:11" s="204" customFormat="1" ht="18" customHeight="1">
      <c r="A212" s="202"/>
      <c r="B212" s="207" t="s">
        <v>533</v>
      </c>
      <c r="C212" s="942" t="s">
        <v>534</v>
      </c>
      <c r="D212" s="942"/>
      <c r="E212" s="942"/>
      <c r="F212" s="942"/>
      <c r="G212" s="942"/>
      <c r="K212" s="205"/>
    </row>
    <row r="213" spans="1:10" ht="12.75">
      <c r="A213" s="144" t="s">
        <v>431</v>
      </c>
      <c r="B213" s="33" t="s">
        <v>525</v>
      </c>
      <c r="C213" s="144"/>
      <c r="D213" s="144" t="s">
        <v>945</v>
      </c>
      <c r="E213" s="144"/>
      <c r="F213" s="136" t="s">
        <v>526</v>
      </c>
      <c r="H213" s="87"/>
      <c r="I213" s="87"/>
      <c r="J213" s="87"/>
    </row>
    <row r="214" spans="1:10" ht="12.75">
      <c r="A214" s="144" t="s">
        <v>527</v>
      </c>
      <c r="B214" s="33" t="s">
        <v>525</v>
      </c>
      <c r="C214" s="144"/>
      <c r="D214" s="144" t="s">
        <v>946</v>
      </c>
      <c r="E214" s="144"/>
      <c r="F214" s="136" t="s">
        <v>531</v>
      </c>
      <c r="J214" s="87">
        <v>653</v>
      </c>
    </row>
    <row r="215" spans="1:6" ht="13.5" thickBot="1">
      <c r="A215" s="144" t="s">
        <v>528</v>
      </c>
      <c r="B215" s="33" t="s">
        <v>525</v>
      </c>
      <c r="C215" s="144"/>
      <c r="D215" s="144" t="s">
        <v>947</v>
      </c>
      <c r="E215" s="144"/>
      <c r="F215" s="136" t="s">
        <v>532</v>
      </c>
    </row>
    <row r="216" spans="1:11" s="139" customFormat="1" ht="25.5" customHeight="1" thickBot="1">
      <c r="A216" s="276" t="s">
        <v>529</v>
      </c>
      <c r="B216" s="40" t="s">
        <v>533</v>
      </c>
      <c r="C216" s="143"/>
      <c r="D216" s="143"/>
      <c r="E216" s="143"/>
      <c r="F216" s="944" t="s">
        <v>534</v>
      </c>
      <c r="G216" s="945"/>
      <c r="H216" s="277"/>
      <c r="I216" s="140"/>
      <c r="J216" s="140">
        <v>653</v>
      </c>
      <c r="K216" s="146"/>
    </row>
    <row r="217" spans="1:13" s="165" customFormat="1" ht="27.75" customHeight="1" thickBot="1">
      <c r="A217" s="161" t="s">
        <v>530</v>
      </c>
      <c r="B217" s="965" t="s">
        <v>535</v>
      </c>
      <c r="C217" s="966"/>
      <c r="D217" s="966"/>
      <c r="E217" s="966"/>
      <c r="F217" s="966"/>
      <c r="G217" s="967"/>
      <c r="H217" s="162">
        <f>H141+H209+H210+H211+H211</f>
        <v>113198</v>
      </c>
      <c r="I217" s="162"/>
      <c r="J217" s="162">
        <f>J141+J209+J210+J211+J211+J216</f>
        <v>106780</v>
      </c>
      <c r="K217" s="163"/>
      <c r="L217" s="163"/>
      <c r="M217" s="164"/>
    </row>
    <row r="218" spans="3:5" ht="12.75">
      <c r="C218" s="144"/>
      <c r="D218" s="144"/>
      <c r="E218" s="144"/>
    </row>
    <row r="219" spans="3:5" ht="12.75">
      <c r="C219" s="144"/>
      <c r="D219" s="144"/>
      <c r="E219" s="144"/>
    </row>
    <row r="220" spans="3:5" ht="12.75">
      <c r="C220" s="144"/>
      <c r="D220" s="144"/>
      <c r="E220" s="144"/>
    </row>
    <row r="221" spans="3:5" ht="12.75">
      <c r="C221" s="144"/>
      <c r="D221" s="144"/>
      <c r="E221" s="144"/>
    </row>
    <row r="222" spans="3:5" ht="12.75">
      <c r="C222" s="144"/>
      <c r="D222" s="144"/>
      <c r="E222" s="144"/>
    </row>
    <row r="223" spans="3:5" ht="12.75">
      <c r="C223" s="144"/>
      <c r="D223" s="144"/>
      <c r="E223" s="144"/>
    </row>
    <row r="224" spans="3:5" ht="12.75">
      <c r="C224" s="144"/>
      <c r="D224" s="144"/>
      <c r="E224" s="144"/>
    </row>
    <row r="225" spans="3:5" ht="12.75">
      <c r="C225" s="144"/>
      <c r="D225" s="144"/>
      <c r="E225" s="144"/>
    </row>
    <row r="226" spans="3:5" ht="12.75">
      <c r="C226" s="144"/>
      <c r="D226" s="144"/>
      <c r="E226" s="144"/>
    </row>
    <row r="227" spans="3:5" ht="12.75">
      <c r="C227" s="144"/>
      <c r="D227" s="144"/>
      <c r="E227" s="144"/>
    </row>
    <row r="228" spans="3:5" ht="12.75">
      <c r="C228" s="144"/>
      <c r="D228" s="144"/>
      <c r="E228" s="144"/>
    </row>
    <row r="229" spans="3:5" ht="12.75">
      <c r="C229" s="144"/>
      <c r="D229" s="144"/>
      <c r="E229" s="144"/>
    </row>
    <row r="230" spans="3:5" ht="12.75">
      <c r="C230" s="144"/>
      <c r="D230" s="144"/>
      <c r="E230" s="144"/>
    </row>
    <row r="231" spans="3:5" ht="12.75">
      <c r="C231" s="144"/>
      <c r="D231" s="144"/>
      <c r="E231" s="144"/>
    </row>
    <row r="232" spans="3:5" ht="12.75">
      <c r="C232" s="144"/>
      <c r="D232" s="144"/>
      <c r="E232" s="144"/>
    </row>
    <row r="233" spans="3:5" ht="12.75">
      <c r="C233" s="144"/>
      <c r="D233" s="144"/>
      <c r="E233" s="144"/>
    </row>
    <row r="234" spans="3:5" ht="12.75">
      <c r="C234" s="144"/>
      <c r="D234" s="144"/>
      <c r="E234" s="144"/>
    </row>
    <row r="235" spans="3:5" ht="12.75">
      <c r="C235" s="144"/>
      <c r="D235" s="144"/>
      <c r="E235" s="144"/>
    </row>
    <row r="236" spans="3:5" ht="12.75">
      <c r="C236" s="144"/>
      <c r="D236" s="144"/>
      <c r="E236" s="144"/>
    </row>
    <row r="237" spans="3:5" ht="12.75">
      <c r="C237" s="144"/>
      <c r="D237" s="144"/>
      <c r="E237" s="144"/>
    </row>
    <row r="238" spans="3:5" ht="12.75">
      <c r="C238" s="144"/>
      <c r="D238" s="144"/>
      <c r="E238" s="144"/>
    </row>
    <row r="239" spans="3:5" ht="12.75">
      <c r="C239" s="144"/>
      <c r="D239" s="144"/>
      <c r="E239" s="144"/>
    </row>
    <row r="240" spans="3:5" ht="12.75">
      <c r="C240" s="144"/>
      <c r="D240" s="144"/>
      <c r="E240" s="144"/>
    </row>
    <row r="241" spans="3:5" ht="12.75">
      <c r="C241" s="144"/>
      <c r="D241" s="144"/>
      <c r="E241" s="144"/>
    </row>
    <row r="242" spans="3:5" ht="12.75">
      <c r="C242" s="144"/>
      <c r="D242" s="144"/>
      <c r="E242" s="144"/>
    </row>
    <row r="243" spans="3:5" ht="12.75">
      <c r="C243" s="144"/>
      <c r="D243" s="144"/>
      <c r="E243" s="144"/>
    </row>
    <row r="244" spans="3:5" ht="12.75">
      <c r="C244" s="144"/>
      <c r="D244" s="144"/>
      <c r="E244" s="144"/>
    </row>
    <row r="245" spans="3:5" ht="12.75">
      <c r="C245" s="144"/>
      <c r="D245" s="144"/>
      <c r="E245" s="144"/>
    </row>
    <row r="246" spans="3:5" ht="12.75">
      <c r="C246" s="144"/>
      <c r="D246" s="144"/>
      <c r="E246" s="144"/>
    </row>
    <row r="247" spans="3:5" ht="12.75">
      <c r="C247" s="144"/>
      <c r="D247" s="144"/>
      <c r="E247" s="144"/>
    </row>
    <row r="248" spans="3:5" ht="12.75">
      <c r="C248" s="144"/>
      <c r="D248" s="144"/>
      <c r="E248" s="144"/>
    </row>
    <row r="249" spans="3:5" ht="12.75">
      <c r="C249" s="144"/>
      <c r="D249" s="144"/>
      <c r="E249" s="144"/>
    </row>
    <row r="250" spans="3:5" ht="12.75">
      <c r="C250" s="144"/>
      <c r="D250" s="144"/>
      <c r="E250" s="144"/>
    </row>
    <row r="251" spans="3:5" ht="12.75">
      <c r="C251" s="144"/>
      <c r="D251" s="144"/>
      <c r="E251" s="144"/>
    </row>
    <row r="252" spans="3:5" ht="12.75">
      <c r="C252" s="144"/>
      <c r="D252" s="144"/>
      <c r="E252" s="144"/>
    </row>
    <row r="253" spans="3:5" ht="12.75">
      <c r="C253" s="144"/>
      <c r="D253" s="144"/>
      <c r="E253" s="144"/>
    </row>
    <row r="254" spans="3:5" ht="12.75">
      <c r="C254" s="144"/>
      <c r="D254" s="144"/>
      <c r="E254" s="144"/>
    </row>
    <row r="255" spans="3:5" ht="12.75">
      <c r="C255" s="144"/>
      <c r="D255" s="144"/>
      <c r="E255" s="144"/>
    </row>
    <row r="256" spans="3:5" ht="12.75">
      <c r="C256" s="144"/>
      <c r="D256" s="144"/>
      <c r="E256" s="144"/>
    </row>
    <row r="257" spans="3:5" ht="12.75">
      <c r="C257" s="144"/>
      <c r="D257" s="144"/>
      <c r="E257" s="144"/>
    </row>
    <row r="258" spans="3:5" ht="12.75">
      <c r="C258" s="144"/>
      <c r="D258" s="144"/>
      <c r="E258" s="144"/>
    </row>
    <row r="259" spans="3:5" ht="12.75">
      <c r="C259" s="144"/>
      <c r="D259" s="144"/>
      <c r="E259" s="144"/>
    </row>
    <row r="260" spans="3:5" ht="12.75">
      <c r="C260" s="144"/>
      <c r="D260" s="144"/>
      <c r="E260" s="144"/>
    </row>
    <row r="261" spans="3:5" ht="12.75">
      <c r="C261" s="144"/>
      <c r="D261" s="144"/>
      <c r="E261" s="144"/>
    </row>
    <row r="262" spans="3:5" ht="12.75">
      <c r="C262" s="144"/>
      <c r="D262" s="144"/>
      <c r="E262" s="144"/>
    </row>
    <row r="263" spans="3:5" ht="12.75">
      <c r="C263" s="144"/>
      <c r="D263" s="144"/>
      <c r="E263" s="144"/>
    </row>
    <row r="264" spans="3:5" ht="12.75">
      <c r="C264" s="144"/>
      <c r="D264" s="144"/>
      <c r="E264" s="144"/>
    </row>
    <row r="265" spans="3:5" ht="12.75">
      <c r="C265" s="144"/>
      <c r="D265" s="144"/>
      <c r="E265" s="144"/>
    </row>
    <row r="266" spans="3:5" ht="12.75">
      <c r="C266" s="144"/>
      <c r="D266" s="144"/>
      <c r="E266" s="144"/>
    </row>
    <row r="267" spans="3:5" ht="12.75">
      <c r="C267" s="144"/>
      <c r="D267" s="144"/>
      <c r="E267" s="144"/>
    </row>
    <row r="268" spans="3:5" ht="12.75">
      <c r="C268" s="144"/>
      <c r="D268" s="144"/>
      <c r="E268" s="144"/>
    </row>
    <row r="269" spans="3:5" ht="12.75">
      <c r="C269" s="144"/>
      <c r="D269" s="144"/>
      <c r="E269" s="144"/>
    </row>
    <row r="270" spans="3:5" ht="12.75">
      <c r="C270" s="144"/>
      <c r="D270" s="144"/>
      <c r="E270" s="144"/>
    </row>
    <row r="271" spans="3:5" ht="12.75">
      <c r="C271" s="144"/>
      <c r="D271" s="144"/>
      <c r="E271" s="144"/>
    </row>
  </sheetData>
  <sheetProtection/>
  <mergeCells count="104">
    <mergeCell ref="C212:G212"/>
    <mergeCell ref="F211:G211"/>
    <mergeCell ref="F216:G216"/>
    <mergeCell ref="B217:G217"/>
    <mergeCell ref="J168:J169"/>
    <mergeCell ref="F174:G174"/>
    <mergeCell ref="F175:G175"/>
    <mergeCell ref="F210:G210"/>
    <mergeCell ref="F206:G206"/>
    <mergeCell ref="F207:G207"/>
    <mergeCell ref="F209:G209"/>
    <mergeCell ref="F178:G178"/>
    <mergeCell ref="F173:G173"/>
    <mergeCell ref="F179:G179"/>
    <mergeCell ref="I168:I169"/>
    <mergeCell ref="A168:F169"/>
    <mergeCell ref="G168:G169"/>
    <mergeCell ref="H168:H169"/>
    <mergeCell ref="F202:G202"/>
    <mergeCell ref="F205:G205"/>
    <mergeCell ref="F152:G152"/>
    <mergeCell ref="F154:G154"/>
    <mergeCell ref="F171:G171"/>
    <mergeCell ref="F172:G172"/>
    <mergeCell ref="D170:G170"/>
    <mergeCell ref="A198:F199"/>
    <mergeCell ref="G198:G199"/>
    <mergeCell ref="F181:G181"/>
    <mergeCell ref="F177:G177"/>
    <mergeCell ref="J131:J132"/>
    <mergeCell ref="A133:G133"/>
    <mergeCell ref="F141:G141"/>
    <mergeCell ref="F144:G144"/>
    <mergeCell ref="D143:G143"/>
    <mergeCell ref="F145:G145"/>
    <mergeCell ref="F146:G146"/>
    <mergeCell ref="F147:G147"/>
    <mergeCell ref="F148:G148"/>
    <mergeCell ref="I131:I132"/>
    <mergeCell ref="B121:G121"/>
    <mergeCell ref="A131:F132"/>
    <mergeCell ref="G131:G132"/>
    <mergeCell ref="H131:H132"/>
    <mergeCell ref="H89:H90"/>
    <mergeCell ref="I89:I90"/>
    <mergeCell ref="J89:J90"/>
    <mergeCell ref="F97:G97"/>
    <mergeCell ref="F92:G92"/>
    <mergeCell ref="F93:G93"/>
    <mergeCell ref="F95:G95"/>
    <mergeCell ref="A89:F90"/>
    <mergeCell ref="G89:G90"/>
    <mergeCell ref="F91:G91"/>
    <mergeCell ref="J9:J10"/>
    <mergeCell ref="A1:J1"/>
    <mergeCell ref="A4:J4"/>
    <mergeCell ref="H9:H10"/>
    <mergeCell ref="I9:I10"/>
    <mergeCell ref="A9:A10"/>
    <mergeCell ref="B9:G10"/>
    <mergeCell ref="A5:J5"/>
    <mergeCell ref="A6:J6"/>
    <mergeCell ref="J57:J58"/>
    <mergeCell ref="F68:G68"/>
    <mergeCell ref="A11:G11"/>
    <mergeCell ref="F65:G65"/>
    <mergeCell ref="A57:F58"/>
    <mergeCell ref="G57:G58"/>
    <mergeCell ref="F38:G38"/>
    <mergeCell ref="F56:G56"/>
    <mergeCell ref="C12:G12"/>
    <mergeCell ref="C39:G39"/>
    <mergeCell ref="F73:G73"/>
    <mergeCell ref="F74:G74"/>
    <mergeCell ref="F75:G75"/>
    <mergeCell ref="F77:G77"/>
    <mergeCell ref="H57:H58"/>
    <mergeCell ref="I57:I58"/>
    <mergeCell ref="F70:G70"/>
    <mergeCell ref="F72:G72"/>
    <mergeCell ref="F85:G85"/>
    <mergeCell ref="F87:G87"/>
    <mergeCell ref="F36:G36"/>
    <mergeCell ref="D100:G100"/>
    <mergeCell ref="C59:G59"/>
    <mergeCell ref="C66:G66"/>
    <mergeCell ref="D67:G67"/>
    <mergeCell ref="D82:G82"/>
    <mergeCell ref="F79:G79"/>
    <mergeCell ref="F83:G83"/>
    <mergeCell ref="C116:G116"/>
    <mergeCell ref="C134:G134"/>
    <mergeCell ref="C142:G142"/>
    <mergeCell ref="F107:G107"/>
    <mergeCell ref="F110:G110"/>
    <mergeCell ref="F111:G111"/>
    <mergeCell ref="F112:G112"/>
    <mergeCell ref="F114:G114"/>
    <mergeCell ref="F115:G115"/>
    <mergeCell ref="F120:G120"/>
    <mergeCell ref="H198:H199"/>
    <mergeCell ref="I198:I199"/>
    <mergeCell ref="J198:J199"/>
    <mergeCell ref="D200:G200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M196"/>
  <sheetViews>
    <sheetView workbookViewId="0" topLeftCell="A1">
      <selection activeCell="A3" sqref="A3"/>
    </sheetView>
  </sheetViews>
  <sheetFormatPr defaultColWidth="9.00390625" defaultRowHeight="12.75"/>
  <cols>
    <col min="1" max="1" width="4.375" style="33" customWidth="1"/>
    <col min="2" max="2" width="4.75390625" style="33" customWidth="1"/>
    <col min="3" max="5" width="3.875" style="33" customWidth="1"/>
    <col min="6" max="6" width="3.625" style="33" customWidth="1"/>
    <col min="7" max="7" width="2.625" style="33" customWidth="1"/>
    <col min="8" max="8" width="3.625" style="136" customWidth="1"/>
    <col min="9" max="9" width="52.625" style="33" customWidth="1"/>
    <col min="10" max="10" width="16.125" style="33" customWidth="1"/>
    <col min="11" max="12" width="9.125" style="33" customWidth="1"/>
    <col min="13" max="13" width="11.25390625" style="33" bestFit="1" customWidth="1"/>
    <col min="14" max="16384" width="9.125" style="33" customWidth="1"/>
  </cols>
  <sheetData>
    <row r="1" spans="1:7" ht="12" customHeight="1">
      <c r="A1" s="957"/>
      <c r="B1" s="957"/>
      <c r="C1" s="137"/>
      <c r="D1" s="137"/>
      <c r="E1" s="137"/>
      <c r="F1" s="137"/>
      <c r="G1" s="137"/>
    </row>
    <row r="2" spans="1:10" ht="12.75">
      <c r="A2" s="957"/>
      <c r="B2" s="957"/>
      <c r="C2" s="957"/>
      <c r="D2" s="957"/>
      <c r="E2" s="957"/>
      <c r="F2" s="957"/>
      <c r="G2" s="957"/>
      <c r="H2" s="957"/>
      <c r="I2" s="957"/>
      <c r="J2" s="957"/>
    </row>
    <row r="3" spans="1:6" s="38" customFormat="1" ht="12.75">
      <c r="A3" s="91" t="s">
        <v>162</v>
      </c>
      <c r="C3" s="68"/>
      <c r="D3" s="28"/>
      <c r="E3" s="28"/>
      <c r="F3" s="28"/>
    </row>
    <row r="4" spans="1:6" s="38" customFormat="1" ht="12.75">
      <c r="A4" s="91"/>
      <c r="C4" s="68"/>
      <c r="D4" s="28"/>
      <c r="E4" s="28"/>
      <c r="F4" s="28"/>
    </row>
    <row r="5" spans="1:10" s="12" customFormat="1" ht="15.75">
      <c r="A5" s="820" t="s">
        <v>430</v>
      </c>
      <c r="B5" s="820"/>
      <c r="C5" s="820"/>
      <c r="D5" s="820"/>
      <c r="E5" s="820"/>
      <c r="F5" s="820"/>
      <c r="G5" s="820"/>
      <c r="H5" s="820"/>
      <c r="I5" s="820"/>
      <c r="J5" s="820"/>
    </row>
    <row r="6" spans="1:10" s="1" customFormat="1" ht="15.75">
      <c r="A6" s="958" t="s">
        <v>592</v>
      </c>
      <c r="B6" s="958"/>
      <c r="C6" s="958"/>
      <c r="D6" s="958"/>
      <c r="E6" s="958"/>
      <c r="F6" s="958"/>
      <c r="G6" s="958"/>
      <c r="H6" s="958"/>
      <c r="I6" s="958"/>
      <c r="J6" s="958"/>
    </row>
    <row r="7" spans="1:10" s="1" customFormat="1" ht="15.75">
      <c r="A7" s="958" t="s">
        <v>112</v>
      </c>
      <c r="B7" s="958"/>
      <c r="C7" s="958"/>
      <c r="D7" s="958"/>
      <c r="E7" s="958"/>
      <c r="F7" s="958"/>
      <c r="G7" s="958"/>
      <c r="H7" s="958"/>
      <c r="I7" s="958"/>
      <c r="J7" s="958"/>
    </row>
    <row r="8" spans="1:10" s="1" customFormat="1" ht="15.75">
      <c r="A8" s="135"/>
      <c r="B8" s="135"/>
      <c r="C8" s="135"/>
      <c r="D8" s="135"/>
      <c r="E8" s="135"/>
      <c r="F8" s="135"/>
      <c r="G8" s="135"/>
      <c r="H8" s="135"/>
      <c r="I8" s="135"/>
      <c r="J8" s="135"/>
    </row>
    <row r="9" spans="1:10" s="1" customFormat="1" ht="25.5" customHeight="1">
      <c r="A9" s="135" t="s">
        <v>78</v>
      </c>
      <c r="B9" s="310" t="s">
        <v>498</v>
      </c>
      <c r="C9" s="310"/>
      <c r="D9" s="310"/>
      <c r="E9" s="310"/>
      <c r="F9" s="135"/>
      <c r="G9" s="135"/>
      <c r="H9" s="135"/>
      <c r="I9" s="135"/>
      <c r="J9" s="135"/>
    </row>
    <row r="10" ht="14.25" customHeight="1" thickBot="1">
      <c r="J10" s="138" t="s">
        <v>16</v>
      </c>
    </row>
    <row r="11" spans="1:10" ht="15" customHeight="1">
      <c r="A11" s="975" t="s">
        <v>941</v>
      </c>
      <c r="B11" s="976"/>
      <c r="C11" s="976"/>
      <c r="D11" s="976"/>
      <c r="E11" s="976"/>
      <c r="F11" s="976"/>
      <c r="G11" s="976"/>
      <c r="H11" s="976"/>
      <c r="I11" s="981"/>
      <c r="J11" s="973" t="s">
        <v>645</v>
      </c>
    </row>
    <row r="12" spans="1:10" ht="13.5" thickBot="1">
      <c r="A12" s="977"/>
      <c r="B12" s="978"/>
      <c r="C12" s="978"/>
      <c r="D12" s="978"/>
      <c r="E12" s="978"/>
      <c r="F12" s="978"/>
      <c r="G12" s="978"/>
      <c r="H12" s="978"/>
      <c r="I12" s="982"/>
      <c r="J12" s="974"/>
    </row>
    <row r="13" spans="1:11" s="166" customFormat="1" ht="12" customHeight="1">
      <c r="A13" s="983"/>
      <c r="B13" s="983"/>
      <c r="C13" s="983"/>
      <c r="D13" s="983"/>
      <c r="E13" s="983"/>
      <c r="F13" s="983"/>
      <c r="G13" s="983"/>
      <c r="H13" s="983"/>
      <c r="I13" s="983"/>
      <c r="K13" s="167"/>
    </row>
    <row r="14" spans="1:11" s="296" customFormat="1" ht="30" customHeight="1">
      <c r="A14" s="339" t="s">
        <v>730</v>
      </c>
      <c r="B14" s="980" t="s">
        <v>899</v>
      </c>
      <c r="C14" s="980"/>
      <c r="D14" s="980"/>
      <c r="E14" s="980"/>
      <c r="F14" s="980"/>
      <c r="G14" s="980"/>
      <c r="H14" s="980"/>
      <c r="I14" s="980"/>
      <c r="J14" s="298">
        <f>J17+J24+J53+J77</f>
        <v>102937</v>
      </c>
      <c r="K14" s="297"/>
    </row>
    <row r="15" spans="1:11" s="278" customFormat="1" ht="12.75">
      <c r="A15" s="285"/>
      <c r="B15" s="943" t="s">
        <v>860</v>
      </c>
      <c r="C15" s="943"/>
      <c r="D15" s="943"/>
      <c r="E15" s="943"/>
      <c r="F15" s="943"/>
      <c r="G15" s="943"/>
      <c r="H15" s="943"/>
      <c r="I15" s="943"/>
      <c r="K15" s="279"/>
    </row>
    <row r="16" spans="1:11" s="166" customFormat="1" ht="12" customHeight="1">
      <c r="A16" s="979"/>
      <c r="B16" s="979"/>
      <c r="C16" s="979"/>
      <c r="D16" s="979"/>
      <c r="E16" s="979"/>
      <c r="F16" s="979"/>
      <c r="G16" s="979"/>
      <c r="H16" s="979"/>
      <c r="I16" s="979"/>
      <c r="K16" s="167"/>
    </row>
    <row r="17" spans="1:11" s="204" customFormat="1" ht="15">
      <c r="A17" s="340"/>
      <c r="B17" s="290" t="s">
        <v>78</v>
      </c>
      <c r="C17" s="291" t="s">
        <v>646</v>
      </c>
      <c r="D17" s="291"/>
      <c r="E17" s="292"/>
      <c r="F17" s="292"/>
      <c r="G17" s="292"/>
      <c r="J17" s="294"/>
      <c r="K17" s="205"/>
    </row>
    <row r="18" spans="1:11" s="278" customFormat="1" ht="12.75">
      <c r="A18" s="285"/>
      <c r="B18" s="280"/>
      <c r="C18" s="34" t="s">
        <v>860</v>
      </c>
      <c r="D18" s="34"/>
      <c r="E18" s="286"/>
      <c r="F18" s="286"/>
      <c r="I18" s="286"/>
      <c r="K18" s="279"/>
    </row>
    <row r="19" spans="2:11" s="287" customFormat="1" ht="12.75">
      <c r="B19" s="288"/>
      <c r="E19" s="288" t="s">
        <v>97</v>
      </c>
      <c r="F19" s="288"/>
      <c r="G19" s="287" t="s">
        <v>750</v>
      </c>
      <c r="J19" s="74"/>
      <c r="K19" s="289"/>
    </row>
    <row r="20" spans="2:11" ht="12.75">
      <c r="B20" s="138"/>
      <c r="E20" s="138"/>
      <c r="F20" s="138" t="s">
        <v>97</v>
      </c>
      <c r="G20" s="33" t="s">
        <v>751</v>
      </c>
      <c r="H20" s="33"/>
      <c r="J20" s="28"/>
      <c r="K20" s="136"/>
    </row>
    <row r="21" spans="2:11" ht="12.75">
      <c r="B21" s="138"/>
      <c r="E21" s="138"/>
      <c r="F21" s="138" t="s">
        <v>98</v>
      </c>
      <c r="G21" s="33" t="s">
        <v>752</v>
      </c>
      <c r="H21" s="33"/>
      <c r="J21" s="28"/>
      <c r="K21" s="136"/>
    </row>
    <row r="22" spans="2:11" s="307" customFormat="1" ht="12.75">
      <c r="B22" s="299"/>
      <c r="E22" s="299" t="s">
        <v>98</v>
      </c>
      <c r="F22" s="299"/>
      <c r="G22" s="307" t="s">
        <v>753</v>
      </c>
      <c r="J22" s="308"/>
      <c r="K22" s="309"/>
    </row>
    <row r="23" spans="1:11" s="166" customFormat="1" ht="12" customHeight="1">
      <c r="A23" s="979"/>
      <c r="B23" s="979"/>
      <c r="C23" s="979"/>
      <c r="D23" s="979"/>
      <c r="E23" s="979"/>
      <c r="F23" s="979"/>
      <c r="G23" s="979"/>
      <c r="H23" s="979"/>
      <c r="I23" s="979"/>
      <c r="K23" s="167"/>
    </row>
    <row r="24" spans="1:11" s="294" customFormat="1" ht="15">
      <c r="A24" s="340"/>
      <c r="B24" s="290" t="s">
        <v>811</v>
      </c>
      <c r="C24" s="291" t="s">
        <v>652</v>
      </c>
      <c r="D24" s="291"/>
      <c r="E24" s="290"/>
      <c r="G24" s="292"/>
      <c r="H24" s="292"/>
      <c r="I24" s="292"/>
      <c r="J24" s="293">
        <f>J26+J32+J37+J42+J47</f>
        <v>101238</v>
      </c>
      <c r="K24" s="295"/>
    </row>
    <row r="25" spans="1:11" s="204" customFormat="1" ht="15">
      <c r="A25" s="341"/>
      <c r="B25" s="206"/>
      <c r="C25" s="34" t="s">
        <v>860</v>
      </c>
      <c r="D25" s="34"/>
      <c r="E25" s="206"/>
      <c r="G25" s="203"/>
      <c r="H25" s="203"/>
      <c r="I25" s="203"/>
      <c r="K25" s="205"/>
    </row>
    <row r="26" spans="2:11" ht="12.75">
      <c r="B26" s="138"/>
      <c r="C26" s="138" t="s">
        <v>945</v>
      </c>
      <c r="D26" s="33" t="s">
        <v>812</v>
      </c>
      <c r="E26" s="138"/>
      <c r="G26" s="138"/>
      <c r="H26" s="33"/>
      <c r="J26" s="85">
        <f>J28+J31</f>
        <v>98705</v>
      </c>
      <c r="K26" s="136"/>
    </row>
    <row r="27" spans="2:11" ht="12.75">
      <c r="B27" s="138"/>
      <c r="C27" s="138"/>
      <c r="D27" s="34" t="s">
        <v>860</v>
      </c>
      <c r="E27" s="138"/>
      <c r="G27" s="138"/>
      <c r="H27" s="33"/>
      <c r="J27" s="85"/>
      <c r="K27" s="136"/>
    </row>
    <row r="28" spans="2:11" s="287" customFormat="1" ht="12.75">
      <c r="B28" s="288"/>
      <c r="C28" s="288"/>
      <c r="E28" s="288" t="s">
        <v>97</v>
      </c>
      <c r="G28" s="287" t="s">
        <v>750</v>
      </c>
      <c r="J28" s="74">
        <f>J29+J30</f>
        <v>92533</v>
      </c>
      <c r="K28" s="289"/>
    </row>
    <row r="29" spans="2:11" ht="12.75">
      <c r="B29" s="138"/>
      <c r="C29" s="138"/>
      <c r="E29" s="138"/>
      <c r="F29" s="138" t="s">
        <v>97</v>
      </c>
      <c r="G29" s="33" t="s">
        <v>751</v>
      </c>
      <c r="H29" s="33"/>
      <c r="J29" s="85">
        <v>91833</v>
      </c>
      <c r="K29" s="136"/>
    </row>
    <row r="30" spans="2:11" ht="12.75">
      <c r="B30" s="138"/>
      <c r="C30" s="138"/>
      <c r="E30" s="138"/>
      <c r="F30" s="138" t="s">
        <v>98</v>
      </c>
      <c r="G30" s="33" t="s">
        <v>752</v>
      </c>
      <c r="H30" s="33"/>
      <c r="J30" s="85">
        <v>700</v>
      </c>
      <c r="K30" s="136"/>
    </row>
    <row r="31" spans="2:11" s="287" customFormat="1" ht="12.75">
      <c r="B31" s="288"/>
      <c r="C31" s="288"/>
      <c r="E31" s="288" t="s">
        <v>98</v>
      </c>
      <c r="G31" s="287" t="s">
        <v>753</v>
      </c>
      <c r="J31" s="74">
        <v>6172</v>
      </c>
      <c r="K31" s="289"/>
    </row>
    <row r="32" spans="2:11" ht="12.75">
      <c r="B32" s="138"/>
      <c r="C32" s="138" t="s">
        <v>946</v>
      </c>
      <c r="D32" s="33" t="s">
        <v>647</v>
      </c>
      <c r="E32" s="138"/>
      <c r="G32" s="138"/>
      <c r="H32" s="33"/>
      <c r="J32" s="28"/>
      <c r="K32" s="136"/>
    </row>
    <row r="33" spans="2:11" ht="12.75">
      <c r="B33" s="138"/>
      <c r="C33" s="138"/>
      <c r="E33" s="288" t="s">
        <v>97</v>
      </c>
      <c r="F33" s="287"/>
      <c r="G33" s="287" t="s">
        <v>750</v>
      </c>
      <c r="H33" s="287"/>
      <c r="I33" s="287"/>
      <c r="J33" s="28"/>
      <c r="K33" s="136"/>
    </row>
    <row r="34" spans="2:11" ht="12.75">
      <c r="B34" s="138"/>
      <c r="C34" s="138"/>
      <c r="E34" s="138"/>
      <c r="F34" s="138" t="s">
        <v>97</v>
      </c>
      <c r="G34" s="33" t="s">
        <v>751</v>
      </c>
      <c r="H34" s="33"/>
      <c r="J34" s="85"/>
      <c r="K34" s="136"/>
    </row>
    <row r="35" spans="2:11" ht="12.75">
      <c r="B35" s="138"/>
      <c r="C35" s="138"/>
      <c r="E35" s="138"/>
      <c r="F35" s="138" t="s">
        <v>98</v>
      </c>
      <c r="G35" s="33" t="s">
        <v>752</v>
      </c>
      <c r="H35" s="33"/>
      <c r="J35" s="85"/>
      <c r="K35" s="136"/>
    </row>
    <row r="36" spans="2:11" ht="12.75">
      <c r="B36" s="138"/>
      <c r="C36" s="138"/>
      <c r="E36" s="288" t="s">
        <v>98</v>
      </c>
      <c r="F36" s="287"/>
      <c r="G36" s="287" t="s">
        <v>753</v>
      </c>
      <c r="H36" s="287"/>
      <c r="I36" s="287"/>
      <c r="J36" s="85"/>
      <c r="K36" s="136"/>
    </row>
    <row r="37" spans="2:11" ht="12.75">
      <c r="B37" s="138"/>
      <c r="C37" s="138" t="s">
        <v>947</v>
      </c>
      <c r="D37" s="33" t="s">
        <v>813</v>
      </c>
      <c r="H37" s="33"/>
      <c r="J37" s="85"/>
      <c r="K37" s="136"/>
    </row>
    <row r="38" spans="2:11" ht="12.75">
      <c r="B38" s="138"/>
      <c r="C38" s="138"/>
      <c r="E38" s="288" t="s">
        <v>97</v>
      </c>
      <c r="F38" s="287"/>
      <c r="G38" s="287" t="s">
        <v>750</v>
      </c>
      <c r="H38" s="287"/>
      <c r="I38" s="287"/>
      <c r="J38" s="85"/>
      <c r="K38" s="136"/>
    </row>
    <row r="39" spans="2:11" ht="12.75">
      <c r="B39" s="138"/>
      <c r="C39" s="138"/>
      <c r="E39" s="138"/>
      <c r="F39" s="138" t="s">
        <v>97</v>
      </c>
      <c r="G39" s="33" t="s">
        <v>751</v>
      </c>
      <c r="H39" s="33"/>
      <c r="J39" s="85"/>
      <c r="K39" s="136"/>
    </row>
    <row r="40" spans="2:11" ht="12.75">
      <c r="B40" s="138"/>
      <c r="C40" s="138"/>
      <c r="E40" s="138"/>
      <c r="F40" s="138" t="s">
        <v>98</v>
      </c>
      <c r="G40" s="33" t="s">
        <v>752</v>
      </c>
      <c r="H40" s="33"/>
      <c r="J40" s="85"/>
      <c r="K40" s="136"/>
    </row>
    <row r="41" spans="2:11" ht="12.75">
      <c r="B41" s="138"/>
      <c r="C41" s="138"/>
      <c r="E41" s="288" t="s">
        <v>98</v>
      </c>
      <c r="F41" s="287"/>
      <c r="G41" s="287" t="s">
        <v>753</v>
      </c>
      <c r="H41" s="287"/>
      <c r="I41" s="287"/>
      <c r="J41" s="85"/>
      <c r="K41" s="136"/>
    </row>
    <row r="42" spans="2:11" ht="12.75">
      <c r="B42" s="138"/>
      <c r="C42" s="138" t="s">
        <v>948</v>
      </c>
      <c r="D42" s="33" t="s">
        <v>814</v>
      </c>
      <c r="H42" s="33"/>
      <c r="J42" s="28">
        <f>J44</f>
        <v>2533</v>
      </c>
      <c r="K42" s="136"/>
    </row>
    <row r="43" spans="2:11" ht="12.75">
      <c r="B43" s="138"/>
      <c r="C43" s="138"/>
      <c r="E43" s="288" t="s">
        <v>97</v>
      </c>
      <c r="F43" s="287"/>
      <c r="G43" s="287" t="s">
        <v>750</v>
      </c>
      <c r="H43" s="287"/>
      <c r="I43" s="287"/>
      <c r="J43" s="74"/>
      <c r="K43" s="136"/>
    </row>
    <row r="44" spans="2:11" ht="12.75">
      <c r="B44" s="138"/>
      <c r="C44" s="138"/>
      <c r="E44" s="138"/>
      <c r="F44" s="138" t="s">
        <v>97</v>
      </c>
      <c r="G44" s="33" t="s">
        <v>751</v>
      </c>
      <c r="H44" s="33"/>
      <c r="J44" s="85">
        <v>2533</v>
      </c>
      <c r="K44" s="136"/>
    </row>
    <row r="45" spans="2:11" ht="12.75">
      <c r="B45" s="138"/>
      <c r="C45" s="138"/>
      <c r="E45" s="138"/>
      <c r="F45" s="138" t="s">
        <v>98</v>
      </c>
      <c r="G45" s="33" t="s">
        <v>752</v>
      </c>
      <c r="H45" s="33"/>
      <c r="J45" s="85"/>
      <c r="K45" s="136"/>
    </row>
    <row r="46" spans="2:11" ht="12.75">
      <c r="B46" s="138"/>
      <c r="C46" s="138"/>
      <c r="E46" s="288" t="s">
        <v>98</v>
      </c>
      <c r="F46" s="287"/>
      <c r="G46" s="287" t="s">
        <v>753</v>
      </c>
      <c r="H46" s="287"/>
      <c r="I46" s="287"/>
      <c r="J46" s="74"/>
      <c r="K46" s="136"/>
    </row>
    <row r="47" spans="2:11" ht="12.75">
      <c r="B47" s="138"/>
      <c r="C47" s="138" t="s">
        <v>949</v>
      </c>
      <c r="D47" s="33" t="s">
        <v>815</v>
      </c>
      <c r="H47" s="33"/>
      <c r="J47" s="85"/>
      <c r="K47" s="136"/>
    </row>
    <row r="48" spans="2:11" ht="12.75">
      <c r="B48" s="138"/>
      <c r="C48" s="138"/>
      <c r="E48" s="288" t="s">
        <v>97</v>
      </c>
      <c r="F48" s="287"/>
      <c r="G48" s="287" t="s">
        <v>750</v>
      </c>
      <c r="H48" s="287"/>
      <c r="I48" s="287"/>
      <c r="J48" s="85"/>
      <c r="K48" s="136"/>
    </row>
    <row r="49" spans="2:11" ht="12.75">
      <c r="B49" s="138"/>
      <c r="C49" s="138"/>
      <c r="E49" s="138"/>
      <c r="F49" s="138" t="s">
        <v>97</v>
      </c>
      <c r="G49" s="33" t="s">
        <v>751</v>
      </c>
      <c r="H49" s="33"/>
      <c r="J49" s="85"/>
      <c r="K49" s="136"/>
    </row>
    <row r="50" spans="2:11" ht="12.75">
      <c r="B50" s="138"/>
      <c r="C50" s="138"/>
      <c r="E50" s="138"/>
      <c r="F50" s="138" t="s">
        <v>98</v>
      </c>
      <c r="G50" s="33" t="s">
        <v>752</v>
      </c>
      <c r="H50" s="33"/>
      <c r="J50" s="85"/>
      <c r="K50" s="136"/>
    </row>
    <row r="51" spans="2:11" s="34" customFormat="1" ht="12.75">
      <c r="B51" s="151"/>
      <c r="C51" s="151"/>
      <c r="D51" s="151"/>
      <c r="E51" s="299" t="s">
        <v>98</v>
      </c>
      <c r="F51" s="307"/>
      <c r="G51" s="307" t="s">
        <v>753</v>
      </c>
      <c r="H51" s="307"/>
      <c r="I51" s="307"/>
      <c r="J51" s="87"/>
      <c r="K51" s="149"/>
    </row>
    <row r="52" spans="1:11" s="166" customFormat="1" ht="12" customHeight="1">
      <c r="A52" s="979"/>
      <c r="B52" s="979"/>
      <c r="C52" s="979"/>
      <c r="D52" s="979"/>
      <c r="E52" s="979"/>
      <c r="F52" s="979"/>
      <c r="G52" s="979"/>
      <c r="H52" s="979"/>
      <c r="I52" s="979"/>
      <c r="K52" s="167"/>
    </row>
    <row r="53" spans="1:11" s="204" customFormat="1" ht="19.5" customHeight="1">
      <c r="A53" s="340"/>
      <c r="B53" s="290" t="s">
        <v>816</v>
      </c>
      <c r="C53" s="291" t="s">
        <v>817</v>
      </c>
      <c r="D53" s="290"/>
      <c r="E53" s="290"/>
      <c r="G53" s="292"/>
      <c r="H53" s="292"/>
      <c r="I53" s="292"/>
      <c r="J53" s="293">
        <f>J55+J65</f>
        <v>1699</v>
      </c>
      <c r="K53" s="205"/>
    </row>
    <row r="54" spans="1:11" s="204" customFormat="1" ht="15">
      <c r="A54" s="341"/>
      <c r="B54" s="206"/>
      <c r="C54" s="34" t="s">
        <v>860</v>
      </c>
      <c r="D54" s="206"/>
      <c r="E54" s="206"/>
      <c r="G54" s="203"/>
      <c r="H54" s="203"/>
      <c r="I54" s="203"/>
      <c r="K54" s="205"/>
    </row>
    <row r="55" spans="1:11" ht="12.75">
      <c r="A55" s="138"/>
      <c r="B55" s="138"/>
      <c r="C55" s="138" t="s">
        <v>945</v>
      </c>
      <c r="D55" s="33" t="s">
        <v>653</v>
      </c>
      <c r="H55" s="33"/>
      <c r="J55" s="28">
        <f>J56+J59</f>
        <v>1699</v>
      </c>
      <c r="K55" s="136"/>
    </row>
    <row r="56" spans="1:11" ht="12.75">
      <c r="A56" s="138"/>
      <c r="B56" s="138"/>
      <c r="C56" s="138"/>
      <c r="D56" s="138"/>
      <c r="E56" s="288" t="s">
        <v>97</v>
      </c>
      <c r="F56" s="287"/>
      <c r="G56" s="287" t="s">
        <v>750</v>
      </c>
      <c r="H56" s="287"/>
      <c r="I56" s="287"/>
      <c r="J56" s="85"/>
      <c r="K56" s="136"/>
    </row>
    <row r="57" spans="1:11" ht="12.75">
      <c r="A57" s="138"/>
      <c r="B57" s="138"/>
      <c r="C57" s="138"/>
      <c r="D57" s="138"/>
      <c r="E57" s="138"/>
      <c r="F57" s="138" t="s">
        <v>97</v>
      </c>
      <c r="G57" s="33" t="s">
        <v>751</v>
      </c>
      <c r="H57" s="33"/>
      <c r="J57" s="85"/>
      <c r="K57" s="136"/>
    </row>
    <row r="58" spans="2:11" ht="12.75">
      <c r="B58" s="138"/>
      <c r="C58" s="138"/>
      <c r="D58" s="138"/>
      <c r="E58" s="138"/>
      <c r="F58" s="138" t="s">
        <v>98</v>
      </c>
      <c r="G58" s="33" t="s">
        <v>752</v>
      </c>
      <c r="H58" s="33"/>
      <c r="J58" s="85"/>
      <c r="K58" s="136"/>
    </row>
    <row r="59" spans="2:11" ht="12.75">
      <c r="B59" s="138"/>
      <c r="C59" s="138"/>
      <c r="D59" s="138"/>
      <c r="E59" s="288" t="s">
        <v>98</v>
      </c>
      <c r="F59" s="287"/>
      <c r="G59" s="287" t="s">
        <v>753</v>
      </c>
      <c r="H59" s="287"/>
      <c r="I59" s="287"/>
      <c r="J59" s="85">
        <v>1699</v>
      </c>
      <c r="K59" s="136"/>
    </row>
    <row r="61" ht="25.5" customHeight="1" thickBot="1"/>
    <row r="62" spans="1:10" ht="15" customHeight="1">
      <c r="A62" s="976" t="s">
        <v>941</v>
      </c>
      <c r="B62" s="976"/>
      <c r="C62" s="976"/>
      <c r="D62" s="976"/>
      <c r="E62" s="976"/>
      <c r="F62" s="976"/>
      <c r="G62" s="976"/>
      <c r="H62" s="976"/>
      <c r="I62" s="981"/>
      <c r="J62" s="973" t="s">
        <v>645</v>
      </c>
    </row>
    <row r="63" spans="1:10" ht="13.5" thickBot="1">
      <c r="A63" s="978"/>
      <c r="B63" s="978"/>
      <c r="C63" s="978"/>
      <c r="D63" s="978"/>
      <c r="E63" s="978"/>
      <c r="F63" s="978"/>
      <c r="G63" s="978"/>
      <c r="H63" s="978"/>
      <c r="I63" s="982"/>
      <c r="J63" s="974"/>
    </row>
    <row r="64" spans="1:10" ht="12.75">
      <c r="A64" s="342"/>
      <c r="B64" s="342"/>
      <c r="C64" s="342"/>
      <c r="D64" s="342"/>
      <c r="E64" s="342"/>
      <c r="F64" s="342"/>
      <c r="G64" s="342"/>
      <c r="H64" s="342"/>
      <c r="I64" s="342"/>
      <c r="J64" s="145"/>
    </row>
    <row r="65" spans="2:11" ht="12.75">
      <c r="B65" s="138"/>
      <c r="C65" s="138" t="s">
        <v>946</v>
      </c>
      <c r="D65" s="33" t="s">
        <v>656</v>
      </c>
      <c r="E65" s="138"/>
      <c r="G65" s="138"/>
      <c r="H65" s="33"/>
      <c r="J65" s="85"/>
      <c r="K65" s="136"/>
    </row>
    <row r="66" spans="2:11" ht="12.75">
      <c r="B66" s="138"/>
      <c r="C66" s="138"/>
      <c r="D66" s="138"/>
      <c r="E66" s="288" t="s">
        <v>97</v>
      </c>
      <c r="F66" s="287"/>
      <c r="G66" s="287" t="s">
        <v>750</v>
      </c>
      <c r="H66" s="287"/>
      <c r="I66" s="287"/>
      <c r="J66" s="85"/>
      <c r="K66" s="136"/>
    </row>
    <row r="67" spans="2:11" ht="12.75">
      <c r="B67" s="138"/>
      <c r="C67" s="138"/>
      <c r="D67" s="138"/>
      <c r="E67" s="138"/>
      <c r="F67" s="138" t="s">
        <v>97</v>
      </c>
      <c r="G67" s="33" t="s">
        <v>751</v>
      </c>
      <c r="H67" s="33"/>
      <c r="J67" s="85"/>
      <c r="K67" s="136"/>
    </row>
    <row r="68" spans="2:11" ht="12.75">
      <c r="B68" s="138"/>
      <c r="C68" s="138"/>
      <c r="D68" s="138"/>
      <c r="E68" s="138"/>
      <c r="F68" s="138" t="s">
        <v>98</v>
      </c>
      <c r="G68" s="33" t="s">
        <v>752</v>
      </c>
      <c r="H68" s="33"/>
      <c r="J68" s="85"/>
      <c r="K68" s="136"/>
    </row>
    <row r="69" spans="2:11" ht="12.75">
      <c r="B69" s="138"/>
      <c r="C69" s="138"/>
      <c r="D69" s="138"/>
      <c r="E69" s="288" t="s">
        <v>98</v>
      </c>
      <c r="F69" s="287"/>
      <c r="G69" s="287" t="s">
        <v>753</v>
      </c>
      <c r="H69" s="287"/>
      <c r="I69" s="287"/>
      <c r="J69" s="85"/>
      <c r="K69" s="136"/>
    </row>
    <row r="70" spans="1:10" ht="12.75">
      <c r="A70" s="342"/>
      <c r="B70" s="342"/>
      <c r="C70" s="342"/>
      <c r="D70" s="342"/>
      <c r="E70" s="342"/>
      <c r="F70" s="342"/>
      <c r="G70" s="342"/>
      <c r="H70" s="342"/>
      <c r="I70" s="342"/>
      <c r="J70" s="145"/>
    </row>
    <row r="71" spans="2:11" ht="12.75">
      <c r="B71" s="138"/>
      <c r="C71" s="138" t="s">
        <v>947</v>
      </c>
      <c r="D71" s="33" t="s">
        <v>818</v>
      </c>
      <c r="F71" s="287"/>
      <c r="G71" s="287"/>
      <c r="H71" s="287"/>
      <c r="I71" s="287"/>
      <c r="J71" s="85"/>
      <c r="K71" s="136"/>
    </row>
    <row r="72" spans="2:11" ht="12.75">
      <c r="B72" s="138"/>
      <c r="C72" s="138"/>
      <c r="E72" s="288" t="s">
        <v>97</v>
      </c>
      <c r="F72" s="287"/>
      <c r="G72" s="287" t="s">
        <v>750</v>
      </c>
      <c r="H72" s="287"/>
      <c r="I72" s="287"/>
      <c r="J72" s="85"/>
      <c r="K72" s="136"/>
    </row>
    <row r="73" spans="2:11" ht="12.75">
      <c r="B73" s="138"/>
      <c r="C73" s="138"/>
      <c r="D73" s="138"/>
      <c r="E73" s="138"/>
      <c r="F73" s="138" t="s">
        <v>97</v>
      </c>
      <c r="G73" s="33" t="s">
        <v>751</v>
      </c>
      <c r="H73" s="33"/>
      <c r="J73" s="85"/>
      <c r="K73" s="136"/>
    </row>
    <row r="74" spans="2:11" ht="12.75">
      <c r="B74" s="138"/>
      <c r="C74" s="138"/>
      <c r="D74" s="138"/>
      <c r="E74" s="138"/>
      <c r="F74" s="138" t="s">
        <v>98</v>
      </c>
      <c r="G74" s="33" t="s">
        <v>752</v>
      </c>
      <c r="H74" s="33"/>
      <c r="J74" s="85"/>
      <c r="K74" s="136"/>
    </row>
    <row r="75" spans="2:11" s="34" customFormat="1" ht="12.75">
      <c r="B75" s="151"/>
      <c r="C75" s="151"/>
      <c r="D75" s="151"/>
      <c r="E75" s="299" t="s">
        <v>98</v>
      </c>
      <c r="F75" s="307"/>
      <c r="G75" s="307" t="s">
        <v>753</v>
      </c>
      <c r="H75" s="307"/>
      <c r="I75" s="307"/>
      <c r="J75" s="87"/>
      <c r="K75" s="149"/>
    </row>
    <row r="76" spans="1:11" s="166" customFormat="1" ht="12" customHeight="1">
      <c r="A76" s="979"/>
      <c r="B76" s="979"/>
      <c r="C76" s="979"/>
      <c r="D76" s="979"/>
      <c r="E76" s="979"/>
      <c r="F76" s="979"/>
      <c r="G76" s="979"/>
      <c r="H76" s="979"/>
      <c r="I76" s="979"/>
      <c r="K76" s="167"/>
    </row>
    <row r="77" spans="1:11" s="204" customFormat="1" ht="19.5" customHeight="1">
      <c r="A77" s="341"/>
      <c r="B77" s="206" t="s">
        <v>819</v>
      </c>
      <c r="C77" s="208" t="s">
        <v>728</v>
      </c>
      <c r="D77" s="206"/>
      <c r="E77" s="206"/>
      <c r="G77" s="203"/>
      <c r="H77" s="203"/>
      <c r="I77" s="203"/>
      <c r="K77" s="205"/>
    </row>
    <row r="78" spans="1:11" s="204" customFormat="1" ht="19.5" customHeight="1">
      <c r="A78" s="341"/>
      <c r="B78" s="206"/>
      <c r="C78" s="34" t="s">
        <v>860</v>
      </c>
      <c r="D78" s="206"/>
      <c r="E78" s="206"/>
      <c r="F78" s="208"/>
      <c r="G78" s="203"/>
      <c r="H78" s="203"/>
      <c r="I78" s="203"/>
      <c r="K78" s="205"/>
    </row>
    <row r="79" spans="2:11" ht="12.75">
      <c r="B79" s="138"/>
      <c r="C79" s="138" t="s">
        <v>945</v>
      </c>
      <c r="D79" s="33" t="s">
        <v>728</v>
      </c>
      <c r="E79" s="288"/>
      <c r="F79" s="287"/>
      <c r="G79" s="287"/>
      <c r="H79" s="287"/>
      <c r="I79" s="287"/>
      <c r="J79" s="85"/>
      <c r="K79" s="136"/>
    </row>
    <row r="80" spans="2:11" ht="12.75">
      <c r="B80" s="138"/>
      <c r="C80" s="138"/>
      <c r="D80" s="138" t="s">
        <v>97</v>
      </c>
      <c r="E80" s="138"/>
      <c r="F80" s="138" t="s">
        <v>750</v>
      </c>
      <c r="H80" s="33"/>
      <c r="J80" s="85"/>
      <c r="K80" s="136"/>
    </row>
    <row r="81" spans="2:11" ht="12.75">
      <c r="B81" s="138"/>
      <c r="C81" s="138"/>
      <c r="D81" s="138"/>
      <c r="E81" s="138" t="s">
        <v>97</v>
      </c>
      <c r="F81" s="138" t="s">
        <v>751</v>
      </c>
      <c r="H81" s="33"/>
      <c r="J81" s="85"/>
      <c r="K81" s="136"/>
    </row>
    <row r="82" spans="2:11" ht="12.75">
      <c r="B82" s="138"/>
      <c r="C82" s="138"/>
      <c r="D82" s="138"/>
      <c r="E82" s="288" t="s">
        <v>98</v>
      </c>
      <c r="F82" s="287" t="s">
        <v>752</v>
      </c>
      <c r="G82" s="287"/>
      <c r="H82" s="287"/>
      <c r="I82" s="287"/>
      <c r="J82" s="85"/>
      <c r="K82" s="136"/>
    </row>
    <row r="83" spans="2:11" ht="12.75">
      <c r="B83" s="138"/>
      <c r="C83" s="138"/>
      <c r="D83" s="33" t="s">
        <v>98</v>
      </c>
      <c r="E83" s="288"/>
      <c r="F83" s="287" t="s">
        <v>753</v>
      </c>
      <c r="G83" s="287"/>
      <c r="H83" s="287"/>
      <c r="I83" s="287"/>
      <c r="J83" s="85"/>
      <c r="K83" s="136"/>
    </row>
    <row r="84" spans="2:11" ht="12.75" customHeight="1">
      <c r="B84" s="138"/>
      <c r="C84" s="138" t="s">
        <v>946</v>
      </c>
      <c r="D84" s="946" t="s">
        <v>729</v>
      </c>
      <c r="E84" s="946"/>
      <c r="F84" s="946"/>
      <c r="G84" s="946"/>
      <c r="H84" s="946"/>
      <c r="I84" s="946"/>
      <c r="J84" s="85"/>
      <c r="K84" s="136"/>
    </row>
    <row r="85" spans="2:11" ht="12.75">
      <c r="B85" s="138"/>
      <c r="C85" s="138"/>
      <c r="D85" s="138" t="s">
        <v>97</v>
      </c>
      <c r="E85" s="138"/>
      <c r="F85" s="138" t="s">
        <v>750</v>
      </c>
      <c r="H85" s="33"/>
      <c r="J85" s="85"/>
      <c r="K85" s="136"/>
    </row>
    <row r="86" spans="2:11" ht="12.75">
      <c r="B86" s="138"/>
      <c r="C86" s="138"/>
      <c r="D86" s="138"/>
      <c r="E86" s="138" t="s">
        <v>97</v>
      </c>
      <c r="F86" s="138" t="s">
        <v>751</v>
      </c>
      <c r="H86" s="33"/>
      <c r="J86" s="85"/>
      <c r="K86" s="136"/>
    </row>
    <row r="87" spans="2:11" ht="12.75">
      <c r="B87" s="138"/>
      <c r="C87" s="138"/>
      <c r="D87" s="138"/>
      <c r="E87" s="288" t="s">
        <v>98</v>
      </c>
      <c r="F87" s="287" t="s">
        <v>752</v>
      </c>
      <c r="G87" s="287"/>
      <c r="H87" s="287"/>
      <c r="I87" s="287"/>
      <c r="J87" s="85"/>
      <c r="K87" s="136"/>
    </row>
    <row r="88" spans="2:11" s="34" customFormat="1" ht="12.75">
      <c r="B88" s="151"/>
      <c r="C88" s="151"/>
      <c r="D88" s="34" t="s">
        <v>98</v>
      </c>
      <c r="E88" s="299"/>
      <c r="F88" s="307" t="s">
        <v>753</v>
      </c>
      <c r="G88" s="307"/>
      <c r="H88" s="307"/>
      <c r="I88" s="307"/>
      <c r="J88" s="87"/>
      <c r="K88" s="149"/>
    </row>
    <row r="89" spans="1:11" s="166" customFormat="1" ht="12" customHeight="1">
      <c r="A89" s="979"/>
      <c r="B89" s="979"/>
      <c r="C89" s="979"/>
      <c r="D89" s="979"/>
      <c r="E89" s="979"/>
      <c r="F89" s="979"/>
      <c r="G89" s="979"/>
      <c r="H89" s="979"/>
      <c r="I89" s="979"/>
      <c r="K89" s="167"/>
    </row>
    <row r="90" spans="1:11" s="296" customFormat="1" ht="26.25" customHeight="1">
      <c r="A90" s="339" t="s">
        <v>205</v>
      </c>
      <c r="B90" s="980" t="s">
        <v>206</v>
      </c>
      <c r="C90" s="980"/>
      <c r="D90" s="980"/>
      <c r="E90" s="980"/>
      <c r="F90" s="980"/>
      <c r="G90" s="980"/>
      <c r="H90" s="980"/>
      <c r="I90" s="980"/>
      <c r="J90" s="298">
        <f>J93+J94</f>
        <v>0</v>
      </c>
      <c r="K90" s="297"/>
    </row>
    <row r="91" spans="1:11" s="278" customFormat="1" ht="12.75">
      <c r="A91" s="285"/>
      <c r="B91" s="943" t="s">
        <v>860</v>
      </c>
      <c r="C91" s="943"/>
      <c r="D91" s="943"/>
      <c r="E91" s="943"/>
      <c r="F91" s="943"/>
      <c r="G91" s="943"/>
      <c r="H91" s="943"/>
      <c r="I91" s="943"/>
      <c r="K91" s="279"/>
    </row>
    <row r="92" spans="1:11" s="278" customFormat="1" ht="12.75">
      <c r="A92" s="285"/>
      <c r="B92" s="141"/>
      <c r="C92" s="141"/>
      <c r="D92" s="141"/>
      <c r="E92" s="141"/>
      <c r="F92" s="141"/>
      <c r="G92" s="141"/>
      <c r="H92" s="141"/>
      <c r="I92" s="141"/>
      <c r="K92" s="279"/>
    </row>
    <row r="93" spans="2:11" s="208" customFormat="1" ht="15">
      <c r="B93" s="216" t="s">
        <v>78</v>
      </c>
      <c r="C93" s="208" t="s">
        <v>754</v>
      </c>
      <c r="D93" s="216"/>
      <c r="E93" s="216"/>
      <c r="G93" s="216"/>
      <c r="H93" s="203"/>
      <c r="I93" s="203"/>
      <c r="J93" s="217"/>
      <c r="K93" s="218"/>
    </row>
    <row r="94" spans="2:11" s="208" customFormat="1" ht="15">
      <c r="B94" s="216" t="s">
        <v>811</v>
      </c>
      <c r="C94" s="208" t="s">
        <v>755</v>
      </c>
      <c r="D94" s="216"/>
      <c r="E94" s="216"/>
      <c r="G94" s="216"/>
      <c r="H94" s="203"/>
      <c r="I94" s="203"/>
      <c r="J94" s="217"/>
      <c r="K94" s="218"/>
    </row>
    <row r="95" spans="1:11" s="166" customFormat="1" ht="12" customHeight="1">
      <c r="A95" s="979"/>
      <c r="B95" s="979"/>
      <c r="C95" s="979"/>
      <c r="D95" s="979"/>
      <c r="E95" s="979"/>
      <c r="F95" s="979"/>
      <c r="G95" s="979"/>
      <c r="H95" s="979"/>
      <c r="I95" s="979"/>
      <c r="K95" s="167"/>
    </row>
    <row r="96" spans="1:11" s="296" customFormat="1" ht="26.25" customHeight="1">
      <c r="A96" s="339" t="s">
        <v>220</v>
      </c>
      <c r="B96" s="980" t="s">
        <v>221</v>
      </c>
      <c r="C96" s="980"/>
      <c r="D96" s="980"/>
      <c r="E96" s="980"/>
      <c r="F96" s="980"/>
      <c r="G96" s="980"/>
      <c r="H96" s="980"/>
      <c r="I96" s="980"/>
      <c r="J96" s="298">
        <f>J98+J99+J100+J101+J102</f>
        <v>3321</v>
      </c>
      <c r="K96" s="297"/>
    </row>
    <row r="97" spans="1:11" s="278" customFormat="1" ht="12.75">
      <c r="A97" s="285"/>
      <c r="B97" s="943" t="s">
        <v>860</v>
      </c>
      <c r="C97" s="943"/>
      <c r="D97" s="943"/>
      <c r="E97" s="943"/>
      <c r="F97" s="943"/>
      <c r="G97" s="943"/>
      <c r="H97" s="943"/>
      <c r="I97" s="943"/>
      <c r="K97" s="279"/>
    </row>
    <row r="98" spans="2:11" s="284" customFormat="1" ht="15">
      <c r="B98" s="301" t="s">
        <v>78</v>
      </c>
      <c r="C98" s="284" t="s">
        <v>756</v>
      </c>
      <c r="J98" s="217"/>
      <c r="K98" s="302"/>
    </row>
    <row r="99" spans="1:11" s="304" customFormat="1" ht="15">
      <c r="A99" s="303"/>
      <c r="B99" s="303" t="s">
        <v>811</v>
      </c>
      <c r="C99" s="304" t="s">
        <v>900</v>
      </c>
      <c r="D99" s="303"/>
      <c r="E99" s="303"/>
      <c r="F99" s="303"/>
      <c r="G99" s="303"/>
      <c r="H99" s="305"/>
      <c r="J99" s="306">
        <v>125</v>
      </c>
      <c r="K99" s="305"/>
    </row>
    <row r="100" spans="1:11" s="304" customFormat="1" ht="15">
      <c r="A100" s="303"/>
      <c r="B100" s="303" t="s">
        <v>816</v>
      </c>
      <c r="C100" s="304" t="s">
        <v>217</v>
      </c>
      <c r="D100" s="303"/>
      <c r="E100" s="303"/>
      <c r="F100" s="303"/>
      <c r="G100" s="303"/>
      <c r="H100" s="305"/>
      <c r="J100" s="306">
        <v>3179</v>
      </c>
      <c r="K100" s="305"/>
    </row>
    <row r="101" spans="1:11" s="304" customFormat="1" ht="15">
      <c r="A101" s="303"/>
      <c r="B101" s="303" t="s">
        <v>819</v>
      </c>
      <c r="C101" s="304" t="s">
        <v>218</v>
      </c>
      <c r="D101" s="303"/>
      <c r="E101" s="303"/>
      <c r="F101" s="303"/>
      <c r="G101" s="303"/>
      <c r="H101" s="305"/>
      <c r="J101" s="306"/>
      <c r="K101" s="305"/>
    </row>
    <row r="102" spans="1:11" s="284" customFormat="1" ht="15">
      <c r="A102" s="301"/>
      <c r="B102" s="301" t="s">
        <v>824</v>
      </c>
      <c r="C102" s="284" t="s">
        <v>219</v>
      </c>
      <c r="D102" s="301"/>
      <c r="E102" s="301"/>
      <c r="F102" s="301"/>
      <c r="G102" s="301"/>
      <c r="H102" s="302"/>
      <c r="J102" s="300">
        <v>17</v>
      </c>
      <c r="K102" s="302"/>
    </row>
    <row r="103" spans="1:11" s="166" customFormat="1" ht="12" customHeight="1">
      <c r="A103" s="979"/>
      <c r="B103" s="979"/>
      <c r="C103" s="979"/>
      <c r="D103" s="979"/>
      <c r="E103" s="979"/>
      <c r="F103" s="979"/>
      <c r="G103" s="979"/>
      <c r="H103" s="979"/>
      <c r="I103" s="979"/>
      <c r="K103" s="167"/>
    </row>
    <row r="104" spans="1:11" s="296" customFormat="1" ht="26.25" customHeight="1">
      <c r="A104" s="339" t="s">
        <v>370</v>
      </c>
      <c r="B104" s="980" t="s">
        <v>371</v>
      </c>
      <c r="C104" s="980"/>
      <c r="D104" s="980"/>
      <c r="E104" s="980"/>
      <c r="F104" s="980"/>
      <c r="G104" s="980"/>
      <c r="H104" s="980"/>
      <c r="I104" s="980"/>
      <c r="J104" s="298">
        <f>J106+J107+J108</f>
        <v>149</v>
      </c>
      <c r="K104" s="297"/>
    </row>
    <row r="105" spans="1:11" s="278" customFormat="1" ht="12.75">
      <c r="A105" s="285"/>
      <c r="B105" s="943" t="s">
        <v>860</v>
      </c>
      <c r="C105" s="943"/>
      <c r="D105" s="943"/>
      <c r="E105" s="943"/>
      <c r="F105" s="943"/>
      <c r="G105" s="943"/>
      <c r="H105" s="943"/>
      <c r="I105" s="943"/>
      <c r="K105" s="279"/>
    </row>
    <row r="106" spans="1:11" s="204" customFormat="1" ht="15" customHeight="1">
      <c r="A106" s="343"/>
      <c r="B106" s="203" t="s">
        <v>78</v>
      </c>
      <c r="C106" s="942" t="s">
        <v>285</v>
      </c>
      <c r="D106" s="942"/>
      <c r="E106" s="942"/>
      <c r="F106" s="942"/>
      <c r="G106" s="942"/>
      <c r="H106" s="942"/>
      <c r="I106" s="942"/>
      <c r="J106" s="306">
        <v>149</v>
      </c>
      <c r="K106" s="205"/>
    </row>
    <row r="107" spans="1:11" s="204" customFormat="1" ht="15">
      <c r="A107" s="343"/>
      <c r="B107" s="203" t="s">
        <v>811</v>
      </c>
      <c r="C107" s="942" t="s">
        <v>833</v>
      </c>
      <c r="D107" s="942"/>
      <c r="E107" s="942"/>
      <c r="F107" s="942"/>
      <c r="G107" s="942"/>
      <c r="H107" s="942"/>
      <c r="I107" s="942"/>
      <c r="J107" s="306"/>
      <c r="K107" s="205"/>
    </row>
    <row r="108" spans="1:11" s="204" customFormat="1" ht="17.25" customHeight="1">
      <c r="A108" s="343"/>
      <c r="B108" s="203" t="s">
        <v>816</v>
      </c>
      <c r="C108" s="942" t="s">
        <v>369</v>
      </c>
      <c r="D108" s="942"/>
      <c r="E108" s="942"/>
      <c r="F108" s="942"/>
      <c r="G108" s="942"/>
      <c r="H108" s="942"/>
      <c r="I108" s="942"/>
      <c r="J108" s="306"/>
      <c r="K108" s="205"/>
    </row>
    <row r="109" spans="1:11" s="166" customFormat="1" ht="12" customHeight="1">
      <c r="A109" s="979"/>
      <c r="B109" s="979"/>
      <c r="C109" s="979"/>
      <c r="D109" s="979"/>
      <c r="E109" s="979"/>
      <c r="F109" s="979"/>
      <c r="G109" s="979"/>
      <c r="H109" s="979"/>
      <c r="I109" s="979"/>
      <c r="K109" s="167"/>
    </row>
    <row r="110" spans="1:11" s="296" customFormat="1" ht="26.25" customHeight="1">
      <c r="A110" s="339" t="s">
        <v>372</v>
      </c>
      <c r="B110" s="980" t="s">
        <v>373</v>
      </c>
      <c r="C110" s="980"/>
      <c r="D110" s="980"/>
      <c r="E110" s="980"/>
      <c r="F110" s="980"/>
      <c r="G110" s="980"/>
      <c r="H110" s="980"/>
      <c r="I110" s="980"/>
      <c r="J110" s="298">
        <v>373</v>
      </c>
      <c r="K110" s="297"/>
    </row>
    <row r="111" spans="1:11" s="166" customFormat="1" ht="12" customHeight="1">
      <c r="A111" s="979"/>
      <c r="B111" s="979"/>
      <c r="C111" s="979"/>
      <c r="D111" s="979"/>
      <c r="E111" s="979"/>
      <c r="F111" s="979"/>
      <c r="G111" s="979"/>
      <c r="H111" s="979"/>
      <c r="I111" s="979"/>
      <c r="K111" s="167"/>
    </row>
    <row r="112" spans="1:11" s="204" customFormat="1" ht="15">
      <c r="A112" s="343" t="s">
        <v>377</v>
      </c>
      <c r="B112" s="942" t="s">
        <v>378</v>
      </c>
      <c r="C112" s="942"/>
      <c r="D112" s="942"/>
      <c r="E112" s="942"/>
      <c r="F112" s="942"/>
      <c r="G112" s="942"/>
      <c r="H112" s="942"/>
      <c r="I112" s="942"/>
      <c r="K112" s="205"/>
    </row>
    <row r="113" spans="1:11" s="204" customFormat="1" ht="15.75" thickBot="1">
      <c r="A113" s="343"/>
      <c r="B113" s="203"/>
      <c r="C113" s="203"/>
      <c r="D113" s="203"/>
      <c r="E113" s="203"/>
      <c r="F113" s="203"/>
      <c r="G113" s="203"/>
      <c r="H113" s="203"/>
      <c r="I113" s="203"/>
      <c r="K113" s="205"/>
    </row>
    <row r="114" spans="1:13" s="165" customFormat="1" ht="27.75" customHeight="1" thickBot="1">
      <c r="A114" s="965" t="s">
        <v>757</v>
      </c>
      <c r="B114" s="966"/>
      <c r="C114" s="966"/>
      <c r="D114" s="966"/>
      <c r="E114" s="966"/>
      <c r="F114" s="966"/>
      <c r="G114" s="966"/>
      <c r="H114" s="966"/>
      <c r="I114" s="967"/>
      <c r="J114" s="162">
        <f>J14+J90+J96+J104+J110</f>
        <v>106780</v>
      </c>
      <c r="K114" s="163"/>
      <c r="L114" s="163"/>
      <c r="M114" s="164"/>
    </row>
    <row r="115" spans="1:13" s="34" customFormat="1" ht="16.5" customHeight="1">
      <c r="A115" s="154"/>
      <c r="B115" s="154"/>
      <c r="C115" s="154"/>
      <c r="D115" s="154"/>
      <c r="E115" s="154"/>
      <c r="F115" s="154"/>
      <c r="G115" s="154"/>
      <c r="H115" s="154"/>
      <c r="I115" s="155"/>
      <c r="J115" s="145"/>
      <c r="K115" s="149"/>
      <c r="L115" s="149"/>
      <c r="M115" s="153"/>
    </row>
    <row r="116" spans="1:13" s="34" customFormat="1" ht="12.75">
      <c r="A116" s="154"/>
      <c r="B116" s="154"/>
      <c r="C116" s="154"/>
      <c r="D116" s="154"/>
      <c r="E116" s="154"/>
      <c r="F116" s="154"/>
      <c r="G116" s="154"/>
      <c r="H116" s="154"/>
      <c r="I116" s="155"/>
      <c r="J116" s="157"/>
      <c r="K116" s="149"/>
      <c r="L116" s="149"/>
      <c r="M116" s="153"/>
    </row>
    <row r="117" spans="1:13" s="34" customFormat="1" ht="15" customHeight="1" thickBot="1">
      <c r="A117" s="145"/>
      <c r="B117" s="53"/>
      <c r="C117" s="53"/>
      <c r="D117" s="53"/>
      <c r="E117" s="53"/>
      <c r="F117" s="53"/>
      <c r="G117" s="53"/>
      <c r="J117" s="87"/>
      <c r="K117" s="149"/>
      <c r="L117" s="149"/>
      <c r="M117" s="153"/>
    </row>
    <row r="118" spans="1:10" ht="15" customHeight="1">
      <c r="A118" s="976" t="s">
        <v>941</v>
      </c>
      <c r="B118" s="976"/>
      <c r="C118" s="976"/>
      <c r="D118" s="976"/>
      <c r="E118" s="976"/>
      <c r="F118" s="976"/>
      <c r="G118" s="976"/>
      <c r="H118" s="976"/>
      <c r="I118" s="981"/>
      <c r="J118" s="973" t="s">
        <v>645</v>
      </c>
    </row>
    <row r="119" spans="1:10" ht="13.5" thickBot="1">
      <c r="A119" s="978"/>
      <c r="B119" s="978"/>
      <c r="C119" s="978"/>
      <c r="D119" s="978"/>
      <c r="E119" s="978"/>
      <c r="F119" s="978"/>
      <c r="G119" s="978"/>
      <c r="H119" s="978"/>
      <c r="I119" s="982"/>
      <c r="J119" s="974"/>
    </row>
    <row r="120" spans="1:11" s="166" customFormat="1" ht="12" customHeight="1">
      <c r="A120" s="979"/>
      <c r="B120" s="979"/>
      <c r="C120" s="979"/>
      <c r="D120" s="979"/>
      <c r="E120" s="979"/>
      <c r="F120" s="979"/>
      <c r="G120" s="979"/>
      <c r="H120" s="979"/>
      <c r="I120" s="979"/>
      <c r="K120" s="167"/>
    </row>
    <row r="121" spans="1:11" s="296" customFormat="1" ht="26.25" customHeight="1">
      <c r="A121" s="339" t="s">
        <v>439</v>
      </c>
      <c r="B121" s="980" t="s">
        <v>440</v>
      </c>
      <c r="C121" s="980"/>
      <c r="D121" s="980"/>
      <c r="E121" s="980"/>
      <c r="F121" s="980"/>
      <c r="G121" s="980"/>
      <c r="H121" s="980"/>
      <c r="I121" s="980"/>
      <c r="J121" s="298">
        <f>J123+J124+J125+J126+J127+J128</f>
        <v>105445</v>
      </c>
      <c r="K121" s="297"/>
    </row>
    <row r="122" spans="1:11" s="278" customFormat="1" ht="12.75">
      <c r="A122" s="285"/>
      <c r="B122" s="943" t="s">
        <v>860</v>
      </c>
      <c r="C122" s="943"/>
      <c r="D122" s="943"/>
      <c r="E122" s="943"/>
      <c r="F122" s="943"/>
      <c r="G122" s="943"/>
      <c r="H122" s="943"/>
      <c r="I122" s="943"/>
      <c r="K122" s="279"/>
    </row>
    <row r="123" spans="2:10" ht="12.75">
      <c r="B123" s="144" t="s">
        <v>78</v>
      </c>
      <c r="C123" s="144"/>
      <c r="D123" s="144"/>
      <c r="E123" s="144"/>
      <c r="F123" s="144"/>
      <c r="G123" s="144"/>
      <c r="H123" s="136" t="s">
        <v>432</v>
      </c>
      <c r="J123" s="87">
        <v>159103</v>
      </c>
    </row>
    <row r="124" spans="2:10" ht="12.75">
      <c r="B124" s="144" t="s">
        <v>811</v>
      </c>
      <c r="C124" s="144"/>
      <c r="D124" s="144"/>
      <c r="E124" s="144"/>
      <c r="F124" s="144"/>
      <c r="G124" s="144"/>
      <c r="H124" s="136" t="s">
        <v>433</v>
      </c>
      <c r="J124" s="87"/>
    </row>
    <row r="125" spans="2:10" ht="12.75">
      <c r="B125" s="144" t="s">
        <v>816</v>
      </c>
      <c r="C125" s="144"/>
      <c r="D125" s="144"/>
      <c r="E125" s="144"/>
      <c r="F125" s="144"/>
      <c r="G125" s="144"/>
      <c r="H125" s="136" t="s">
        <v>434</v>
      </c>
      <c r="J125" s="87">
        <v>5073</v>
      </c>
    </row>
    <row r="126" spans="2:10" ht="12.75">
      <c r="B126" s="144" t="s">
        <v>819</v>
      </c>
      <c r="C126" s="144"/>
      <c r="D126" s="144"/>
      <c r="E126" s="144"/>
      <c r="F126" s="144"/>
      <c r="G126" s="144"/>
      <c r="H126" s="136" t="s">
        <v>435</v>
      </c>
      <c r="J126" s="87">
        <v>-51788</v>
      </c>
    </row>
    <row r="127" spans="2:10" ht="12.75">
      <c r="B127" s="144" t="s">
        <v>824</v>
      </c>
      <c r="C127" s="144"/>
      <c r="D127" s="144"/>
      <c r="E127" s="144"/>
      <c r="F127" s="144"/>
      <c r="G127" s="144"/>
      <c r="H127" s="136" t="s">
        <v>436</v>
      </c>
      <c r="J127" s="87"/>
    </row>
    <row r="128" spans="2:10" ht="12.75">
      <c r="B128" s="144" t="s">
        <v>437</v>
      </c>
      <c r="C128" s="144"/>
      <c r="D128" s="144"/>
      <c r="E128" s="144"/>
      <c r="F128" s="144"/>
      <c r="G128" s="144"/>
      <c r="H128" s="136" t="s">
        <v>438</v>
      </c>
      <c r="J128" s="87">
        <v>-6943</v>
      </c>
    </row>
    <row r="129" spans="1:11" s="166" customFormat="1" ht="12" customHeight="1">
      <c r="A129" s="979"/>
      <c r="B129" s="979"/>
      <c r="C129" s="979"/>
      <c r="D129" s="979"/>
      <c r="E129" s="979"/>
      <c r="F129" s="979"/>
      <c r="G129" s="979"/>
      <c r="H129" s="979"/>
      <c r="I129" s="979"/>
      <c r="K129" s="167"/>
    </row>
    <row r="130" spans="1:11" s="296" customFormat="1" ht="26.25" customHeight="1">
      <c r="A130" s="339" t="s">
        <v>520</v>
      </c>
      <c r="B130" s="980" t="s">
        <v>834</v>
      </c>
      <c r="C130" s="980"/>
      <c r="D130" s="980"/>
      <c r="E130" s="980"/>
      <c r="F130" s="980"/>
      <c r="G130" s="980"/>
      <c r="H130" s="980"/>
      <c r="I130" s="980"/>
      <c r="J130" s="298">
        <f>J132+J133+J134</f>
        <v>665</v>
      </c>
      <c r="K130" s="297"/>
    </row>
    <row r="131" spans="1:11" s="278" customFormat="1" ht="12.75">
      <c r="A131" s="285"/>
      <c r="B131" s="943" t="s">
        <v>860</v>
      </c>
      <c r="C131" s="943"/>
      <c r="D131" s="943"/>
      <c r="E131" s="943"/>
      <c r="F131" s="943"/>
      <c r="G131" s="943"/>
      <c r="H131" s="943"/>
      <c r="I131" s="943"/>
      <c r="K131" s="279"/>
    </row>
    <row r="132" spans="1:11" s="204" customFormat="1" ht="17.25" customHeight="1">
      <c r="A132" s="343"/>
      <c r="B132" s="203" t="s">
        <v>78</v>
      </c>
      <c r="C132" s="942" t="s">
        <v>835</v>
      </c>
      <c r="D132" s="942"/>
      <c r="E132" s="942"/>
      <c r="F132" s="942"/>
      <c r="G132" s="942"/>
      <c r="H132" s="942"/>
      <c r="I132" s="942"/>
      <c r="J132" s="87">
        <v>23</v>
      </c>
      <c r="K132" s="205"/>
    </row>
    <row r="133" spans="1:11" s="204" customFormat="1" ht="15">
      <c r="A133" s="343"/>
      <c r="B133" s="203" t="s">
        <v>811</v>
      </c>
      <c r="C133" s="942" t="s">
        <v>511</v>
      </c>
      <c r="D133" s="942"/>
      <c r="E133" s="942"/>
      <c r="F133" s="942"/>
      <c r="G133" s="942"/>
      <c r="H133" s="942"/>
      <c r="I133" s="942"/>
      <c r="J133" s="87">
        <v>380</v>
      </c>
      <c r="K133" s="205"/>
    </row>
    <row r="134" spans="1:11" s="204" customFormat="1" ht="17.25" customHeight="1">
      <c r="A134" s="343"/>
      <c r="B134" s="203" t="s">
        <v>816</v>
      </c>
      <c r="C134" s="942" t="s">
        <v>836</v>
      </c>
      <c r="D134" s="942"/>
      <c r="E134" s="942"/>
      <c r="F134" s="942"/>
      <c r="G134" s="942"/>
      <c r="H134" s="942"/>
      <c r="I134" s="942"/>
      <c r="J134" s="87">
        <v>262</v>
      </c>
      <c r="K134" s="205"/>
    </row>
    <row r="135" spans="1:11" s="166" customFormat="1" ht="12" customHeight="1">
      <c r="A135" s="979"/>
      <c r="B135" s="979"/>
      <c r="C135" s="979"/>
      <c r="D135" s="979"/>
      <c r="E135" s="979"/>
      <c r="F135" s="979"/>
      <c r="G135" s="979"/>
      <c r="H135" s="979"/>
      <c r="I135" s="979"/>
      <c r="K135" s="167"/>
    </row>
    <row r="136" spans="1:11" s="296" customFormat="1" ht="26.25" customHeight="1">
      <c r="A136" s="339" t="s">
        <v>522</v>
      </c>
      <c r="B136" s="980" t="s">
        <v>523</v>
      </c>
      <c r="C136" s="980"/>
      <c r="D136" s="980"/>
      <c r="E136" s="980"/>
      <c r="F136" s="980"/>
      <c r="G136" s="980"/>
      <c r="H136" s="980"/>
      <c r="I136" s="980"/>
      <c r="J136" s="298">
        <v>17</v>
      </c>
      <c r="K136" s="297"/>
    </row>
    <row r="137" spans="1:11" s="296" customFormat="1" ht="32.25" customHeight="1">
      <c r="A137" s="339" t="s">
        <v>524</v>
      </c>
      <c r="B137" s="980" t="s">
        <v>918</v>
      </c>
      <c r="C137" s="980"/>
      <c r="D137" s="980"/>
      <c r="E137" s="980"/>
      <c r="F137" s="980"/>
      <c r="G137" s="980"/>
      <c r="H137" s="980"/>
      <c r="I137" s="980"/>
      <c r="J137" s="298"/>
      <c r="K137" s="297"/>
    </row>
    <row r="138" spans="1:11" s="296" customFormat="1" ht="26.25" customHeight="1" thickBot="1">
      <c r="A138" s="339" t="s">
        <v>533</v>
      </c>
      <c r="B138" s="980" t="s">
        <v>534</v>
      </c>
      <c r="C138" s="980"/>
      <c r="D138" s="980"/>
      <c r="E138" s="980"/>
      <c r="F138" s="980"/>
      <c r="G138" s="980"/>
      <c r="H138" s="980"/>
      <c r="I138" s="980"/>
      <c r="J138" s="298">
        <v>653</v>
      </c>
      <c r="K138" s="297"/>
    </row>
    <row r="139" spans="1:13" s="165" customFormat="1" ht="27.75" customHeight="1" thickBot="1">
      <c r="A139" s="965" t="s">
        <v>758</v>
      </c>
      <c r="B139" s="966"/>
      <c r="C139" s="966"/>
      <c r="D139" s="966"/>
      <c r="E139" s="966"/>
      <c r="F139" s="966"/>
      <c r="G139" s="966"/>
      <c r="H139" s="966"/>
      <c r="I139" s="967"/>
      <c r="J139" s="162">
        <f>J121+J130+J136+J138</f>
        <v>106780</v>
      </c>
      <c r="K139" s="163"/>
      <c r="L139" s="163"/>
      <c r="M139" s="164"/>
    </row>
    <row r="140" spans="2:7" ht="12.75">
      <c r="B140" s="144"/>
      <c r="C140" s="144"/>
      <c r="D140" s="144"/>
      <c r="E140" s="144"/>
      <c r="F140" s="144"/>
      <c r="G140" s="144"/>
    </row>
    <row r="141" spans="2:7" ht="12.75">
      <c r="B141" s="144"/>
      <c r="C141" s="144"/>
      <c r="D141" s="144"/>
      <c r="E141" s="144"/>
      <c r="F141" s="144"/>
      <c r="G141" s="144"/>
    </row>
    <row r="142" spans="2:7" ht="12.75">
      <c r="B142" s="144"/>
      <c r="C142" s="144"/>
      <c r="D142" s="144"/>
      <c r="E142" s="144"/>
      <c r="F142" s="144"/>
      <c r="G142" s="144"/>
    </row>
    <row r="143" spans="2:7" ht="12.75">
      <c r="B143" s="144"/>
      <c r="C143" s="144"/>
      <c r="D143" s="144"/>
      <c r="E143" s="144"/>
      <c r="F143" s="144"/>
      <c r="G143" s="144"/>
    </row>
    <row r="144" spans="2:7" ht="12.75">
      <c r="B144" s="144"/>
      <c r="C144" s="144"/>
      <c r="D144" s="144"/>
      <c r="E144" s="144"/>
      <c r="F144" s="144"/>
      <c r="G144" s="144"/>
    </row>
    <row r="145" spans="1:10" s="1" customFormat="1" ht="15.75">
      <c r="A145" s="310" t="s">
        <v>759</v>
      </c>
      <c r="B145" s="310"/>
      <c r="C145" s="310"/>
      <c r="D145" s="310"/>
      <c r="E145" s="310"/>
      <c r="F145" s="135"/>
      <c r="G145" s="135"/>
      <c r="H145" s="135"/>
      <c r="I145" s="135"/>
      <c r="J145" s="135"/>
    </row>
    <row r="146" spans="2:7" ht="12.75">
      <c r="B146" s="144"/>
      <c r="C146" s="144"/>
      <c r="D146" s="144"/>
      <c r="E146" s="144"/>
      <c r="F146" s="144"/>
      <c r="G146" s="144"/>
    </row>
    <row r="147" spans="1:8" s="311" customFormat="1" ht="14.25">
      <c r="A147" s="311" t="s">
        <v>945</v>
      </c>
      <c r="B147" s="312" t="s">
        <v>577</v>
      </c>
      <c r="C147" s="313"/>
      <c r="D147" s="313"/>
      <c r="E147" s="313"/>
      <c r="F147" s="313"/>
      <c r="G147" s="313"/>
      <c r="H147" s="314"/>
    </row>
    <row r="148" spans="2:8" s="311" customFormat="1" ht="14.25">
      <c r="B148" s="312"/>
      <c r="C148" s="313"/>
      <c r="D148" s="313"/>
      <c r="E148" s="313"/>
      <c r="F148" s="313"/>
      <c r="G148" s="313"/>
      <c r="H148" s="314"/>
    </row>
    <row r="149" spans="2:8" s="311" customFormat="1" ht="14.25">
      <c r="B149" s="312"/>
      <c r="C149" s="313"/>
      <c r="D149" s="313"/>
      <c r="E149" s="313"/>
      <c r="F149" s="313"/>
      <c r="G149" s="313"/>
      <c r="H149" s="314"/>
    </row>
    <row r="150" spans="2:10" ht="13.5" thickBot="1">
      <c r="B150" s="144"/>
      <c r="C150" s="144"/>
      <c r="D150" s="144"/>
      <c r="E150" s="144"/>
      <c r="F150" s="144"/>
      <c r="G150" s="144"/>
      <c r="J150" s="138" t="s">
        <v>4</v>
      </c>
    </row>
    <row r="151" spans="1:10" ht="15" customHeight="1">
      <c r="A151" s="975" t="s">
        <v>941</v>
      </c>
      <c r="B151" s="976"/>
      <c r="C151" s="976"/>
      <c r="D151" s="976"/>
      <c r="E151" s="976"/>
      <c r="F151" s="976"/>
      <c r="G151" s="976"/>
      <c r="H151" s="976"/>
      <c r="I151" s="981"/>
      <c r="J151" s="973" t="s">
        <v>645</v>
      </c>
    </row>
    <row r="152" spans="1:10" ht="13.5" thickBot="1">
      <c r="A152" s="977"/>
      <c r="B152" s="978"/>
      <c r="C152" s="978"/>
      <c r="D152" s="978"/>
      <c r="E152" s="978"/>
      <c r="F152" s="978"/>
      <c r="G152" s="978"/>
      <c r="H152" s="978"/>
      <c r="I152" s="982"/>
      <c r="J152" s="974"/>
    </row>
    <row r="153" spans="1:10" s="304" customFormat="1" ht="26.25" customHeight="1">
      <c r="A153" s="304" t="s">
        <v>945</v>
      </c>
      <c r="B153" s="971" t="s">
        <v>646</v>
      </c>
      <c r="C153" s="971"/>
      <c r="D153" s="971"/>
      <c r="E153" s="971"/>
      <c r="F153" s="971"/>
      <c r="G153" s="971"/>
      <c r="H153" s="971"/>
      <c r="I153" s="971"/>
      <c r="J153" s="82">
        <v>3670</v>
      </c>
    </row>
    <row r="154" spans="1:10" s="304" customFormat="1" ht="26.25" customHeight="1">
      <c r="A154" s="304" t="s">
        <v>946</v>
      </c>
      <c r="B154" s="971" t="s">
        <v>812</v>
      </c>
      <c r="C154" s="971"/>
      <c r="D154" s="971"/>
      <c r="E154" s="971"/>
      <c r="F154" s="971"/>
      <c r="G154" s="971"/>
      <c r="H154" s="971"/>
      <c r="I154" s="971"/>
      <c r="J154" s="82"/>
    </row>
    <row r="155" spans="1:10" s="304" customFormat="1" ht="26.25" customHeight="1">
      <c r="A155" s="304" t="s">
        <v>947</v>
      </c>
      <c r="B155" s="971" t="s">
        <v>647</v>
      </c>
      <c r="C155" s="971"/>
      <c r="D155" s="971"/>
      <c r="E155" s="971"/>
      <c r="F155" s="971"/>
      <c r="G155" s="971"/>
      <c r="H155" s="971"/>
      <c r="I155" s="971"/>
      <c r="J155" s="82">
        <v>2428</v>
      </c>
    </row>
    <row r="156" spans="1:10" s="304" customFormat="1" ht="26.25" customHeight="1">
      <c r="A156" s="304" t="s">
        <v>948</v>
      </c>
      <c r="B156" s="971" t="s">
        <v>813</v>
      </c>
      <c r="C156" s="971"/>
      <c r="D156" s="971"/>
      <c r="E156" s="971"/>
      <c r="F156" s="971"/>
      <c r="G156" s="971"/>
      <c r="H156" s="971"/>
      <c r="I156" s="971"/>
      <c r="J156" s="82"/>
    </row>
    <row r="157" spans="1:10" s="304" customFormat="1" ht="26.25" customHeight="1">
      <c r="A157" s="304" t="s">
        <v>949</v>
      </c>
      <c r="B157" s="971" t="s">
        <v>814</v>
      </c>
      <c r="C157" s="971"/>
      <c r="D157" s="971"/>
      <c r="E157" s="971"/>
      <c r="F157" s="971"/>
      <c r="G157" s="971"/>
      <c r="H157" s="971"/>
      <c r="I157" s="971"/>
      <c r="J157" s="82"/>
    </row>
    <row r="158" spans="1:10" s="304" customFormat="1" ht="26.25" customHeight="1" thickBot="1">
      <c r="A158" s="304" t="s">
        <v>10</v>
      </c>
      <c r="B158" s="971" t="s">
        <v>728</v>
      </c>
      <c r="C158" s="971"/>
      <c r="D158" s="971"/>
      <c r="E158" s="971"/>
      <c r="F158" s="971"/>
      <c r="G158" s="971"/>
      <c r="H158" s="971"/>
      <c r="I158" s="971"/>
      <c r="J158" s="82"/>
    </row>
    <row r="159" spans="1:10" s="311" customFormat="1" ht="26.25" customHeight="1" thickBot="1">
      <c r="A159" s="315" t="s">
        <v>17</v>
      </c>
      <c r="B159" s="316"/>
      <c r="C159" s="316"/>
      <c r="D159" s="316"/>
      <c r="E159" s="316"/>
      <c r="F159" s="316"/>
      <c r="G159" s="316"/>
      <c r="H159" s="317"/>
      <c r="I159" s="318"/>
      <c r="J159" s="319">
        <f>SUM(J153:J158)</f>
        <v>6098</v>
      </c>
    </row>
    <row r="160" spans="2:7" ht="12.75">
      <c r="B160" s="144"/>
      <c r="C160" s="144"/>
      <c r="D160" s="144"/>
      <c r="E160" s="144"/>
      <c r="F160" s="144"/>
      <c r="G160" s="144"/>
    </row>
    <row r="161" spans="2:7" ht="12.75">
      <c r="B161" s="144"/>
      <c r="C161" s="144"/>
      <c r="D161" s="144"/>
      <c r="E161" s="144"/>
      <c r="F161" s="144"/>
      <c r="G161" s="144"/>
    </row>
    <row r="162" spans="2:7" ht="12.75">
      <c r="B162" s="144"/>
      <c r="C162" s="144"/>
      <c r="D162" s="144"/>
      <c r="E162" s="144"/>
      <c r="F162" s="144"/>
      <c r="G162" s="144"/>
    </row>
    <row r="163" spans="2:7" ht="12.75">
      <c r="B163" s="144"/>
      <c r="C163" s="144"/>
      <c r="D163" s="144"/>
      <c r="E163" s="144"/>
      <c r="F163" s="144"/>
      <c r="G163" s="144"/>
    </row>
    <row r="164" spans="2:7" ht="12.75">
      <c r="B164" s="144"/>
      <c r="C164" s="144"/>
      <c r="D164" s="144"/>
      <c r="E164" s="144"/>
      <c r="F164" s="144"/>
      <c r="G164" s="144"/>
    </row>
    <row r="165" spans="2:7" ht="12.75">
      <c r="B165" s="144"/>
      <c r="C165" s="144"/>
      <c r="D165" s="144"/>
      <c r="E165" s="144"/>
      <c r="F165" s="144"/>
      <c r="G165" s="144"/>
    </row>
    <row r="166" spans="2:7" ht="12.75">
      <c r="B166" s="144"/>
      <c r="C166" s="144"/>
      <c r="D166" s="144"/>
      <c r="E166" s="144"/>
      <c r="F166" s="144"/>
      <c r="G166" s="144"/>
    </row>
    <row r="167" spans="2:7" ht="12.75">
      <c r="B167" s="144"/>
      <c r="C167" s="144"/>
      <c r="D167" s="144"/>
      <c r="E167" s="144"/>
      <c r="F167" s="144"/>
      <c r="G167" s="144"/>
    </row>
    <row r="168" spans="1:10" s="311" customFormat="1" ht="30" customHeight="1">
      <c r="A168" s="311" t="s">
        <v>946</v>
      </c>
      <c r="B168" s="972" t="s">
        <v>571</v>
      </c>
      <c r="C168" s="972"/>
      <c r="D168" s="972"/>
      <c r="E168" s="972"/>
      <c r="F168" s="972"/>
      <c r="G168" s="972"/>
      <c r="H168" s="972"/>
      <c r="I168" s="972"/>
      <c r="J168" s="972"/>
    </row>
    <row r="169" spans="2:7" ht="12.75">
      <c r="B169" s="144"/>
      <c r="C169" s="144"/>
      <c r="D169" s="144"/>
      <c r="E169" s="144"/>
      <c r="F169" s="144"/>
      <c r="G169" s="144"/>
    </row>
    <row r="170" spans="2:10" ht="13.5" thickBot="1">
      <c r="B170" s="144"/>
      <c r="C170" s="144"/>
      <c r="D170" s="144"/>
      <c r="E170" s="144"/>
      <c r="F170" s="144"/>
      <c r="G170" s="144"/>
      <c r="J170" s="138" t="s">
        <v>572</v>
      </c>
    </row>
    <row r="171" spans="1:10" ht="15" customHeight="1">
      <c r="A171" s="975" t="s">
        <v>941</v>
      </c>
      <c r="B171" s="976"/>
      <c r="C171" s="976"/>
      <c r="D171" s="976"/>
      <c r="E171" s="976"/>
      <c r="F171" s="976"/>
      <c r="G171" s="976"/>
      <c r="H171" s="976"/>
      <c r="I171" s="976"/>
      <c r="J171" s="973" t="s">
        <v>645</v>
      </c>
    </row>
    <row r="172" spans="1:10" ht="13.5" thickBot="1">
      <c r="A172" s="977"/>
      <c r="B172" s="978"/>
      <c r="C172" s="978"/>
      <c r="D172" s="978"/>
      <c r="E172" s="978"/>
      <c r="F172" s="978"/>
      <c r="G172" s="978"/>
      <c r="H172" s="978"/>
      <c r="I172" s="978"/>
      <c r="J172" s="974"/>
    </row>
    <row r="173" spans="1:10" s="304" customFormat="1" ht="29.25" customHeight="1">
      <c r="A173" s="304" t="s">
        <v>945</v>
      </c>
      <c r="B173" s="968" t="s">
        <v>593</v>
      </c>
      <c r="C173" s="968"/>
      <c r="D173" s="968"/>
      <c r="E173" s="968"/>
      <c r="F173" s="968"/>
      <c r="G173" s="968"/>
      <c r="H173" s="968"/>
      <c r="I173" s="968"/>
      <c r="J173" s="82"/>
    </row>
    <row r="174" spans="1:10" s="304" customFormat="1" ht="29.25" customHeight="1">
      <c r="A174" s="304" t="s">
        <v>946</v>
      </c>
      <c r="B174" s="968" t="s">
        <v>573</v>
      </c>
      <c r="C174" s="968"/>
      <c r="D174" s="968"/>
      <c r="E174" s="968"/>
      <c r="F174" s="968"/>
      <c r="G174" s="968"/>
      <c r="H174" s="968"/>
      <c r="I174" s="968"/>
      <c r="J174" s="82"/>
    </row>
    <row r="175" spans="1:10" s="304" customFormat="1" ht="29.25" customHeight="1">
      <c r="A175" s="304" t="s">
        <v>947</v>
      </c>
      <c r="B175" s="968" t="s">
        <v>574</v>
      </c>
      <c r="C175" s="968"/>
      <c r="D175" s="968"/>
      <c r="E175" s="968"/>
      <c r="F175" s="968"/>
      <c r="G175" s="968"/>
      <c r="H175" s="968"/>
      <c r="I175" s="968"/>
      <c r="J175" s="82"/>
    </row>
    <row r="176" spans="1:10" s="304" customFormat="1" ht="29.25" customHeight="1" thickBot="1">
      <c r="A176" s="304" t="s">
        <v>948</v>
      </c>
      <c r="B176" s="968" t="s">
        <v>575</v>
      </c>
      <c r="C176" s="968"/>
      <c r="D176" s="968"/>
      <c r="E176" s="968"/>
      <c r="F176" s="968"/>
      <c r="G176" s="968"/>
      <c r="H176" s="968"/>
      <c r="I176" s="968"/>
      <c r="J176" s="82"/>
    </row>
    <row r="177" spans="1:10" s="304" customFormat="1" ht="26.25" customHeight="1" thickBot="1">
      <c r="A177" s="969" t="s">
        <v>17</v>
      </c>
      <c r="B177" s="970"/>
      <c r="C177" s="970"/>
      <c r="D177" s="970"/>
      <c r="E177" s="970"/>
      <c r="F177" s="970"/>
      <c r="G177" s="970"/>
      <c r="H177" s="970"/>
      <c r="I177" s="970"/>
      <c r="J177" s="320">
        <f>SUM(J173:J176)</f>
        <v>0</v>
      </c>
    </row>
    <row r="178" spans="2:10" s="304" customFormat="1" ht="15">
      <c r="B178" s="971"/>
      <c r="C178" s="971"/>
      <c r="D178" s="971"/>
      <c r="E178" s="971"/>
      <c r="F178" s="971"/>
      <c r="G178" s="971"/>
      <c r="H178" s="971"/>
      <c r="I178" s="971"/>
      <c r="J178" s="82"/>
    </row>
    <row r="179" spans="1:10" s="311" customFormat="1" ht="30" customHeight="1">
      <c r="A179" s="311" t="s">
        <v>947</v>
      </c>
      <c r="B179" s="972" t="s">
        <v>594</v>
      </c>
      <c r="C179" s="972"/>
      <c r="D179" s="972"/>
      <c r="E179" s="972"/>
      <c r="F179" s="972"/>
      <c r="G179" s="972"/>
      <c r="H179" s="972"/>
      <c r="I179" s="972"/>
      <c r="J179" s="972"/>
    </row>
    <row r="180" spans="2:7" ht="12.75">
      <c r="B180" s="144"/>
      <c r="C180" s="144"/>
      <c r="D180" s="144"/>
      <c r="E180" s="144"/>
      <c r="F180" s="144"/>
      <c r="G180" s="144"/>
    </row>
    <row r="181" spans="2:10" ht="13.5" thickBot="1">
      <c r="B181" s="144"/>
      <c r="C181" s="144"/>
      <c r="D181" s="144"/>
      <c r="E181" s="144"/>
      <c r="F181" s="144"/>
      <c r="G181" s="144"/>
      <c r="J181" s="138" t="s">
        <v>793</v>
      </c>
    </row>
    <row r="182" spans="1:10" ht="15" customHeight="1">
      <c r="A182" s="975" t="s">
        <v>941</v>
      </c>
      <c r="B182" s="976"/>
      <c r="C182" s="976"/>
      <c r="D182" s="976"/>
      <c r="E182" s="976"/>
      <c r="F182" s="976"/>
      <c r="G182" s="976"/>
      <c r="H182" s="976"/>
      <c r="I182" s="976"/>
      <c r="J182" s="973" t="s">
        <v>645</v>
      </c>
    </row>
    <row r="183" spans="1:10" ht="13.5" thickBot="1">
      <c r="A183" s="977"/>
      <c r="B183" s="978"/>
      <c r="C183" s="978"/>
      <c r="D183" s="978"/>
      <c r="E183" s="978"/>
      <c r="F183" s="978"/>
      <c r="G183" s="978"/>
      <c r="H183" s="978"/>
      <c r="I183" s="978"/>
      <c r="J183" s="974"/>
    </row>
    <row r="184" spans="1:10" s="304" customFormat="1" ht="29.25" customHeight="1">
      <c r="A184" s="304" t="s">
        <v>945</v>
      </c>
      <c r="B184" s="968" t="s">
        <v>138</v>
      </c>
      <c r="C184" s="968"/>
      <c r="D184" s="968"/>
      <c r="E184" s="968"/>
      <c r="F184" s="968"/>
      <c r="G184" s="968"/>
      <c r="H184" s="968"/>
      <c r="I184" s="968"/>
      <c r="J184" s="82"/>
    </row>
    <row r="185" spans="1:10" s="304" customFormat="1" ht="29.25" customHeight="1">
      <c r="A185" s="304" t="s">
        <v>946</v>
      </c>
      <c r="B185" s="968" t="s">
        <v>139</v>
      </c>
      <c r="C185" s="968"/>
      <c r="D185" s="968"/>
      <c r="E185" s="968"/>
      <c r="F185" s="968"/>
      <c r="G185" s="968"/>
      <c r="H185" s="968"/>
      <c r="I185" s="968"/>
      <c r="J185" s="82"/>
    </row>
    <row r="186" spans="1:10" s="304" customFormat="1" ht="29.25" customHeight="1" thickBot="1">
      <c r="A186" s="304" t="s">
        <v>947</v>
      </c>
      <c r="B186" s="968" t="s">
        <v>576</v>
      </c>
      <c r="C186" s="968"/>
      <c r="D186" s="968"/>
      <c r="E186" s="968"/>
      <c r="F186" s="968"/>
      <c r="G186" s="968"/>
      <c r="H186" s="968"/>
      <c r="I186" s="968"/>
      <c r="J186" s="82"/>
    </row>
    <row r="187" spans="1:10" s="304" customFormat="1" ht="26.25" customHeight="1" thickBot="1">
      <c r="A187" s="969" t="s">
        <v>17</v>
      </c>
      <c r="B187" s="970"/>
      <c r="C187" s="970"/>
      <c r="D187" s="970"/>
      <c r="E187" s="970"/>
      <c r="F187" s="970"/>
      <c r="G187" s="970"/>
      <c r="H187" s="970"/>
      <c r="I187" s="970"/>
      <c r="J187" s="320">
        <f>SUM(J184:J186)</f>
        <v>0</v>
      </c>
    </row>
    <row r="188" spans="1:10" s="304" customFormat="1" ht="29.25" customHeight="1">
      <c r="A188" s="304" t="s">
        <v>945</v>
      </c>
      <c r="B188" s="968" t="s">
        <v>578</v>
      </c>
      <c r="C188" s="968"/>
      <c r="D188" s="968"/>
      <c r="E188" s="968"/>
      <c r="F188" s="968"/>
      <c r="G188" s="968"/>
      <c r="H188" s="968"/>
      <c r="I188" s="968"/>
      <c r="J188" s="82"/>
    </row>
    <row r="189" spans="2:10" s="304" customFormat="1" ht="29.25" customHeight="1">
      <c r="B189" s="968" t="s">
        <v>579</v>
      </c>
      <c r="C189" s="968"/>
      <c r="D189" s="968"/>
      <c r="E189" s="968"/>
      <c r="F189" s="968"/>
      <c r="G189" s="968"/>
      <c r="H189" s="968"/>
      <c r="I189" s="968"/>
      <c r="J189" s="82"/>
    </row>
    <row r="190" spans="1:10" s="304" customFormat="1" ht="29.25" customHeight="1">
      <c r="A190" s="304" t="s">
        <v>946</v>
      </c>
      <c r="B190" s="968" t="s">
        <v>580</v>
      </c>
      <c r="C190" s="968"/>
      <c r="D190" s="968"/>
      <c r="E190" s="968"/>
      <c r="F190" s="968"/>
      <c r="G190" s="968"/>
      <c r="H190" s="968"/>
      <c r="I190" s="968"/>
      <c r="J190" s="82"/>
    </row>
    <row r="191" spans="1:10" s="304" customFormat="1" ht="29.25" customHeight="1">
      <c r="A191" s="304" t="s">
        <v>947</v>
      </c>
      <c r="B191" s="968" t="s">
        <v>140</v>
      </c>
      <c r="C191" s="968"/>
      <c r="D191" s="968"/>
      <c r="E191" s="968"/>
      <c r="F191" s="968"/>
      <c r="G191" s="968"/>
      <c r="H191" s="968"/>
      <c r="I191" s="968"/>
      <c r="J191" s="82"/>
    </row>
    <row r="192" spans="1:10" s="304" customFormat="1" ht="29.25" customHeight="1">
      <c r="A192" s="304" t="s">
        <v>948</v>
      </c>
      <c r="B192" s="968" t="s">
        <v>141</v>
      </c>
      <c r="C192" s="968"/>
      <c r="D192" s="968"/>
      <c r="E192" s="968"/>
      <c r="F192" s="968"/>
      <c r="G192" s="968"/>
      <c r="H192" s="968"/>
      <c r="I192" s="968"/>
      <c r="J192" s="82"/>
    </row>
    <row r="193" spans="1:10" s="304" customFormat="1" ht="29.25" customHeight="1">
      <c r="A193" s="304" t="s">
        <v>949</v>
      </c>
      <c r="B193" s="968" t="s">
        <v>142</v>
      </c>
      <c r="C193" s="968"/>
      <c r="D193" s="968"/>
      <c r="E193" s="968"/>
      <c r="F193" s="968"/>
      <c r="G193" s="968"/>
      <c r="H193" s="968"/>
      <c r="I193" s="968"/>
      <c r="J193" s="82"/>
    </row>
    <row r="194" spans="1:10" s="304" customFormat="1" ht="29.25" customHeight="1" thickBot="1">
      <c r="A194" s="304" t="s">
        <v>10</v>
      </c>
      <c r="B194" s="968" t="s">
        <v>143</v>
      </c>
      <c r="C194" s="968"/>
      <c r="D194" s="968"/>
      <c r="E194" s="968"/>
      <c r="F194" s="968"/>
      <c r="G194" s="968"/>
      <c r="H194" s="968"/>
      <c r="I194" s="968"/>
      <c r="J194" s="82"/>
    </row>
    <row r="195" spans="1:10" s="304" customFormat="1" ht="26.25" customHeight="1" thickBot="1">
      <c r="A195" s="969" t="s">
        <v>17</v>
      </c>
      <c r="B195" s="970"/>
      <c r="C195" s="970"/>
      <c r="D195" s="970"/>
      <c r="E195" s="970"/>
      <c r="F195" s="970"/>
      <c r="G195" s="970"/>
      <c r="H195" s="970"/>
      <c r="I195" s="970"/>
      <c r="J195" s="320">
        <f>SUM(J188:J190)</f>
        <v>0</v>
      </c>
    </row>
    <row r="196" spans="2:7" ht="12.75">
      <c r="B196" s="144"/>
      <c r="C196" s="144"/>
      <c r="D196" s="144"/>
      <c r="E196" s="144"/>
      <c r="F196" s="144"/>
      <c r="G196" s="144"/>
    </row>
  </sheetData>
  <sheetProtection/>
  <mergeCells count="82">
    <mergeCell ref="B136:I136"/>
    <mergeCell ref="A135:I135"/>
    <mergeCell ref="B137:I137"/>
    <mergeCell ref="A2:J2"/>
    <mergeCell ref="A5:J5"/>
    <mergeCell ref="A7:J7"/>
    <mergeCell ref="A62:I63"/>
    <mergeCell ref="J62:J63"/>
    <mergeCell ref="D84:I84"/>
    <mergeCell ref="B122:I122"/>
    <mergeCell ref="A129:I129"/>
    <mergeCell ref="B91:I91"/>
    <mergeCell ref="B112:I112"/>
    <mergeCell ref="C107:I107"/>
    <mergeCell ref="C108:I108"/>
    <mergeCell ref="B105:I105"/>
    <mergeCell ref="B110:I110"/>
    <mergeCell ref="A109:I109"/>
    <mergeCell ref="A114:I114"/>
    <mergeCell ref="B14:I14"/>
    <mergeCell ref="B90:I90"/>
    <mergeCell ref="B96:I96"/>
    <mergeCell ref="B104:I104"/>
    <mergeCell ref="A16:I16"/>
    <mergeCell ref="A76:I76"/>
    <mergeCell ref="A89:I89"/>
    <mergeCell ref="A52:I52"/>
    <mergeCell ref="A95:I95"/>
    <mergeCell ref="A1:B1"/>
    <mergeCell ref="A6:J6"/>
    <mergeCell ref="A11:I12"/>
    <mergeCell ref="C106:I106"/>
    <mergeCell ref="B97:I97"/>
    <mergeCell ref="A103:I103"/>
    <mergeCell ref="A13:I13"/>
    <mergeCell ref="B15:I15"/>
    <mergeCell ref="A23:I23"/>
    <mergeCell ref="J11:J12"/>
    <mergeCell ref="J118:J119"/>
    <mergeCell ref="A120:I120"/>
    <mergeCell ref="J151:J152"/>
    <mergeCell ref="C133:I133"/>
    <mergeCell ref="C134:I134"/>
    <mergeCell ref="B131:I131"/>
    <mergeCell ref="C132:I132"/>
    <mergeCell ref="B121:I121"/>
    <mergeCell ref="B130:I130"/>
    <mergeCell ref="A118:I119"/>
    <mergeCell ref="B157:I157"/>
    <mergeCell ref="B158:I158"/>
    <mergeCell ref="A111:I111"/>
    <mergeCell ref="B138:I138"/>
    <mergeCell ref="A139:I139"/>
    <mergeCell ref="B153:I153"/>
    <mergeCell ref="B154:I154"/>
    <mergeCell ref="B155:I155"/>
    <mergeCell ref="B156:I156"/>
    <mergeCell ref="A151:I152"/>
    <mergeCell ref="B168:J168"/>
    <mergeCell ref="J171:J172"/>
    <mergeCell ref="A171:I172"/>
    <mergeCell ref="A182:I183"/>
    <mergeCell ref="J182:J183"/>
    <mergeCell ref="A177:I177"/>
    <mergeCell ref="B179:J179"/>
    <mergeCell ref="B173:I173"/>
    <mergeCell ref="B174:I174"/>
    <mergeCell ref="B175:I175"/>
    <mergeCell ref="A187:I187"/>
    <mergeCell ref="B176:I176"/>
    <mergeCell ref="B184:I184"/>
    <mergeCell ref="B185:I185"/>
    <mergeCell ref="B186:I186"/>
    <mergeCell ref="B178:I178"/>
    <mergeCell ref="B188:I188"/>
    <mergeCell ref="B189:I189"/>
    <mergeCell ref="B190:I190"/>
    <mergeCell ref="A195:I195"/>
    <mergeCell ref="B191:I191"/>
    <mergeCell ref="B192:I192"/>
    <mergeCell ref="B193:I193"/>
    <mergeCell ref="B194:I19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2:O3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375" style="17" customWidth="1"/>
    <col min="2" max="10" width="14.25390625" style="28" customWidth="1"/>
    <col min="11" max="11" width="15.625" style="28" bestFit="1" customWidth="1"/>
    <col min="12" max="13" width="14.25390625" style="28" customWidth="1"/>
    <col min="14" max="14" width="15.875" style="17" customWidth="1"/>
    <col min="15" max="16384" width="9.125" style="17" customWidth="1"/>
  </cols>
  <sheetData>
    <row r="2" spans="1:13" s="26" customFormat="1" ht="12.75">
      <c r="A2" s="829"/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</row>
    <row r="3" spans="1:6" s="38" customFormat="1" ht="12.75">
      <c r="A3" s="91" t="s">
        <v>163</v>
      </c>
      <c r="C3" s="68"/>
      <c r="D3" s="28"/>
      <c r="E3" s="28"/>
      <c r="F3" s="28"/>
    </row>
    <row r="4" spans="1:6" s="38" customFormat="1" ht="12.75">
      <c r="A4" s="91"/>
      <c r="C4" s="68"/>
      <c r="D4" s="28"/>
      <c r="E4" s="28"/>
      <c r="F4" s="28"/>
    </row>
    <row r="5" spans="1:14" s="6" customFormat="1" ht="14.25">
      <c r="A5" s="890" t="s">
        <v>6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</row>
    <row r="6" spans="1:13" s="52" customFormat="1" ht="15">
      <c r="A6" s="890" t="s">
        <v>596</v>
      </c>
      <c r="B6" s="890"/>
      <c r="C6" s="890"/>
      <c r="D6" s="890"/>
      <c r="E6" s="890"/>
      <c r="F6" s="890"/>
      <c r="G6" s="890"/>
      <c r="H6" s="890"/>
      <c r="I6" s="890"/>
      <c r="J6" s="890"/>
      <c r="K6" s="890"/>
      <c r="L6" s="890"/>
      <c r="M6" s="890"/>
    </row>
    <row r="7" spans="14:15" ht="13.5" thickBot="1">
      <c r="N7" s="64" t="s">
        <v>21</v>
      </c>
      <c r="O7" s="347"/>
    </row>
    <row r="8" spans="1:14" ht="13.5" thickBot="1">
      <c r="A8" s="987" t="s">
        <v>22</v>
      </c>
      <c r="B8" s="990" t="s">
        <v>537</v>
      </c>
      <c r="C8" s="991"/>
      <c r="D8" s="991"/>
      <c r="E8" s="991"/>
      <c r="F8" s="991"/>
      <c r="G8" s="992"/>
      <c r="H8" s="997" t="s">
        <v>581</v>
      </c>
      <c r="I8" s="993"/>
      <c r="J8" s="994"/>
      <c r="K8" s="997" t="s">
        <v>942</v>
      </c>
      <c r="L8" s="993"/>
      <c r="M8" s="994"/>
      <c r="N8" s="984" t="s">
        <v>595</v>
      </c>
    </row>
    <row r="9" spans="1:14" ht="12.75" customHeight="1">
      <c r="A9" s="988"/>
      <c r="B9" s="993" t="s">
        <v>23</v>
      </c>
      <c r="C9" s="993"/>
      <c r="D9" s="994"/>
      <c r="E9" s="997" t="s">
        <v>24</v>
      </c>
      <c r="F9" s="993"/>
      <c r="G9" s="994"/>
      <c r="H9" s="1003"/>
      <c r="I9" s="1004"/>
      <c r="J9" s="1005"/>
      <c r="K9" s="1003"/>
      <c r="L9" s="1004"/>
      <c r="M9" s="1005"/>
      <c r="N9" s="985"/>
    </row>
    <row r="10" spans="1:14" ht="13.5" thickBot="1">
      <c r="A10" s="988"/>
      <c r="B10" s="995"/>
      <c r="C10" s="995"/>
      <c r="D10" s="996"/>
      <c r="E10" s="998"/>
      <c r="F10" s="995"/>
      <c r="G10" s="996"/>
      <c r="H10" s="998"/>
      <c r="I10" s="995"/>
      <c r="J10" s="996"/>
      <c r="K10" s="998"/>
      <c r="L10" s="995"/>
      <c r="M10" s="996"/>
      <c r="N10" s="985"/>
    </row>
    <row r="11" spans="1:14" ht="12.75" customHeight="1">
      <c r="A11" s="988"/>
      <c r="B11" s="994" t="s">
        <v>25</v>
      </c>
      <c r="C11" s="999" t="s">
        <v>26</v>
      </c>
      <c r="D11" s="1001" t="s">
        <v>27</v>
      </c>
      <c r="E11" s="1001" t="s">
        <v>25</v>
      </c>
      <c r="F11" s="999" t="s">
        <v>26</v>
      </c>
      <c r="G11" s="1001" t="s">
        <v>27</v>
      </c>
      <c r="H11" s="1001" t="s">
        <v>25</v>
      </c>
      <c r="I11" s="999" t="s">
        <v>26</v>
      </c>
      <c r="J11" s="1001" t="s">
        <v>27</v>
      </c>
      <c r="K11" s="1001" t="s">
        <v>25</v>
      </c>
      <c r="L11" s="999" t="s">
        <v>26</v>
      </c>
      <c r="M11" s="1001" t="s">
        <v>27</v>
      </c>
      <c r="N11" s="985"/>
    </row>
    <row r="12" spans="1:14" ht="13.5" thickBot="1">
      <c r="A12" s="989"/>
      <c r="B12" s="996"/>
      <c r="C12" s="1000"/>
      <c r="D12" s="1002"/>
      <c r="E12" s="1002"/>
      <c r="F12" s="1000"/>
      <c r="G12" s="1002"/>
      <c r="H12" s="1002"/>
      <c r="I12" s="1000"/>
      <c r="J12" s="1002"/>
      <c r="K12" s="1002"/>
      <c r="L12" s="1000"/>
      <c r="M12" s="1002"/>
      <c r="N12" s="986"/>
    </row>
    <row r="13" spans="1:14" s="26" customFormat="1" ht="31.5" customHeight="1">
      <c r="A13" s="44" t="s">
        <v>28</v>
      </c>
      <c r="B13" s="29"/>
      <c r="C13" s="29"/>
      <c r="D13" s="29"/>
      <c r="E13" s="29">
        <f>SUM(E14)</f>
        <v>0</v>
      </c>
      <c r="F13" s="29">
        <f>SUM(F14)</f>
        <v>0</v>
      </c>
      <c r="G13" s="29">
        <f>SUM(G14)</f>
        <v>0</v>
      </c>
      <c r="H13" s="29"/>
      <c r="I13" s="29"/>
      <c r="J13" s="29"/>
      <c r="K13" s="29">
        <f aca="true" t="shared" si="0" ref="K13:M14">B13+E13+H13</f>
        <v>0</v>
      </c>
      <c r="L13" s="29">
        <f t="shared" si="0"/>
        <v>0</v>
      </c>
      <c r="M13" s="321">
        <f t="shared" si="0"/>
        <v>0</v>
      </c>
      <c r="N13" s="346"/>
    </row>
    <row r="14" spans="1:14" ht="24.75" customHeight="1">
      <c r="A14" s="45" t="s">
        <v>29</v>
      </c>
      <c r="B14" s="30"/>
      <c r="C14" s="30"/>
      <c r="D14" s="30"/>
      <c r="E14" s="30"/>
      <c r="F14" s="30"/>
      <c r="G14" s="30">
        <f>E14-F14</f>
        <v>0</v>
      </c>
      <c r="H14" s="30"/>
      <c r="I14" s="30"/>
      <c r="J14" s="30"/>
      <c r="K14" s="30">
        <f t="shared" si="0"/>
        <v>0</v>
      </c>
      <c r="L14" s="30">
        <f t="shared" si="0"/>
        <v>0</v>
      </c>
      <c r="M14" s="322">
        <f t="shared" si="0"/>
        <v>0</v>
      </c>
      <c r="N14" s="345"/>
    </row>
    <row r="15" spans="1:14" s="26" customFormat="1" ht="31.5" customHeight="1">
      <c r="A15" s="44" t="s">
        <v>30</v>
      </c>
      <c r="B15" s="29">
        <f>SUM(B16:B22)</f>
        <v>139684956</v>
      </c>
      <c r="C15" s="29">
        <f aca="true" t="shared" si="1" ref="C15:M15">SUM(C16:C22)</f>
        <v>47851903</v>
      </c>
      <c r="D15" s="29">
        <f t="shared" si="1"/>
        <v>91833053</v>
      </c>
      <c r="E15" s="29">
        <f t="shared" si="1"/>
        <v>700000</v>
      </c>
      <c r="F15" s="29">
        <f t="shared" si="1"/>
        <v>0</v>
      </c>
      <c r="G15" s="29">
        <f t="shared" si="1"/>
        <v>700000</v>
      </c>
      <c r="H15" s="29">
        <f t="shared" si="1"/>
        <v>7327467</v>
      </c>
      <c r="I15" s="29">
        <f t="shared" si="1"/>
        <v>1155556</v>
      </c>
      <c r="J15" s="29">
        <f t="shared" si="1"/>
        <v>6171911</v>
      </c>
      <c r="K15" s="29">
        <f t="shared" si="1"/>
        <v>147712423</v>
      </c>
      <c r="L15" s="29">
        <f t="shared" si="1"/>
        <v>49007459</v>
      </c>
      <c r="M15" s="321">
        <f t="shared" si="1"/>
        <v>98704964</v>
      </c>
      <c r="N15" s="344">
        <f aca="true" t="shared" si="2" ref="N15:N20">(1-M15/K15)*100</f>
        <v>33.177614993154634</v>
      </c>
    </row>
    <row r="16" spans="1:14" ht="24.75" customHeight="1">
      <c r="A16" s="45" t="s">
        <v>31</v>
      </c>
      <c r="B16" s="30">
        <v>2575000</v>
      </c>
      <c r="C16" s="30"/>
      <c r="D16" s="30">
        <f>B16-C16</f>
        <v>2575000</v>
      </c>
      <c r="E16" s="30"/>
      <c r="F16" s="30"/>
      <c r="G16" s="30">
        <f aca="true" t="shared" si="3" ref="G16:G21">E16-F16</f>
        <v>0</v>
      </c>
      <c r="H16" s="30">
        <v>1419065</v>
      </c>
      <c r="I16" s="30"/>
      <c r="J16" s="30">
        <f aca="true" t="shared" si="4" ref="J16:J21">H16-I16</f>
        <v>1419065</v>
      </c>
      <c r="K16" s="30">
        <f aca="true" t="shared" si="5" ref="K16:K21">B16+E16+H16</f>
        <v>3994065</v>
      </c>
      <c r="L16" s="30"/>
      <c r="M16" s="322">
        <f aca="true" t="shared" si="6" ref="M16:M21">D16+G16+J16</f>
        <v>3994065</v>
      </c>
      <c r="N16" s="345">
        <f t="shared" si="2"/>
        <v>0</v>
      </c>
    </row>
    <row r="17" spans="1:14" ht="24.75" customHeight="1">
      <c r="A17" s="45" t="s">
        <v>32</v>
      </c>
      <c r="B17" s="30">
        <v>151000</v>
      </c>
      <c r="C17" s="30"/>
      <c r="D17" s="30">
        <f>B17-C17</f>
        <v>151000</v>
      </c>
      <c r="E17" s="30">
        <v>231000</v>
      </c>
      <c r="F17" s="30"/>
      <c r="G17" s="30">
        <f t="shared" si="3"/>
        <v>231000</v>
      </c>
      <c r="H17" s="30">
        <v>813000</v>
      </c>
      <c r="I17" s="30"/>
      <c r="J17" s="30">
        <f t="shared" si="4"/>
        <v>813000</v>
      </c>
      <c r="K17" s="30">
        <f t="shared" si="5"/>
        <v>1195000</v>
      </c>
      <c r="L17" s="30"/>
      <c r="M17" s="322">
        <f t="shared" si="6"/>
        <v>1195000</v>
      </c>
      <c r="N17" s="345">
        <f t="shared" si="2"/>
        <v>0</v>
      </c>
    </row>
    <row r="18" spans="1:14" ht="24.75" customHeight="1">
      <c r="A18" s="45" t="s">
        <v>33</v>
      </c>
      <c r="B18" s="30">
        <v>12500085</v>
      </c>
      <c r="C18" s="30">
        <v>3271038</v>
      </c>
      <c r="D18" s="30">
        <f>B18-C18</f>
        <v>9229047</v>
      </c>
      <c r="E18" s="30"/>
      <c r="F18" s="30"/>
      <c r="G18" s="30">
        <f t="shared" si="3"/>
        <v>0</v>
      </c>
      <c r="H18" s="30">
        <v>5095402</v>
      </c>
      <c r="I18" s="30">
        <v>1155556</v>
      </c>
      <c r="J18" s="30">
        <f t="shared" si="4"/>
        <v>3939846</v>
      </c>
      <c r="K18" s="30">
        <f t="shared" si="5"/>
        <v>17595487</v>
      </c>
      <c r="L18" s="30">
        <f>C18+F18+I18</f>
        <v>4426594</v>
      </c>
      <c r="M18" s="322">
        <f t="shared" si="6"/>
        <v>13168893</v>
      </c>
      <c r="N18" s="345">
        <f t="shared" si="2"/>
        <v>25.157553183949954</v>
      </c>
    </row>
    <row r="19" spans="1:14" ht="24.75" customHeight="1">
      <c r="A19" s="45" t="s">
        <v>34</v>
      </c>
      <c r="B19" s="30">
        <f>191000+121673279+2594592</f>
        <v>124458871</v>
      </c>
      <c r="C19" s="30">
        <f>68761+44356430+155674</f>
        <v>44580865</v>
      </c>
      <c r="D19" s="30">
        <f>B19-C19</f>
        <v>79878006</v>
      </c>
      <c r="E19" s="30"/>
      <c r="F19" s="30"/>
      <c r="G19" s="30"/>
      <c r="H19" s="30"/>
      <c r="I19" s="30"/>
      <c r="J19" s="30">
        <f t="shared" si="4"/>
        <v>0</v>
      </c>
      <c r="K19" s="30">
        <f t="shared" si="5"/>
        <v>124458871</v>
      </c>
      <c r="L19" s="30">
        <f>C19+F19+I19</f>
        <v>44580865</v>
      </c>
      <c r="M19" s="322">
        <f t="shared" si="6"/>
        <v>79878006</v>
      </c>
      <c r="N19" s="345">
        <f t="shared" si="2"/>
        <v>35.81975687373864</v>
      </c>
    </row>
    <row r="20" spans="1:14" ht="24.75" customHeight="1">
      <c r="A20" s="45" t="s">
        <v>65</v>
      </c>
      <c r="B20" s="30"/>
      <c r="C20" s="30"/>
      <c r="D20" s="30">
        <f>B20-C20</f>
        <v>0</v>
      </c>
      <c r="E20" s="30">
        <v>469000</v>
      </c>
      <c r="F20" s="30"/>
      <c r="G20" s="30">
        <f t="shared" si="3"/>
        <v>469000</v>
      </c>
      <c r="H20" s="30"/>
      <c r="I20" s="30"/>
      <c r="J20" s="30">
        <f t="shared" si="4"/>
        <v>0</v>
      </c>
      <c r="K20" s="30">
        <f t="shared" si="5"/>
        <v>469000</v>
      </c>
      <c r="L20" s="30"/>
      <c r="M20" s="322">
        <f t="shared" si="6"/>
        <v>469000</v>
      </c>
      <c r="N20" s="345">
        <f t="shared" si="2"/>
        <v>0</v>
      </c>
    </row>
    <row r="21" spans="1:14" ht="24.75" customHeight="1">
      <c r="A21" s="45" t="s">
        <v>66</v>
      </c>
      <c r="B21" s="30"/>
      <c r="C21" s="31"/>
      <c r="D21" s="30"/>
      <c r="E21" s="30"/>
      <c r="F21" s="30"/>
      <c r="G21" s="30">
        <f t="shared" si="3"/>
        <v>0</v>
      </c>
      <c r="H21" s="30"/>
      <c r="I21" s="30"/>
      <c r="J21" s="30">
        <f t="shared" si="4"/>
        <v>0</v>
      </c>
      <c r="K21" s="30">
        <f t="shared" si="5"/>
        <v>0</v>
      </c>
      <c r="L21" s="30"/>
      <c r="M21" s="322">
        <f t="shared" si="6"/>
        <v>0</v>
      </c>
      <c r="N21" s="345"/>
    </row>
    <row r="22" spans="1:14" ht="52.5" customHeight="1">
      <c r="A22" s="168" t="s">
        <v>597</v>
      </c>
      <c r="B22" s="30"/>
      <c r="C22" s="30"/>
      <c r="D22" s="30"/>
      <c r="E22" s="30"/>
      <c r="F22" s="30"/>
      <c r="G22" s="30"/>
      <c r="H22" s="30"/>
      <c r="I22" s="30"/>
      <c r="J22" s="30"/>
      <c r="K22" s="30">
        <f>B22+E22+H22</f>
        <v>0</v>
      </c>
      <c r="L22" s="30">
        <f>C22+F22+I22</f>
        <v>0</v>
      </c>
      <c r="M22" s="322">
        <f>K22-L22</f>
        <v>0</v>
      </c>
      <c r="N22" s="345"/>
    </row>
    <row r="23" spans="1:14" s="26" customFormat="1" ht="31.5" customHeight="1">
      <c r="A23" s="46" t="s">
        <v>93</v>
      </c>
      <c r="B23" s="29">
        <f aca="true" t="shared" si="7" ref="B23:G23">SUM(B24:B26)</f>
        <v>0</v>
      </c>
      <c r="C23" s="29">
        <f t="shared" si="7"/>
        <v>0</v>
      </c>
      <c r="D23" s="29">
        <f t="shared" si="7"/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/>
      <c r="I23" s="29"/>
      <c r="J23" s="29"/>
      <c r="K23" s="29">
        <f>SUM(K24:K26)</f>
        <v>0</v>
      </c>
      <c r="L23" s="29">
        <f>SUM(L24:L26)</f>
        <v>0</v>
      </c>
      <c r="M23" s="321">
        <f>SUM(M24:M26)</f>
        <v>0</v>
      </c>
      <c r="N23" s="344"/>
    </row>
    <row r="24" spans="1:14" ht="24.75" customHeight="1">
      <c r="A24" s="47" t="s">
        <v>94</v>
      </c>
      <c r="B24" s="30"/>
      <c r="C24" s="30"/>
      <c r="D24" s="30"/>
      <c r="E24" s="30"/>
      <c r="F24" s="30"/>
      <c r="G24" s="30">
        <f>E24-F24</f>
        <v>0</v>
      </c>
      <c r="H24" s="30"/>
      <c r="I24" s="30"/>
      <c r="J24" s="30"/>
      <c r="K24" s="30">
        <f aca="true" t="shared" si="8" ref="K24:M27">B24+E24+H24</f>
        <v>0</v>
      </c>
      <c r="L24" s="30">
        <f t="shared" si="8"/>
        <v>0</v>
      </c>
      <c r="M24" s="322">
        <f t="shared" si="8"/>
        <v>0</v>
      </c>
      <c r="N24" s="345"/>
    </row>
    <row r="25" spans="1:14" ht="24.75" customHeight="1">
      <c r="A25" s="47" t="s">
        <v>536</v>
      </c>
      <c r="B25" s="32"/>
      <c r="C25" s="30"/>
      <c r="D25" s="30"/>
      <c r="E25" s="30"/>
      <c r="F25" s="30"/>
      <c r="G25" s="30">
        <f>E25-F25</f>
        <v>0</v>
      </c>
      <c r="H25" s="30"/>
      <c r="I25" s="30"/>
      <c r="J25" s="30"/>
      <c r="K25" s="30">
        <f>B25+E25+H25</f>
        <v>0</v>
      </c>
      <c r="L25" s="30">
        <f>C25+F25+I25</f>
        <v>0</v>
      </c>
      <c r="M25" s="322">
        <f>D25+G25+J25</f>
        <v>0</v>
      </c>
      <c r="N25" s="345"/>
    </row>
    <row r="26" spans="1:14" ht="24.75" customHeight="1">
      <c r="A26" s="47" t="s">
        <v>95</v>
      </c>
      <c r="B26" s="32"/>
      <c r="C26" s="30"/>
      <c r="D26" s="30"/>
      <c r="E26" s="30"/>
      <c r="F26" s="30"/>
      <c r="G26" s="30">
        <f>E26-F26</f>
        <v>0</v>
      </c>
      <c r="H26" s="30"/>
      <c r="I26" s="30"/>
      <c r="J26" s="30"/>
      <c r="K26" s="30">
        <f t="shared" si="8"/>
        <v>0</v>
      </c>
      <c r="L26" s="30">
        <f t="shared" si="8"/>
        <v>0</v>
      </c>
      <c r="M26" s="322">
        <f t="shared" si="8"/>
        <v>0</v>
      </c>
      <c r="N26" s="345"/>
    </row>
    <row r="27" spans="1:14" s="26" customFormat="1" ht="31.5" customHeight="1">
      <c r="A27" s="44" t="s">
        <v>67</v>
      </c>
      <c r="B27" s="29">
        <v>2533500</v>
      </c>
      <c r="C27" s="29"/>
      <c r="D27" s="29">
        <v>2533500</v>
      </c>
      <c r="E27" s="29"/>
      <c r="F27" s="29"/>
      <c r="G27" s="29"/>
      <c r="H27" s="29"/>
      <c r="I27" s="29"/>
      <c r="J27" s="29"/>
      <c r="K27" s="29">
        <f t="shared" si="8"/>
        <v>2533500</v>
      </c>
      <c r="L27" s="29"/>
      <c r="M27" s="321">
        <f t="shared" si="8"/>
        <v>2533500</v>
      </c>
      <c r="N27" s="344"/>
    </row>
    <row r="28" spans="1:14" s="26" customFormat="1" ht="31.5" customHeight="1">
      <c r="A28" s="44" t="s">
        <v>817</v>
      </c>
      <c r="B28" s="29">
        <v>1699000</v>
      </c>
      <c r="C28" s="29"/>
      <c r="D28" s="29">
        <v>1699000</v>
      </c>
      <c r="E28" s="29"/>
      <c r="F28" s="29"/>
      <c r="G28" s="29"/>
      <c r="H28" s="29"/>
      <c r="I28" s="29"/>
      <c r="J28" s="29"/>
      <c r="K28" s="29">
        <f>B28+E28+H28</f>
        <v>1699000</v>
      </c>
      <c r="L28" s="29"/>
      <c r="M28" s="321">
        <f>D28+G28+J28</f>
        <v>1699000</v>
      </c>
      <c r="N28" s="344"/>
    </row>
    <row r="29" spans="1:14" s="26" customFormat="1" ht="31.5" customHeight="1" thickBot="1">
      <c r="A29" s="46" t="s">
        <v>728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21"/>
      <c r="N29" s="348"/>
    </row>
    <row r="30" spans="1:14" s="26" customFormat="1" ht="50.25" customHeight="1" thickBot="1">
      <c r="A30" s="48" t="s">
        <v>582</v>
      </c>
      <c r="B30" s="49">
        <f>B13+B15+B23+B27+B28</f>
        <v>143917456</v>
      </c>
      <c r="C30" s="49">
        <f aca="true" t="shared" si="9" ref="C30:M30">C13+C15+C23+C27+C28</f>
        <v>47851903</v>
      </c>
      <c r="D30" s="49">
        <f t="shared" si="9"/>
        <v>96065553</v>
      </c>
      <c r="E30" s="49">
        <f t="shared" si="9"/>
        <v>700000</v>
      </c>
      <c r="F30" s="49">
        <f t="shared" si="9"/>
        <v>0</v>
      </c>
      <c r="G30" s="49">
        <f t="shared" si="9"/>
        <v>700000</v>
      </c>
      <c r="H30" s="49">
        <f t="shared" si="9"/>
        <v>7327467</v>
      </c>
      <c r="I30" s="49">
        <f t="shared" si="9"/>
        <v>1155556</v>
      </c>
      <c r="J30" s="49">
        <f t="shared" si="9"/>
        <v>6171911</v>
      </c>
      <c r="K30" s="49">
        <f t="shared" si="9"/>
        <v>151944923</v>
      </c>
      <c r="L30" s="49">
        <f t="shared" si="9"/>
        <v>49007459</v>
      </c>
      <c r="M30" s="323">
        <f t="shared" si="9"/>
        <v>102937464</v>
      </c>
      <c r="N30" s="349">
        <f>(1-M30/K30)*100</f>
        <v>32.25343633232155</v>
      </c>
    </row>
  </sheetData>
  <sheetProtection/>
  <mergeCells count="22">
    <mergeCell ref="H11:H12"/>
    <mergeCell ref="I11:I12"/>
    <mergeCell ref="H8:J10"/>
    <mergeCell ref="K8:M10"/>
    <mergeCell ref="J11:J12"/>
    <mergeCell ref="K11:K12"/>
    <mergeCell ref="L11:L12"/>
    <mergeCell ref="M11:M12"/>
    <mergeCell ref="D11:D12"/>
    <mergeCell ref="E11:E12"/>
    <mergeCell ref="F11:F12"/>
    <mergeCell ref="G11:G12"/>
    <mergeCell ref="N8:N12"/>
    <mergeCell ref="A5:N5"/>
    <mergeCell ref="A2:M2"/>
    <mergeCell ref="A6:M6"/>
    <mergeCell ref="A8:A12"/>
    <mergeCell ref="B8:G8"/>
    <mergeCell ref="B9:D10"/>
    <mergeCell ref="E9:G10"/>
    <mergeCell ref="B11:B12"/>
    <mergeCell ref="C11:C1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3"/>
  </sheetPr>
  <dimension ref="A1:K19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3.125" style="9" customWidth="1"/>
    <col min="2" max="2" width="9.125" style="9" customWidth="1"/>
    <col min="3" max="3" width="12.125" style="9" customWidth="1"/>
    <col min="4" max="4" width="5.875" style="9" customWidth="1"/>
    <col min="5" max="5" width="9.125" style="9" hidden="1" customWidth="1"/>
    <col min="6" max="8" width="9.125" style="9" customWidth="1"/>
    <col min="9" max="9" width="6.00390625" style="9" customWidth="1"/>
    <col min="10" max="10" width="15.625" style="2" bestFit="1" customWidth="1"/>
    <col min="11" max="11" width="4.125" style="9" customWidth="1"/>
    <col min="12" max="16384" width="9.125" style="9" customWidth="1"/>
  </cols>
  <sheetData>
    <row r="1" spans="10:11" ht="15.75">
      <c r="J1" s="1007"/>
      <c r="K1" s="1007"/>
    </row>
    <row r="2" spans="10:11" ht="15.75">
      <c r="J2" s="14"/>
      <c r="K2" s="11"/>
    </row>
    <row r="3" spans="10:11" ht="15.75">
      <c r="J3" s="14"/>
      <c r="K3" s="11"/>
    </row>
    <row r="4" spans="10:11" ht="15.75">
      <c r="J4" s="14"/>
      <c r="K4" s="11"/>
    </row>
    <row r="5" spans="1:10" s="33" customFormat="1" ht="12.75">
      <c r="A5" s="957"/>
      <c r="B5" s="957"/>
      <c r="C5" s="957"/>
      <c r="D5" s="957"/>
      <c r="E5" s="957"/>
      <c r="F5" s="957"/>
      <c r="G5" s="957"/>
      <c r="H5" s="957"/>
      <c r="I5" s="957"/>
      <c r="J5" s="957"/>
    </row>
    <row r="6" spans="1:6" s="38" customFormat="1" ht="12.75">
      <c r="A6" s="91" t="s">
        <v>164</v>
      </c>
      <c r="C6" s="68"/>
      <c r="D6" s="28"/>
      <c r="E6" s="28"/>
      <c r="F6" s="28"/>
    </row>
    <row r="8" spans="1:11" ht="15.75">
      <c r="A8" s="1006" t="s">
        <v>292</v>
      </c>
      <c r="B8" s="1006"/>
      <c r="C8" s="1006"/>
      <c r="D8" s="1006"/>
      <c r="E8" s="1006"/>
      <c r="F8" s="1006"/>
      <c r="G8" s="1006"/>
      <c r="H8" s="1006"/>
      <c r="I8" s="1006"/>
      <c r="J8" s="1006"/>
      <c r="K8" s="1006"/>
    </row>
    <row r="9" spans="1:11" ht="15.75">
      <c r="A9" s="1006" t="s">
        <v>598</v>
      </c>
      <c r="B9" s="1006"/>
      <c r="C9" s="1006"/>
      <c r="D9" s="1006"/>
      <c r="E9" s="1006"/>
      <c r="F9" s="1006"/>
      <c r="G9" s="1006"/>
      <c r="H9" s="1006"/>
      <c r="I9" s="1006"/>
      <c r="J9" s="1006"/>
      <c r="K9" s="1006"/>
    </row>
    <row r="10" spans="1:11" ht="15.75">
      <c r="A10" s="1006" t="s">
        <v>557</v>
      </c>
      <c r="B10" s="1006"/>
      <c r="C10" s="1006"/>
      <c r="D10" s="1006"/>
      <c r="E10" s="1006"/>
      <c r="F10" s="1006"/>
      <c r="G10" s="1006"/>
      <c r="H10" s="1006"/>
      <c r="I10" s="1006"/>
      <c r="J10" s="1006"/>
      <c r="K10" s="1006"/>
    </row>
    <row r="13" ht="15.75">
      <c r="A13" s="15" t="s">
        <v>921</v>
      </c>
    </row>
    <row r="16" spans="1:4" ht="15.75">
      <c r="A16" s="15" t="s">
        <v>922</v>
      </c>
      <c r="D16" s="8"/>
    </row>
    <row r="18" spans="1:11" ht="15.75">
      <c r="A18" s="9" t="s">
        <v>923</v>
      </c>
      <c r="J18" s="495">
        <v>1699000</v>
      </c>
      <c r="K18" s="496" t="s">
        <v>924</v>
      </c>
    </row>
    <row r="19" spans="1:11" s="8" customFormat="1" ht="15.75">
      <c r="A19" s="8" t="s">
        <v>925</v>
      </c>
      <c r="J19" s="16">
        <f>SUM(J18:J18)</f>
        <v>1699000</v>
      </c>
      <c r="K19" s="8" t="s">
        <v>924</v>
      </c>
    </row>
  </sheetData>
  <sheetProtection/>
  <mergeCells count="5">
    <mergeCell ref="A9:K9"/>
    <mergeCell ref="A10:K10"/>
    <mergeCell ref="J1:K1"/>
    <mergeCell ref="A5:J5"/>
    <mergeCell ref="A8:K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3:G33"/>
  <sheetViews>
    <sheetView workbookViewId="0" topLeftCell="A1">
      <selection activeCell="A5" sqref="A5"/>
    </sheetView>
  </sheetViews>
  <sheetFormatPr defaultColWidth="9.00390625" defaultRowHeight="12.75"/>
  <cols>
    <col min="1" max="1" width="8.125" style="17" customWidth="1"/>
    <col min="2" max="2" width="5.00390625" style="17" customWidth="1"/>
    <col min="3" max="3" width="62.125" style="17" customWidth="1"/>
    <col min="4" max="4" width="19.125" style="177" customWidth="1"/>
    <col min="5" max="16384" width="9.125" style="17" customWidth="1"/>
  </cols>
  <sheetData>
    <row r="3" spans="1:4" s="170" customFormat="1" ht="12.75">
      <c r="A3" s="1008"/>
      <c r="B3" s="1008"/>
      <c r="C3" s="1009"/>
      <c r="D3" s="1009"/>
    </row>
    <row r="4" spans="1:7" s="33" customFormat="1" ht="12.75">
      <c r="A4" s="957"/>
      <c r="B4" s="957"/>
      <c r="C4" s="957"/>
      <c r="D4" s="957"/>
      <c r="E4" s="178"/>
      <c r="F4" s="178"/>
      <c r="G4" s="178"/>
    </row>
    <row r="5" spans="1:4" s="38" customFormat="1" ht="12.75">
      <c r="A5" s="91" t="s">
        <v>165</v>
      </c>
      <c r="C5" s="68"/>
      <c r="D5" s="28"/>
    </row>
    <row r="6" spans="1:4" s="170" customFormat="1" ht="12.75">
      <c r="A6" s="169"/>
      <c r="B6" s="169"/>
      <c r="C6" s="169"/>
      <c r="D6" s="171"/>
    </row>
    <row r="7" spans="1:7" s="1" customFormat="1" ht="15.75">
      <c r="A7" s="1022" t="s">
        <v>292</v>
      </c>
      <c r="B7" s="1022"/>
      <c r="C7" s="1022"/>
      <c r="D7" s="1022"/>
      <c r="E7" s="179"/>
      <c r="F7" s="179"/>
      <c r="G7" s="179"/>
    </row>
    <row r="8" spans="1:4" s="170" customFormat="1" ht="15.75">
      <c r="A8" s="1022" t="s">
        <v>599</v>
      </c>
      <c r="B8" s="1022"/>
      <c r="C8" s="1022"/>
      <c r="D8" s="1022"/>
    </row>
    <row r="9" spans="1:4" s="170" customFormat="1" ht="15.75">
      <c r="A9" s="1022" t="s">
        <v>112</v>
      </c>
      <c r="B9" s="1022"/>
      <c r="C9" s="1022"/>
      <c r="D9" s="1022"/>
    </row>
    <row r="10" spans="1:4" s="170" customFormat="1" ht="12.75">
      <c r="A10" s="169"/>
      <c r="B10" s="169"/>
      <c r="C10" s="169"/>
      <c r="D10" s="171"/>
    </row>
    <row r="11" spans="1:4" s="170" customFormat="1" ht="13.5" thickBot="1">
      <c r="A11" s="172"/>
      <c r="B11" s="172"/>
      <c r="C11" s="172"/>
      <c r="D11" s="180" t="s">
        <v>4</v>
      </c>
    </row>
    <row r="12" spans="1:4" s="173" customFormat="1" ht="12.75">
      <c r="A12" s="1010" t="s">
        <v>538</v>
      </c>
      <c r="B12" s="1013" t="s">
        <v>941</v>
      </c>
      <c r="C12" s="1014"/>
      <c r="D12" s="1019" t="s">
        <v>539</v>
      </c>
    </row>
    <row r="13" spans="1:4" s="173" customFormat="1" ht="12.75">
      <c r="A13" s="1011"/>
      <c r="B13" s="1015"/>
      <c r="C13" s="1016"/>
      <c r="D13" s="1020"/>
    </row>
    <row r="14" spans="1:4" s="173" customFormat="1" ht="13.5" thickBot="1">
      <c r="A14" s="1012"/>
      <c r="B14" s="1017"/>
      <c r="C14" s="1018"/>
      <c r="D14" s="1021"/>
    </row>
    <row r="15" spans="1:4" ht="19.5" customHeight="1">
      <c r="A15" s="488" t="s">
        <v>622</v>
      </c>
      <c r="B15" s="483" t="s">
        <v>622</v>
      </c>
      <c r="C15" s="468" t="s">
        <v>540</v>
      </c>
      <c r="D15" s="474">
        <v>25151</v>
      </c>
    </row>
    <row r="16" spans="1:4" ht="19.5" customHeight="1" thickBot="1">
      <c r="A16" s="489" t="s">
        <v>623</v>
      </c>
      <c r="B16" s="484" t="s">
        <v>623</v>
      </c>
      <c r="C16" s="469" t="s">
        <v>541</v>
      </c>
      <c r="D16" s="475">
        <v>29867</v>
      </c>
    </row>
    <row r="17" spans="1:4" s="350" customFormat="1" ht="19.5" customHeight="1" thickBot="1">
      <c r="A17" s="490" t="s">
        <v>624</v>
      </c>
      <c r="B17" s="467" t="s">
        <v>78</v>
      </c>
      <c r="C17" s="470" t="s">
        <v>542</v>
      </c>
      <c r="D17" s="476">
        <f>D15-D16</f>
        <v>-4716</v>
      </c>
    </row>
    <row r="18" spans="1:4" ht="19.5" customHeight="1">
      <c r="A18" s="491" t="s">
        <v>625</v>
      </c>
      <c r="B18" s="483" t="s">
        <v>624</v>
      </c>
      <c r="C18" s="468" t="s">
        <v>543</v>
      </c>
      <c r="D18" s="477">
        <v>6098</v>
      </c>
    </row>
    <row r="19" spans="1:4" ht="19.5" customHeight="1" thickBot="1">
      <c r="A19" s="492" t="s">
        <v>626</v>
      </c>
      <c r="B19" s="485" t="s">
        <v>625</v>
      </c>
      <c r="C19" s="471" t="s">
        <v>544</v>
      </c>
      <c r="D19" s="478">
        <v>0</v>
      </c>
    </row>
    <row r="20" spans="1:4" s="350" customFormat="1" ht="19.5" customHeight="1" thickBot="1">
      <c r="A20" s="490" t="s">
        <v>648</v>
      </c>
      <c r="B20" s="467" t="s">
        <v>811</v>
      </c>
      <c r="C20" s="470" t="s">
        <v>545</v>
      </c>
      <c r="D20" s="479">
        <f>D18-D19</f>
        <v>6098</v>
      </c>
    </row>
    <row r="21" spans="1:4" s="176" customFormat="1" ht="19.5" customHeight="1" thickBot="1">
      <c r="A21" s="493" t="s">
        <v>649</v>
      </c>
      <c r="B21" s="486" t="s">
        <v>730</v>
      </c>
      <c r="C21" s="472" t="s">
        <v>546</v>
      </c>
      <c r="D21" s="480">
        <f>D17+D20</f>
        <v>1382</v>
      </c>
    </row>
    <row r="22" spans="1:4" ht="19.5" customHeight="1">
      <c r="A22" s="491" t="s">
        <v>650</v>
      </c>
      <c r="B22" s="483" t="s">
        <v>626</v>
      </c>
      <c r="C22" s="468" t="s">
        <v>547</v>
      </c>
      <c r="D22" s="477"/>
    </row>
    <row r="23" spans="1:4" ht="19.5" customHeight="1" thickBot="1">
      <c r="A23" s="492" t="s">
        <v>651</v>
      </c>
      <c r="B23" s="485" t="s">
        <v>648</v>
      </c>
      <c r="C23" s="471" t="s">
        <v>548</v>
      </c>
      <c r="D23" s="478"/>
    </row>
    <row r="24" spans="1:4" s="350" customFormat="1" ht="19.5" customHeight="1" thickBot="1">
      <c r="A24" s="490" t="s">
        <v>955</v>
      </c>
      <c r="B24" s="467" t="s">
        <v>816</v>
      </c>
      <c r="C24" s="470" t="s">
        <v>549</v>
      </c>
      <c r="D24" s="479"/>
    </row>
    <row r="25" spans="1:4" ht="19.5" customHeight="1">
      <c r="A25" s="492" t="s">
        <v>956</v>
      </c>
      <c r="B25" s="485" t="s">
        <v>649</v>
      </c>
      <c r="C25" s="471" t="s">
        <v>550</v>
      </c>
      <c r="D25" s="478"/>
    </row>
    <row r="26" spans="1:4" ht="19.5" customHeight="1" thickBot="1">
      <c r="A26" s="492" t="s">
        <v>11</v>
      </c>
      <c r="B26" s="485" t="s">
        <v>650</v>
      </c>
      <c r="C26" s="471" t="s">
        <v>551</v>
      </c>
      <c r="D26" s="478"/>
    </row>
    <row r="27" spans="1:4" s="350" customFormat="1" ht="19.5" customHeight="1" thickBot="1">
      <c r="A27" s="490" t="s">
        <v>957</v>
      </c>
      <c r="B27" s="467" t="s">
        <v>819</v>
      </c>
      <c r="C27" s="470" t="s">
        <v>552</v>
      </c>
      <c r="D27" s="479"/>
    </row>
    <row r="28" spans="1:4" s="176" customFormat="1" ht="19.5" customHeight="1" thickBot="1">
      <c r="A28" s="493" t="s">
        <v>958</v>
      </c>
      <c r="B28" s="486" t="s">
        <v>205</v>
      </c>
      <c r="C28" s="472" t="s">
        <v>553</v>
      </c>
      <c r="D28" s="481"/>
    </row>
    <row r="29" spans="1:4" s="176" customFormat="1" ht="19.5" customHeight="1" thickBot="1">
      <c r="A29" s="493" t="s">
        <v>959</v>
      </c>
      <c r="B29" s="486" t="s">
        <v>220</v>
      </c>
      <c r="C29" s="470" t="s">
        <v>554</v>
      </c>
      <c r="D29" s="476">
        <f>D21</f>
        <v>1382</v>
      </c>
    </row>
    <row r="30" spans="1:4" ht="19.5" customHeight="1" thickBot="1">
      <c r="A30" s="492" t="s">
        <v>961</v>
      </c>
      <c r="B30" s="485" t="s">
        <v>370</v>
      </c>
      <c r="C30" s="471" t="s">
        <v>555</v>
      </c>
      <c r="D30" s="478">
        <v>432</v>
      </c>
    </row>
    <row r="31" spans="1:4" s="176" customFormat="1" ht="19.5" customHeight="1" thickBot="1">
      <c r="A31" s="493" t="s">
        <v>963</v>
      </c>
      <c r="B31" s="486" t="s">
        <v>372</v>
      </c>
      <c r="C31" s="470" t="s">
        <v>556</v>
      </c>
      <c r="D31" s="476">
        <f>D29-D30</f>
        <v>950</v>
      </c>
    </row>
    <row r="32" spans="1:4" ht="19.5" customHeight="1">
      <c r="A32" s="492" t="s">
        <v>964</v>
      </c>
      <c r="B32" s="485" t="s">
        <v>377</v>
      </c>
      <c r="C32" s="471" t="s">
        <v>919</v>
      </c>
      <c r="D32" s="478"/>
    </row>
    <row r="33" spans="1:4" ht="19.5" customHeight="1" thickBot="1">
      <c r="A33" s="494" t="s">
        <v>965</v>
      </c>
      <c r="B33" s="487" t="s">
        <v>439</v>
      </c>
      <c r="C33" s="473" t="s">
        <v>920</v>
      </c>
      <c r="D33" s="482"/>
    </row>
  </sheetData>
  <mergeCells count="8">
    <mergeCell ref="A3:D3"/>
    <mergeCell ref="A12:A14"/>
    <mergeCell ref="B12:C14"/>
    <mergeCell ref="D12:D14"/>
    <mergeCell ref="A4:D4"/>
    <mergeCell ref="A7:D7"/>
    <mergeCell ref="A8:D8"/>
    <mergeCell ref="A9:D9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166"/>
  <sheetViews>
    <sheetView workbookViewId="0" topLeftCell="A1">
      <selection activeCell="H10" sqref="H10"/>
    </sheetView>
  </sheetViews>
  <sheetFormatPr defaultColWidth="9.00390625" defaultRowHeight="12.75"/>
  <cols>
    <col min="1" max="1" width="5.25390625" style="0" customWidth="1"/>
    <col min="2" max="2" width="53.625" style="0" customWidth="1"/>
    <col min="3" max="3" width="13.75390625" style="0" customWidth="1"/>
    <col min="4" max="4" width="13.00390625" style="0" customWidth="1"/>
    <col min="5" max="5" width="13.125" style="0" customWidth="1"/>
  </cols>
  <sheetData>
    <row r="1" spans="1:12" ht="12.75">
      <c r="A1" s="821" t="s">
        <v>148</v>
      </c>
      <c r="B1" s="821"/>
      <c r="C1" s="821"/>
      <c r="D1" s="821"/>
      <c r="E1" s="821"/>
      <c r="F1" s="623"/>
      <c r="G1" s="623"/>
      <c r="H1" s="623"/>
      <c r="I1" s="623"/>
      <c r="J1" s="623"/>
      <c r="K1" s="623"/>
      <c r="L1" s="623"/>
    </row>
    <row r="2" spans="1:5" ht="12.75">
      <c r="A2" s="829" t="s">
        <v>725</v>
      </c>
      <c r="B2" s="829"/>
      <c r="C2" s="829"/>
      <c r="D2" s="829"/>
      <c r="E2" s="829"/>
    </row>
    <row r="3" spans="1:5" ht="12.75">
      <c r="A3" s="829" t="s">
        <v>112</v>
      </c>
      <c r="B3" s="829"/>
      <c r="C3" s="829"/>
      <c r="D3" s="829"/>
      <c r="E3" s="829"/>
    </row>
    <row r="4" spans="1:5" ht="14.25">
      <c r="A4" s="828" t="s">
        <v>996</v>
      </c>
      <c r="B4" s="828"/>
      <c r="C4" s="828"/>
      <c r="D4" s="828"/>
      <c r="E4" s="828"/>
    </row>
    <row r="5" spans="1:5" ht="14.25" thickBot="1">
      <c r="A5" s="680"/>
      <c r="B5" s="680"/>
      <c r="C5" s="681"/>
      <c r="D5" s="681"/>
      <c r="E5" s="681" t="s">
        <v>997</v>
      </c>
    </row>
    <row r="6" spans="1:5" ht="12.75">
      <c r="A6" s="822" t="s">
        <v>998</v>
      </c>
      <c r="B6" s="824" t="s">
        <v>999</v>
      </c>
      <c r="C6" s="826" t="str">
        <f>+CONCATENATE(LEFT('[1]ÖSSZEFÜGGÉSEK'!A4,4),". évi")</f>
        <v>2014. évi</v>
      </c>
      <c r="D6" s="826"/>
      <c r="E6" s="827"/>
    </row>
    <row r="7" spans="1:5" ht="24.75" thickBot="1">
      <c r="A7" s="823"/>
      <c r="B7" s="825"/>
      <c r="C7" s="682" t="s">
        <v>1000</v>
      </c>
      <c r="D7" s="682" t="s">
        <v>1001</v>
      </c>
      <c r="E7" s="683" t="s">
        <v>1002</v>
      </c>
    </row>
    <row r="8" spans="1:5" ht="13.5" thickBot="1">
      <c r="A8" s="684" t="s">
        <v>1003</v>
      </c>
      <c r="B8" s="685" t="s">
        <v>1004</v>
      </c>
      <c r="C8" s="685" t="s">
        <v>1005</v>
      </c>
      <c r="D8" s="685" t="s">
        <v>1006</v>
      </c>
      <c r="E8" s="686" t="s">
        <v>1007</v>
      </c>
    </row>
    <row r="9" spans="1:5" ht="13.5" thickBot="1">
      <c r="A9" s="687" t="s">
        <v>945</v>
      </c>
      <c r="B9" s="688" t="s">
        <v>1008</v>
      </c>
      <c r="C9" s="689">
        <f>SUM(C10:C15)</f>
        <v>10035</v>
      </c>
      <c r="D9" s="689">
        <f>SUM(D10:D15)</f>
        <v>11307</v>
      </c>
      <c r="E9" s="689">
        <f>SUM(E10:E15)</f>
        <v>11307</v>
      </c>
    </row>
    <row r="10" spans="1:5" ht="12.75">
      <c r="A10" s="690" t="s">
        <v>1009</v>
      </c>
      <c r="B10" s="691" t="s">
        <v>1010</v>
      </c>
      <c r="C10" s="692">
        <v>6963</v>
      </c>
      <c r="D10" s="692">
        <v>6963</v>
      </c>
      <c r="E10" s="693">
        <v>6963</v>
      </c>
    </row>
    <row r="11" spans="1:5" ht="12.75">
      <c r="A11" s="694" t="s">
        <v>1011</v>
      </c>
      <c r="B11" s="695" t="s">
        <v>1012</v>
      </c>
      <c r="C11" s="696">
        <v>0</v>
      </c>
      <c r="D11" s="696">
        <v>0</v>
      </c>
      <c r="E11" s="697">
        <v>0</v>
      </c>
    </row>
    <row r="12" spans="1:5" ht="12.75">
      <c r="A12" s="694" t="s">
        <v>1013</v>
      </c>
      <c r="B12" s="695" t="s">
        <v>1014</v>
      </c>
      <c r="C12" s="696">
        <v>2855</v>
      </c>
      <c r="D12" s="696">
        <v>1932</v>
      </c>
      <c r="E12" s="697">
        <v>1932</v>
      </c>
    </row>
    <row r="13" spans="1:5" ht="12.75">
      <c r="A13" s="694" t="s">
        <v>1015</v>
      </c>
      <c r="B13" s="695" t="s">
        <v>1016</v>
      </c>
      <c r="C13" s="696">
        <v>171</v>
      </c>
      <c r="D13" s="696">
        <v>171</v>
      </c>
      <c r="E13" s="697">
        <v>171</v>
      </c>
    </row>
    <row r="14" spans="1:5" ht="12.75">
      <c r="A14" s="694" t="s">
        <v>1017</v>
      </c>
      <c r="B14" s="695" t="s">
        <v>135</v>
      </c>
      <c r="C14" s="696">
        <v>46</v>
      </c>
      <c r="D14" s="696">
        <v>46</v>
      </c>
      <c r="E14" s="697">
        <v>46</v>
      </c>
    </row>
    <row r="15" spans="1:5" ht="13.5" thickBot="1">
      <c r="A15" s="698" t="s">
        <v>1018</v>
      </c>
      <c r="B15" s="699" t="s">
        <v>1019</v>
      </c>
      <c r="C15" s="700">
        <v>0</v>
      </c>
      <c r="D15" s="700">
        <v>2195</v>
      </c>
      <c r="E15" s="701">
        <v>2195</v>
      </c>
    </row>
    <row r="16" spans="1:5" ht="21.75" thickBot="1">
      <c r="A16" s="687" t="s">
        <v>946</v>
      </c>
      <c r="B16" s="702" t="s">
        <v>1020</v>
      </c>
      <c r="C16" s="689">
        <f>SUM(C17:C22)</f>
        <v>765</v>
      </c>
      <c r="D16" s="689">
        <f>SUM(D17:D22)</f>
        <v>1884</v>
      </c>
      <c r="E16" s="689">
        <f>SUM(E17:E22)</f>
        <v>1885</v>
      </c>
    </row>
    <row r="17" spans="1:5" ht="12.75">
      <c r="A17" s="690" t="s">
        <v>1021</v>
      </c>
      <c r="B17" s="691" t="s">
        <v>1022</v>
      </c>
      <c r="C17" s="692">
        <v>0</v>
      </c>
      <c r="D17" s="692">
        <v>0</v>
      </c>
      <c r="E17" s="693">
        <v>0</v>
      </c>
    </row>
    <row r="18" spans="1:5" ht="12.75">
      <c r="A18" s="694" t="s">
        <v>1023</v>
      </c>
      <c r="B18" s="695" t="s">
        <v>1024</v>
      </c>
      <c r="C18" s="696">
        <v>0</v>
      </c>
      <c r="D18" s="696">
        <v>0</v>
      </c>
      <c r="E18" s="697">
        <v>0</v>
      </c>
    </row>
    <row r="19" spans="1:5" ht="12.75">
      <c r="A19" s="694" t="s">
        <v>1025</v>
      </c>
      <c r="B19" s="695" t="s">
        <v>1026</v>
      </c>
      <c r="C19" s="696">
        <v>0</v>
      </c>
      <c r="D19" s="696">
        <v>0</v>
      </c>
      <c r="E19" s="697">
        <v>0</v>
      </c>
    </row>
    <row r="20" spans="1:5" ht="12.75">
      <c r="A20" s="694" t="s">
        <v>1027</v>
      </c>
      <c r="B20" s="695" t="s">
        <v>1028</v>
      </c>
      <c r="C20" s="696">
        <v>0</v>
      </c>
      <c r="D20" s="696">
        <v>0</v>
      </c>
      <c r="E20" s="697">
        <v>0</v>
      </c>
    </row>
    <row r="21" spans="1:5" ht="12.75">
      <c r="A21" s="694" t="s">
        <v>1029</v>
      </c>
      <c r="B21" s="695" t="s">
        <v>1030</v>
      </c>
      <c r="C21" s="696">
        <v>765</v>
      </c>
      <c r="D21" s="696">
        <v>1884</v>
      </c>
      <c r="E21" s="697">
        <v>1885</v>
      </c>
    </row>
    <row r="22" spans="1:5" ht="13.5" thickBot="1">
      <c r="A22" s="698" t="s">
        <v>1031</v>
      </c>
      <c r="B22" s="699" t="s">
        <v>1032</v>
      </c>
      <c r="C22" s="700">
        <v>0</v>
      </c>
      <c r="D22" s="700">
        <v>0</v>
      </c>
      <c r="E22" s="701">
        <v>0</v>
      </c>
    </row>
    <row r="23" spans="1:5" ht="21.75" thickBot="1">
      <c r="A23" s="687" t="s">
        <v>947</v>
      </c>
      <c r="B23" s="688" t="s">
        <v>1033</v>
      </c>
      <c r="C23" s="689">
        <f>SUM(C24:C29)</f>
        <v>974</v>
      </c>
      <c r="D23" s="689">
        <f>SUM(D24:D29)</f>
        <v>6424</v>
      </c>
      <c r="E23" s="689">
        <f>SUM(E24:E29)</f>
        <v>6394</v>
      </c>
    </row>
    <row r="24" spans="1:5" ht="12.75">
      <c r="A24" s="690" t="s">
        <v>1034</v>
      </c>
      <c r="B24" s="691" t="s">
        <v>1035</v>
      </c>
      <c r="C24" s="692">
        <v>0</v>
      </c>
      <c r="D24" s="692">
        <v>2500</v>
      </c>
      <c r="E24" s="693">
        <v>2500</v>
      </c>
    </row>
    <row r="25" spans="1:5" ht="12.75">
      <c r="A25" s="694" t="s">
        <v>1036</v>
      </c>
      <c r="B25" s="695" t="s">
        <v>1037</v>
      </c>
      <c r="C25" s="696">
        <v>0</v>
      </c>
      <c r="D25" s="696">
        <v>0</v>
      </c>
      <c r="E25" s="697">
        <v>0</v>
      </c>
    </row>
    <row r="26" spans="1:5" ht="12.75">
      <c r="A26" s="694" t="s">
        <v>1038</v>
      </c>
      <c r="B26" s="695" t="s">
        <v>1039</v>
      </c>
      <c r="C26" s="696">
        <v>0</v>
      </c>
      <c r="D26" s="696">
        <v>0</v>
      </c>
      <c r="E26" s="697">
        <v>0</v>
      </c>
    </row>
    <row r="27" spans="1:5" ht="12.75">
      <c r="A27" s="694" t="s">
        <v>1040</v>
      </c>
      <c r="B27" s="695" t="s">
        <v>1041</v>
      </c>
      <c r="C27" s="696">
        <v>0</v>
      </c>
      <c r="D27" s="696">
        <v>477</v>
      </c>
      <c r="E27" s="697">
        <v>477</v>
      </c>
    </row>
    <row r="28" spans="1:5" ht="12.75">
      <c r="A28" s="694" t="s">
        <v>1042</v>
      </c>
      <c r="B28" s="695" t="s">
        <v>1043</v>
      </c>
      <c r="C28" s="696">
        <v>974</v>
      </c>
      <c r="D28" s="696">
        <v>3447</v>
      </c>
      <c r="E28" s="697">
        <v>3417</v>
      </c>
    </row>
    <row r="29" spans="1:5" ht="13.5" thickBot="1">
      <c r="A29" s="698" t="s">
        <v>1044</v>
      </c>
      <c r="B29" s="703" t="s">
        <v>1045</v>
      </c>
      <c r="C29" s="700">
        <v>0</v>
      </c>
      <c r="D29" s="700">
        <v>0</v>
      </c>
      <c r="E29" s="701">
        <v>0</v>
      </c>
    </row>
    <row r="30" spans="1:5" ht="13.5" thickBot="1">
      <c r="A30" s="687" t="s">
        <v>1046</v>
      </c>
      <c r="B30" s="688" t="s">
        <v>1047</v>
      </c>
      <c r="C30" s="704">
        <f>C31+C34+C36</f>
        <v>1840</v>
      </c>
      <c r="D30" s="704">
        <f>D31+D34+D36</f>
        <v>2170</v>
      </c>
      <c r="E30" s="704">
        <f>E31+E34+E36</f>
        <v>1672</v>
      </c>
    </row>
    <row r="31" spans="1:5" ht="12.75">
      <c r="A31" s="690" t="s">
        <v>1048</v>
      </c>
      <c r="B31" s="691" t="s">
        <v>1049</v>
      </c>
      <c r="C31" s="705">
        <f>C32+C33</f>
        <v>1100</v>
      </c>
      <c r="D31" s="705">
        <f>D32+D33</f>
        <v>1430</v>
      </c>
      <c r="E31" s="705">
        <f>E32+E33</f>
        <v>1430</v>
      </c>
    </row>
    <row r="32" spans="1:5" ht="22.5">
      <c r="A32" s="694" t="s">
        <v>1050</v>
      </c>
      <c r="B32" s="695" t="s">
        <v>1051</v>
      </c>
      <c r="C32" s="696">
        <v>100</v>
      </c>
      <c r="D32" s="696">
        <v>330</v>
      </c>
      <c r="E32" s="697">
        <v>330</v>
      </c>
    </row>
    <row r="33" spans="1:5" ht="22.5">
      <c r="A33" s="694" t="s">
        <v>1052</v>
      </c>
      <c r="B33" s="695" t="s">
        <v>1053</v>
      </c>
      <c r="C33" s="696">
        <v>1000</v>
      </c>
      <c r="D33" s="696">
        <v>1100</v>
      </c>
      <c r="E33" s="697">
        <v>1100</v>
      </c>
    </row>
    <row r="34" spans="1:5" ht="12.75">
      <c r="A34" s="694" t="s">
        <v>1054</v>
      </c>
      <c r="B34" s="695" t="s">
        <v>1055</v>
      </c>
      <c r="C34" s="696">
        <v>630</v>
      </c>
      <c r="D34" s="696">
        <v>630</v>
      </c>
      <c r="E34" s="697">
        <v>213</v>
      </c>
    </row>
    <row r="35" spans="1:5" ht="12.75">
      <c r="A35" s="694" t="s">
        <v>1056</v>
      </c>
      <c r="B35" s="695" t="s">
        <v>185</v>
      </c>
      <c r="C35" s="696">
        <v>0</v>
      </c>
      <c r="D35" s="696">
        <v>0</v>
      </c>
      <c r="E35" s="697">
        <v>0</v>
      </c>
    </row>
    <row r="36" spans="1:5" ht="13.5" thickBot="1">
      <c r="A36" s="698" t="s">
        <v>1057</v>
      </c>
      <c r="B36" s="703" t="s">
        <v>186</v>
      </c>
      <c r="C36" s="700">
        <v>110</v>
      </c>
      <c r="D36" s="700">
        <v>110</v>
      </c>
      <c r="E36" s="701">
        <v>29</v>
      </c>
    </row>
    <row r="37" spans="1:5" ht="13.5" thickBot="1">
      <c r="A37" s="687" t="s">
        <v>949</v>
      </c>
      <c r="B37" s="688" t="s">
        <v>1058</v>
      </c>
      <c r="C37" s="689">
        <f>SUM(C38:C49)</f>
        <v>940</v>
      </c>
      <c r="D37" s="689">
        <f>SUM(D38:D49)</f>
        <v>3975</v>
      </c>
      <c r="E37" s="689">
        <f>SUM(E38:E49)</f>
        <v>3893</v>
      </c>
    </row>
    <row r="38" spans="1:5" ht="12.75">
      <c r="A38" s="690" t="s">
        <v>1059</v>
      </c>
      <c r="B38" s="691" t="s">
        <v>1060</v>
      </c>
      <c r="C38" s="692">
        <v>0</v>
      </c>
      <c r="D38" s="692">
        <v>0</v>
      </c>
      <c r="E38" s="693">
        <v>0</v>
      </c>
    </row>
    <row r="39" spans="1:5" ht="12.75">
      <c r="A39" s="694" t="s">
        <v>1061</v>
      </c>
      <c r="B39" s="695" t="s">
        <v>1062</v>
      </c>
      <c r="C39" s="696">
        <v>578</v>
      </c>
      <c r="D39" s="696">
        <v>578</v>
      </c>
      <c r="E39" s="697">
        <v>587</v>
      </c>
    </row>
    <row r="40" spans="1:5" ht="12.75">
      <c r="A40" s="694" t="s">
        <v>1063</v>
      </c>
      <c r="B40" s="695" t="s">
        <v>1064</v>
      </c>
      <c r="C40" s="696">
        <v>0</v>
      </c>
      <c r="D40" s="696">
        <v>98</v>
      </c>
      <c r="E40" s="697">
        <v>98</v>
      </c>
    </row>
    <row r="41" spans="1:5" ht="12.75">
      <c r="A41" s="694" t="s">
        <v>1065</v>
      </c>
      <c r="B41" s="695" t="s">
        <v>1066</v>
      </c>
      <c r="C41" s="696">
        <v>0</v>
      </c>
      <c r="D41" s="696"/>
      <c r="E41" s="697"/>
    </row>
    <row r="42" spans="1:5" ht="12.75">
      <c r="A42" s="694" t="s">
        <v>1067</v>
      </c>
      <c r="B42" s="695" t="s">
        <v>1068</v>
      </c>
      <c r="C42" s="696">
        <v>360</v>
      </c>
      <c r="D42" s="696">
        <v>360</v>
      </c>
      <c r="E42" s="697">
        <v>320</v>
      </c>
    </row>
    <row r="43" spans="1:5" ht="13.5" thickBot="1">
      <c r="A43" s="694" t="s">
        <v>1069</v>
      </c>
      <c r="B43" s="695" t="s">
        <v>1070</v>
      </c>
      <c r="C43" s="696">
        <v>0</v>
      </c>
      <c r="D43" s="696">
        <v>0</v>
      </c>
      <c r="E43" s="697">
        <v>0</v>
      </c>
    </row>
    <row r="44" spans="1:5" ht="12.75">
      <c r="A44" s="822" t="s">
        <v>998</v>
      </c>
      <c r="B44" s="824" t="s">
        <v>999</v>
      </c>
      <c r="C44" s="826" t="s">
        <v>112</v>
      </c>
      <c r="D44" s="826"/>
      <c r="E44" s="827"/>
    </row>
    <row r="45" spans="1:5" ht="24.75" thickBot="1">
      <c r="A45" s="823"/>
      <c r="B45" s="825"/>
      <c r="C45" s="682" t="s">
        <v>1000</v>
      </c>
      <c r="D45" s="682" t="s">
        <v>1001</v>
      </c>
      <c r="E45" s="683" t="s">
        <v>1002</v>
      </c>
    </row>
    <row r="46" spans="1:5" ht="12.75">
      <c r="A46" s="694" t="s">
        <v>1071</v>
      </c>
      <c r="B46" s="695" t="s">
        <v>1072</v>
      </c>
      <c r="C46" s="696">
        <v>0</v>
      </c>
      <c r="D46" s="696">
        <v>0</v>
      </c>
      <c r="E46" s="697">
        <v>0</v>
      </c>
    </row>
    <row r="47" spans="1:5" ht="12.75">
      <c r="A47" s="694" t="s">
        <v>1073</v>
      </c>
      <c r="B47" s="695" t="s">
        <v>190</v>
      </c>
      <c r="C47" s="696">
        <v>2</v>
      </c>
      <c r="D47" s="696">
        <v>2366</v>
      </c>
      <c r="E47" s="697">
        <v>2364</v>
      </c>
    </row>
    <row r="48" spans="1:5" ht="12.75">
      <c r="A48" s="694" t="s">
        <v>1074</v>
      </c>
      <c r="B48" s="695" t="s">
        <v>1075</v>
      </c>
      <c r="C48" s="706">
        <v>0</v>
      </c>
      <c r="D48" s="706">
        <v>0</v>
      </c>
      <c r="E48" s="707">
        <v>0</v>
      </c>
    </row>
    <row r="49" spans="1:5" ht="23.25" thickBot="1">
      <c r="A49" s="698" t="s">
        <v>1076</v>
      </c>
      <c r="B49" s="699" t="s">
        <v>429</v>
      </c>
      <c r="C49" s="708"/>
      <c r="D49" s="708">
        <v>573</v>
      </c>
      <c r="E49" s="709">
        <v>524</v>
      </c>
    </row>
    <row r="50" spans="1:5" ht="13.5" thickBot="1">
      <c r="A50" s="687" t="s">
        <v>10</v>
      </c>
      <c r="B50" s="688" t="s">
        <v>1077</v>
      </c>
      <c r="C50" s="689"/>
      <c r="D50" s="689"/>
      <c r="E50" s="710"/>
    </row>
    <row r="51" spans="1:5" ht="12.75">
      <c r="A51" s="690" t="s">
        <v>1078</v>
      </c>
      <c r="B51" s="691" t="s">
        <v>1079</v>
      </c>
      <c r="C51" s="711">
        <v>0</v>
      </c>
      <c r="D51" s="711">
        <v>0</v>
      </c>
      <c r="E51" s="712">
        <v>0</v>
      </c>
    </row>
    <row r="52" spans="1:5" ht="12.75">
      <c r="A52" s="694" t="s">
        <v>1080</v>
      </c>
      <c r="B52" s="695" t="s">
        <v>1081</v>
      </c>
      <c r="C52" s="706">
        <v>0</v>
      </c>
      <c r="D52" s="706">
        <v>0</v>
      </c>
      <c r="E52" s="707">
        <v>0</v>
      </c>
    </row>
    <row r="53" spans="1:5" ht="12.75">
      <c r="A53" s="694" t="s">
        <v>1082</v>
      </c>
      <c r="B53" s="695" t="s">
        <v>1083</v>
      </c>
      <c r="C53" s="706">
        <v>0</v>
      </c>
      <c r="D53" s="706">
        <v>0</v>
      </c>
      <c r="E53" s="707">
        <v>0</v>
      </c>
    </row>
    <row r="54" spans="1:5" ht="12.75">
      <c r="A54" s="694" t="s">
        <v>1084</v>
      </c>
      <c r="B54" s="695" t="s">
        <v>1085</v>
      </c>
      <c r="C54" s="706">
        <v>0</v>
      </c>
      <c r="D54" s="706">
        <v>0</v>
      </c>
      <c r="E54" s="707">
        <v>0</v>
      </c>
    </row>
    <row r="55" spans="1:5" ht="13.5" thickBot="1">
      <c r="A55" s="698" t="s">
        <v>1086</v>
      </c>
      <c r="B55" s="699" t="s">
        <v>1087</v>
      </c>
      <c r="C55" s="708">
        <v>0</v>
      </c>
      <c r="D55" s="708">
        <v>0</v>
      </c>
      <c r="E55" s="709">
        <v>0</v>
      </c>
    </row>
    <row r="56" spans="1:5" ht="13.5" thickBot="1">
      <c r="A56" s="687" t="s">
        <v>1088</v>
      </c>
      <c r="B56" s="688" t="s">
        <v>1089</v>
      </c>
      <c r="C56" s="689"/>
      <c r="D56" s="689">
        <f>SUM(D57:D60)</f>
        <v>0</v>
      </c>
      <c r="E56" s="689">
        <f>SUM(E57:E60)</f>
        <v>0</v>
      </c>
    </row>
    <row r="57" spans="1:5" ht="18" customHeight="1">
      <c r="A57" s="690" t="s">
        <v>1090</v>
      </c>
      <c r="B57" s="691" t="s">
        <v>1091</v>
      </c>
      <c r="C57" s="692">
        <v>0</v>
      </c>
      <c r="D57" s="692">
        <v>0</v>
      </c>
      <c r="E57" s="693">
        <v>0</v>
      </c>
    </row>
    <row r="58" spans="1:5" ht="22.5">
      <c r="A58" s="694" t="s">
        <v>1092</v>
      </c>
      <c r="B58" s="695" t="s">
        <v>1093</v>
      </c>
      <c r="C58" s="696">
        <v>0</v>
      </c>
      <c r="D58" s="696"/>
      <c r="E58" s="697"/>
    </row>
    <row r="59" spans="1:5" ht="13.5" customHeight="1">
      <c r="A59" s="694" t="s">
        <v>1094</v>
      </c>
      <c r="B59" s="695" t="s">
        <v>1095</v>
      </c>
      <c r="C59" s="696">
        <v>0</v>
      </c>
      <c r="D59" s="696">
        <v>0</v>
      </c>
      <c r="E59" s="697">
        <v>0</v>
      </c>
    </row>
    <row r="60" spans="1:5" ht="13.5" thickBot="1">
      <c r="A60" s="698" t="s">
        <v>1096</v>
      </c>
      <c r="B60" s="699" t="s">
        <v>1097</v>
      </c>
      <c r="C60" s="700">
        <v>0</v>
      </c>
      <c r="D60" s="700">
        <v>0</v>
      </c>
      <c r="E60" s="701">
        <v>0</v>
      </c>
    </row>
    <row r="61" spans="1:5" ht="13.5" thickBot="1">
      <c r="A61" s="687" t="s">
        <v>951</v>
      </c>
      <c r="B61" s="702" t="s">
        <v>1098</v>
      </c>
      <c r="C61" s="689"/>
      <c r="D61" s="689"/>
      <c r="E61" s="710"/>
    </row>
    <row r="62" spans="1:5" ht="12.75">
      <c r="A62" s="690" t="s">
        <v>1099</v>
      </c>
      <c r="B62" s="691" t="s">
        <v>1100</v>
      </c>
      <c r="C62" s="706">
        <v>0</v>
      </c>
      <c r="D62" s="706">
        <v>0</v>
      </c>
      <c r="E62" s="707">
        <v>0</v>
      </c>
    </row>
    <row r="63" spans="1:5" ht="22.5">
      <c r="A63" s="694" t="s">
        <v>1101</v>
      </c>
      <c r="B63" s="695" t="s">
        <v>1102</v>
      </c>
      <c r="C63" s="706">
        <v>0</v>
      </c>
      <c r="D63" s="706">
        <v>0</v>
      </c>
      <c r="E63" s="707">
        <v>0</v>
      </c>
    </row>
    <row r="64" spans="1:5" ht="12.75">
      <c r="A64" s="694" t="s">
        <v>1103</v>
      </c>
      <c r="B64" s="695" t="s">
        <v>1104</v>
      </c>
      <c r="C64" s="706">
        <v>0</v>
      </c>
      <c r="D64" s="706">
        <v>0</v>
      </c>
      <c r="E64" s="707">
        <v>0</v>
      </c>
    </row>
    <row r="65" spans="1:5" ht="13.5" thickBot="1">
      <c r="A65" s="698" t="s">
        <v>1105</v>
      </c>
      <c r="B65" s="699" t="s">
        <v>1106</v>
      </c>
      <c r="C65" s="706">
        <v>0</v>
      </c>
      <c r="D65" s="706">
        <v>0</v>
      </c>
      <c r="E65" s="707">
        <v>0</v>
      </c>
    </row>
    <row r="66" spans="1:5" ht="13.5" thickBot="1">
      <c r="A66" s="687" t="s">
        <v>953</v>
      </c>
      <c r="B66" s="688" t="s">
        <v>1107</v>
      </c>
      <c r="C66" s="704">
        <f>C9+C16+C23+C30+C37+C50+C56+C61</f>
        <v>14554</v>
      </c>
      <c r="D66" s="704">
        <f>D9+D16+D23+D30+D37+D50+D56+D61</f>
        <v>25760</v>
      </c>
      <c r="E66" s="713">
        <f>E9+E16+E23+E30+E37+E50+E56+E61</f>
        <v>25151</v>
      </c>
    </row>
    <row r="67" spans="1:5" ht="12.75">
      <c r="A67" s="714"/>
      <c r="B67" s="714"/>
      <c r="C67" s="715"/>
      <c r="D67" s="715"/>
      <c r="E67" s="715"/>
    </row>
    <row r="68" spans="1:5" ht="12.75">
      <c r="A68" s="714"/>
      <c r="B68" s="714"/>
      <c r="C68" s="715"/>
      <c r="D68" s="715"/>
      <c r="E68" s="715"/>
    </row>
    <row r="69" spans="1:5" ht="13.5" thickBot="1">
      <c r="A69" s="714"/>
      <c r="B69" s="714"/>
      <c r="C69" s="715"/>
      <c r="D69" s="715"/>
      <c r="E69" s="715"/>
    </row>
    <row r="70" spans="1:5" ht="12.75">
      <c r="A70" s="822" t="s">
        <v>998</v>
      </c>
      <c r="B70" s="824" t="s">
        <v>999</v>
      </c>
      <c r="C70" s="826" t="s">
        <v>112</v>
      </c>
      <c r="D70" s="826"/>
      <c r="E70" s="827"/>
    </row>
    <row r="71" spans="1:5" ht="24.75" thickBot="1">
      <c r="A71" s="823"/>
      <c r="B71" s="825"/>
      <c r="C71" s="682" t="s">
        <v>1000</v>
      </c>
      <c r="D71" s="682" t="s">
        <v>1001</v>
      </c>
      <c r="E71" s="683" t="s">
        <v>1002</v>
      </c>
    </row>
    <row r="72" spans="1:5" ht="13.5" thickBot="1">
      <c r="A72" s="684" t="s">
        <v>1003</v>
      </c>
      <c r="B72" s="685" t="s">
        <v>1004</v>
      </c>
      <c r="C72" s="685" t="s">
        <v>1005</v>
      </c>
      <c r="D72" s="685" t="s">
        <v>1006</v>
      </c>
      <c r="E72" s="686" t="s">
        <v>1007</v>
      </c>
    </row>
    <row r="73" spans="1:5" ht="25.5" customHeight="1" thickBot="1">
      <c r="A73" s="716" t="s">
        <v>1108</v>
      </c>
      <c r="B73" s="717" t="s">
        <v>1109</v>
      </c>
      <c r="C73" s="718"/>
      <c r="D73" s="718"/>
      <c r="E73" s="719"/>
    </row>
    <row r="74" spans="1:5" ht="22.5">
      <c r="A74" s="690" t="s">
        <v>1110</v>
      </c>
      <c r="B74" s="691" t="s">
        <v>1111</v>
      </c>
      <c r="C74" s="706">
        <v>0</v>
      </c>
      <c r="D74" s="706">
        <v>0</v>
      </c>
      <c r="E74" s="707">
        <v>0</v>
      </c>
    </row>
    <row r="75" spans="1:5" ht="22.5">
      <c r="A75" s="694" t="s">
        <v>1112</v>
      </c>
      <c r="B75" s="695" t="s">
        <v>1113</v>
      </c>
      <c r="C75" s="706">
        <v>0</v>
      </c>
      <c r="D75" s="706">
        <v>0</v>
      </c>
      <c r="E75" s="707">
        <v>0</v>
      </c>
    </row>
    <row r="76" spans="1:5" ht="23.25" thickBot="1">
      <c r="A76" s="698" t="s">
        <v>1114</v>
      </c>
      <c r="B76" s="720" t="s">
        <v>1115</v>
      </c>
      <c r="C76" s="706">
        <v>0</v>
      </c>
      <c r="D76" s="706">
        <v>0</v>
      </c>
      <c r="E76" s="707">
        <v>0</v>
      </c>
    </row>
    <row r="77" spans="1:5" ht="13.5" thickBot="1">
      <c r="A77" s="721" t="s">
        <v>1116</v>
      </c>
      <c r="B77" s="702" t="s">
        <v>1117</v>
      </c>
      <c r="C77" s="689"/>
      <c r="D77" s="689"/>
      <c r="E77" s="710"/>
    </row>
    <row r="78" spans="1:5" ht="22.5">
      <c r="A78" s="735" t="s">
        <v>1118</v>
      </c>
      <c r="B78" s="773" t="s">
        <v>1119</v>
      </c>
      <c r="C78" s="774">
        <v>0</v>
      </c>
      <c r="D78" s="774">
        <v>0</v>
      </c>
      <c r="E78" s="775">
        <v>0</v>
      </c>
    </row>
    <row r="79" spans="1:5" ht="22.5">
      <c r="A79" s="694" t="s">
        <v>1120</v>
      </c>
      <c r="B79" s="695" t="s">
        <v>1121</v>
      </c>
      <c r="C79" s="706">
        <v>0</v>
      </c>
      <c r="D79" s="706">
        <v>0</v>
      </c>
      <c r="E79" s="707">
        <v>0</v>
      </c>
    </row>
    <row r="80" spans="1:5" ht="22.5">
      <c r="A80" s="694" t="s">
        <v>1122</v>
      </c>
      <c r="B80" s="695" t="s">
        <v>1123</v>
      </c>
      <c r="C80" s="706">
        <v>0</v>
      </c>
      <c r="D80" s="706">
        <v>0</v>
      </c>
      <c r="E80" s="707">
        <v>0</v>
      </c>
    </row>
    <row r="81" spans="1:5" ht="23.25" thickBot="1">
      <c r="A81" s="746" t="s">
        <v>1124</v>
      </c>
      <c r="B81" s="776" t="s">
        <v>1125</v>
      </c>
      <c r="C81" s="777">
        <v>0</v>
      </c>
      <c r="D81" s="777">
        <v>0</v>
      </c>
      <c r="E81" s="778">
        <v>0</v>
      </c>
    </row>
    <row r="82" spans="1:5" ht="13.5" thickBot="1">
      <c r="A82" s="721" t="s">
        <v>1126</v>
      </c>
      <c r="B82" s="702" t="s">
        <v>1127</v>
      </c>
      <c r="C82" s="689">
        <f>SUM(C83:C84)</f>
        <v>2181</v>
      </c>
      <c r="D82" s="689">
        <f>SUM(D83:D84)</f>
        <v>5735</v>
      </c>
      <c r="E82" s="689">
        <f>SUM(E83:E84)</f>
        <v>5735</v>
      </c>
    </row>
    <row r="83" spans="1:5" ht="22.5">
      <c r="A83" s="690" t="s">
        <v>1128</v>
      </c>
      <c r="B83" s="691" t="s">
        <v>789</v>
      </c>
      <c r="C83" s="706">
        <v>2181</v>
      </c>
      <c r="D83" s="706">
        <f>1218+4517</f>
        <v>5735</v>
      </c>
      <c r="E83" s="707">
        <v>5735</v>
      </c>
    </row>
    <row r="84" spans="1:5" ht="23.25" thickBot="1">
      <c r="A84" s="698" t="s">
        <v>1129</v>
      </c>
      <c r="B84" s="699" t="s">
        <v>1130</v>
      </c>
      <c r="C84" s="706">
        <v>0</v>
      </c>
      <c r="D84" s="706">
        <v>0</v>
      </c>
      <c r="E84" s="707">
        <v>0</v>
      </c>
    </row>
    <row r="85" spans="1:5" ht="13.5" thickBot="1">
      <c r="A85" s="721" t="s">
        <v>1131</v>
      </c>
      <c r="B85" s="702" t="s">
        <v>1132</v>
      </c>
      <c r="C85" s="689"/>
      <c r="D85" s="689">
        <f>SUM(D86:D88)</f>
        <v>363</v>
      </c>
      <c r="E85" s="689">
        <f>SUM(E86:E88)</f>
        <v>363</v>
      </c>
    </row>
    <row r="86" spans="1:5" ht="22.5">
      <c r="A86" s="690" t="s">
        <v>1133</v>
      </c>
      <c r="B86" s="691" t="s">
        <v>1134</v>
      </c>
      <c r="C86" s="706">
        <v>0</v>
      </c>
      <c r="D86" s="706">
        <v>363</v>
      </c>
      <c r="E86" s="707">
        <v>363</v>
      </c>
    </row>
    <row r="87" spans="1:5" ht="22.5">
      <c r="A87" s="694" t="s">
        <v>1135</v>
      </c>
      <c r="B87" s="695" t="s">
        <v>1136</v>
      </c>
      <c r="C87" s="706">
        <v>0</v>
      </c>
      <c r="D87" s="706">
        <v>0</v>
      </c>
      <c r="E87" s="707">
        <v>0</v>
      </c>
    </row>
    <row r="88" spans="1:5" ht="23.25" thickBot="1">
      <c r="A88" s="698" t="s">
        <v>1137</v>
      </c>
      <c r="B88" s="703" t="s">
        <v>1138</v>
      </c>
      <c r="C88" s="706">
        <v>0</v>
      </c>
      <c r="D88" s="706">
        <v>0</v>
      </c>
      <c r="E88" s="707">
        <v>0</v>
      </c>
    </row>
    <row r="89" spans="1:5" ht="13.5" thickBot="1">
      <c r="A89" s="721" t="s">
        <v>1139</v>
      </c>
      <c r="B89" s="702" t="s">
        <v>1140</v>
      </c>
      <c r="C89" s="689"/>
      <c r="D89" s="689"/>
      <c r="E89" s="710"/>
    </row>
    <row r="90" spans="1:5" ht="22.5">
      <c r="A90" s="722" t="s">
        <v>1141</v>
      </c>
      <c r="B90" s="691" t="s">
        <v>1142</v>
      </c>
      <c r="C90" s="706">
        <v>0</v>
      </c>
      <c r="D90" s="706">
        <v>0</v>
      </c>
      <c r="E90" s="707">
        <v>0</v>
      </c>
    </row>
    <row r="91" spans="1:5" ht="22.5">
      <c r="A91" s="723" t="s">
        <v>1143</v>
      </c>
      <c r="B91" s="695" t="s">
        <v>1144</v>
      </c>
      <c r="C91" s="706">
        <v>0</v>
      </c>
      <c r="D91" s="706">
        <v>0</v>
      </c>
      <c r="E91" s="707">
        <v>0</v>
      </c>
    </row>
    <row r="92" spans="1:5" ht="22.5">
      <c r="A92" s="723" t="s">
        <v>1145</v>
      </c>
      <c r="B92" s="695" t="s">
        <v>1146</v>
      </c>
      <c r="C92" s="706">
        <v>0</v>
      </c>
      <c r="D92" s="706">
        <v>0</v>
      </c>
      <c r="E92" s="707">
        <v>0</v>
      </c>
    </row>
    <row r="93" spans="1:5" ht="21" customHeight="1" thickBot="1">
      <c r="A93" s="724" t="s">
        <v>1147</v>
      </c>
      <c r="B93" s="703" t="s">
        <v>1148</v>
      </c>
      <c r="C93" s="706">
        <v>0</v>
      </c>
      <c r="D93" s="706">
        <v>0</v>
      </c>
      <c r="E93" s="707">
        <v>0</v>
      </c>
    </row>
    <row r="94" spans="1:5" ht="13.5" thickBot="1">
      <c r="A94" s="721" t="s">
        <v>1149</v>
      </c>
      <c r="B94" s="702" t="s">
        <v>1150</v>
      </c>
      <c r="C94" s="725">
        <v>0</v>
      </c>
      <c r="D94" s="725">
        <v>0</v>
      </c>
      <c r="E94" s="726">
        <v>0</v>
      </c>
    </row>
    <row r="95" spans="1:5" ht="13.5" thickBot="1">
      <c r="A95" s="721" t="s">
        <v>1151</v>
      </c>
      <c r="B95" s="727" t="s">
        <v>1152</v>
      </c>
      <c r="C95" s="704">
        <f>C73+C77+C82+C85+C89+C94</f>
        <v>2181</v>
      </c>
      <c r="D95" s="704">
        <f>D73+D77+D82+D85+D89+D94</f>
        <v>6098</v>
      </c>
      <c r="E95" s="704">
        <f>E73+E77+E82+E85+E89+E94</f>
        <v>6098</v>
      </c>
    </row>
    <row r="96" spans="1:5" ht="21.75" thickBot="1">
      <c r="A96" s="716" t="s">
        <v>1153</v>
      </c>
      <c r="B96" s="728" t="s">
        <v>1154</v>
      </c>
      <c r="C96" s="704">
        <f>C66+C95</f>
        <v>16735</v>
      </c>
      <c r="D96" s="704">
        <f>D66+D95</f>
        <v>31858</v>
      </c>
      <c r="E96" s="704">
        <f>E66+E95</f>
        <v>31249</v>
      </c>
    </row>
    <row r="99" spans="1:5" ht="12.75">
      <c r="A99" s="729"/>
      <c r="B99" s="729"/>
      <c r="C99" s="730"/>
      <c r="D99" s="730"/>
      <c r="E99" s="730"/>
    </row>
    <row r="100" spans="1:5" ht="16.5" thickBot="1">
      <c r="A100" s="831" t="s">
        <v>657</v>
      </c>
      <c r="B100" s="831"/>
      <c r="C100" s="831"/>
      <c r="D100" s="831"/>
      <c r="E100" s="831"/>
    </row>
    <row r="101" spans="1:5" ht="12.75">
      <c r="A101" s="822" t="s">
        <v>998</v>
      </c>
      <c r="B101" s="824" t="s">
        <v>658</v>
      </c>
      <c r="C101" s="826" t="s">
        <v>112</v>
      </c>
      <c r="D101" s="826"/>
      <c r="E101" s="827"/>
    </row>
    <row r="102" spans="1:5" ht="24.75" thickBot="1">
      <c r="A102" s="823"/>
      <c r="B102" s="825"/>
      <c r="C102" s="682" t="s">
        <v>1000</v>
      </c>
      <c r="D102" s="682" t="s">
        <v>1001</v>
      </c>
      <c r="E102" s="683" t="s">
        <v>1002</v>
      </c>
    </row>
    <row r="103" spans="1:5" ht="13.5" thickBot="1">
      <c r="A103" s="684" t="s">
        <v>1003</v>
      </c>
      <c r="B103" s="685" t="s">
        <v>1004</v>
      </c>
      <c r="C103" s="685" t="s">
        <v>1005</v>
      </c>
      <c r="D103" s="685" t="s">
        <v>1006</v>
      </c>
      <c r="E103" s="731" t="s">
        <v>1007</v>
      </c>
    </row>
    <row r="104" spans="1:5" ht="13.5" thickBot="1">
      <c r="A104" s="732" t="s">
        <v>945</v>
      </c>
      <c r="B104" s="733" t="s">
        <v>659</v>
      </c>
      <c r="C104" s="734">
        <f>C105+C106+C107+C108+C109</f>
        <v>14671</v>
      </c>
      <c r="D104" s="734">
        <f>D105+D106+D107+D108+D109</f>
        <v>16978</v>
      </c>
      <c r="E104" s="734">
        <f>E105+E106+E107+E108+E109</f>
        <v>15904</v>
      </c>
    </row>
    <row r="105" spans="1:5" ht="12.75">
      <c r="A105" s="735" t="s">
        <v>1009</v>
      </c>
      <c r="B105" s="736" t="s">
        <v>660</v>
      </c>
      <c r="C105" s="737">
        <v>5166</v>
      </c>
      <c r="D105" s="737">
        <v>6089</v>
      </c>
      <c r="E105" s="738">
        <v>5951</v>
      </c>
    </row>
    <row r="106" spans="1:5" ht="12.75">
      <c r="A106" s="694" t="s">
        <v>1011</v>
      </c>
      <c r="B106" s="739" t="s">
        <v>771</v>
      </c>
      <c r="C106" s="696">
        <v>1305</v>
      </c>
      <c r="D106" s="696">
        <v>1446</v>
      </c>
      <c r="E106" s="697">
        <v>1421</v>
      </c>
    </row>
    <row r="107" spans="1:5" ht="12.75">
      <c r="A107" s="694" t="s">
        <v>1013</v>
      </c>
      <c r="B107" s="739" t="s">
        <v>661</v>
      </c>
      <c r="C107" s="700">
        <v>3137</v>
      </c>
      <c r="D107" s="700">
        <v>5259</v>
      </c>
      <c r="E107" s="701">
        <v>4758</v>
      </c>
    </row>
    <row r="108" spans="1:5" ht="12.75">
      <c r="A108" s="694" t="s">
        <v>1015</v>
      </c>
      <c r="B108" s="740" t="s">
        <v>773</v>
      </c>
      <c r="C108" s="700">
        <v>2908</v>
      </c>
      <c r="D108" s="700">
        <v>1961</v>
      </c>
      <c r="E108" s="701">
        <v>1622</v>
      </c>
    </row>
    <row r="109" spans="1:5" ht="12.75">
      <c r="A109" s="694" t="s">
        <v>662</v>
      </c>
      <c r="B109" s="741" t="s">
        <v>774</v>
      </c>
      <c r="C109" s="700">
        <v>2155</v>
      </c>
      <c r="D109" s="700">
        <v>2223</v>
      </c>
      <c r="E109" s="701">
        <v>2152</v>
      </c>
    </row>
    <row r="110" spans="1:5" ht="12.75">
      <c r="A110" s="694" t="s">
        <v>1018</v>
      </c>
      <c r="B110" s="739" t="s">
        <v>663</v>
      </c>
      <c r="C110" s="700">
        <v>0</v>
      </c>
      <c r="D110" s="700">
        <v>25</v>
      </c>
      <c r="E110" s="701">
        <v>25</v>
      </c>
    </row>
    <row r="111" spans="1:5" ht="12.75">
      <c r="A111" s="694" t="s">
        <v>664</v>
      </c>
      <c r="B111" s="742" t="s">
        <v>665</v>
      </c>
      <c r="C111" s="700">
        <v>0</v>
      </c>
      <c r="D111" s="700">
        <v>0</v>
      </c>
      <c r="E111" s="701">
        <v>0</v>
      </c>
    </row>
    <row r="112" spans="1:5" ht="22.5">
      <c r="A112" s="694" t="s">
        <v>666</v>
      </c>
      <c r="B112" s="743" t="s">
        <v>667</v>
      </c>
      <c r="C112" s="700"/>
      <c r="D112" s="700"/>
      <c r="E112" s="701">
        <v>0</v>
      </c>
    </row>
    <row r="113" spans="1:5" ht="22.5">
      <c r="A113" s="694" t="s">
        <v>668</v>
      </c>
      <c r="B113" s="743" t="s">
        <v>669</v>
      </c>
      <c r="C113" s="700">
        <v>0</v>
      </c>
      <c r="D113" s="700">
        <v>0</v>
      </c>
      <c r="E113" s="701">
        <v>0</v>
      </c>
    </row>
    <row r="114" spans="1:5" ht="22.5">
      <c r="A114" s="694" t="s">
        <v>670</v>
      </c>
      <c r="B114" s="742" t="s">
        <v>671</v>
      </c>
      <c r="C114" s="700">
        <v>0</v>
      </c>
      <c r="D114" s="700"/>
      <c r="E114" s="701">
        <v>123</v>
      </c>
    </row>
    <row r="115" spans="1:5" ht="22.5">
      <c r="A115" s="694" t="s">
        <v>672</v>
      </c>
      <c r="B115" s="742" t="s">
        <v>673</v>
      </c>
      <c r="C115" s="700">
        <v>0</v>
      </c>
      <c r="D115" s="700">
        <v>0</v>
      </c>
      <c r="E115" s="701">
        <v>0</v>
      </c>
    </row>
    <row r="116" spans="1:5" ht="22.5">
      <c r="A116" s="694" t="s">
        <v>674</v>
      </c>
      <c r="B116" s="743" t="s">
        <v>675</v>
      </c>
      <c r="C116" s="700">
        <v>0</v>
      </c>
      <c r="D116" s="700">
        <v>0</v>
      </c>
      <c r="E116" s="701">
        <v>0</v>
      </c>
    </row>
    <row r="117" spans="1:5" ht="22.5">
      <c r="A117" s="744" t="s">
        <v>676</v>
      </c>
      <c r="B117" s="745" t="s">
        <v>677</v>
      </c>
      <c r="C117" s="700">
        <v>0</v>
      </c>
      <c r="D117" s="700">
        <v>0</v>
      </c>
      <c r="E117" s="701">
        <v>0</v>
      </c>
    </row>
    <row r="118" spans="1:5" ht="22.5">
      <c r="A118" s="694" t="s">
        <v>678</v>
      </c>
      <c r="B118" s="745" t="s">
        <v>679</v>
      </c>
      <c r="C118" s="700">
        <v>0</v>
      </c>
      <c r="D118" s="700">
        <v>0</v>
      </c>
      <c r="E118" s="701">
        <v>0</v>
      </c>
    </row>
    <row r="119" spans="1:5" ht="23.25" thickBot="1">
      <c r="A119" s="746" t="s">
        <v>680</v>
      </c>
      <c r="B119" s="747" t="s">
        <v>681</v>
      </c>
      <c r="C119" s="748">
        <v>85</v>
      </c>
      <c r="D119" s="748">
        <v>128</v>
      </c>
      <c r="E119" s="749">
        <v>127</v>
      </c>
    </row>
    <row r="120" spans="1:5" ht="13.5" thickBot="1">
      <c r="A120" s="687" t="s">
        <v>946</v>
      </c>
      <c r="B120" s="750" t="s">
        <v>682</v>
      </c>
      <c r="C120" s="689">
        <f>C121+C123+C125</f>
        <v>2064</v>
      </c>
      <c r="D120" s="689">
        <f>D121+D123+D125</f>
        <v>13993</v>
      </c>
      <c r="E120" s="770">
        <f>E121+E123+E125</f>
        <v>13964</v>
      </c>
    </row>
    <row r="121" spans="1:5" ht="13.5" thickBot="1">
      <c r="A121" s="744" t="s">
        <v>1021</v>
      </c>
      <c r="B121" s="751" t="s">
        <v>67</v>
      </c>
      <c r="C121" s="758">
        <v>1964</v>
      </c>
      <c r="D121" s="758">
        <v>240</v>
      </c>
      <c r="E121" s="759">
        <v>227</v>
      </c>
    </row>
    <row r="122" spans="1:5" ht="13.5" thickBot="1">
      <c r="A122" s="779" t="s">
        <v>1023</v>
      </c>
      <c r="B122" s="780" t="s">
        <v>683</v>
      </c>
      <c r="C122" s="781">
        <v>0</v>
      </c>
      <c r="D122" s="781">
        <v>0</v>
      </c>
      <c r="E122" s="782">
        <v>0</v>
      </c>
    </row>
    <row r="123" spans="1:5" ht="12.75">
      <c r="A123" s="690" t="s">
        <v>1025</v>
      </c>
      <c r="B123" s="756" t="s">
        <v>785</v>
      </c>
      <c r="C123" s="692">
        <v>0</v>
      </c>
      <c r="D123" s="692">
        <v>2753</v>
      </c>
      <c r="E123" s="693">
        <v>2737</v>
      </c>
    </row>
    <row r="124" spans="1:5" ht="12.75">
      <c r="A124" s="690" t="s">
        <v>1027</v>
      </c>
      <c r="B124" s="751" t="s">
        <v>684</v>
      </c>
      <c r="C124" s="696">
        <v>0</v>
      </c>
      <c r="D124" s="696">
        <v>0</v>
      </c>
      <c r="E124" s="697">
        <v>0</v>
      </c>
    </row>
    <row r="125" spans="1:5" ht="12.75">
      <c r="A125" s="690" t="s">
        <v>1029</v>
      </c>
      <c r="B125" s="703" t="s">
        <v>786</v>
      </c>
      <c r="C125" s="696">
        <v>100</v>
      </c>
      <c r="D125" s="696">
        <v>11000</v>
      </c>
      <c r="E125" s="697">
        <v>11000</v>
      </c>
    </row>
    <row r="126" spans="1:5" ht="12.75">
      <c r="A126" s="690" t="s">
        <v>1031</v>
      </c>
      <c r="B126" s="752" t="s">
        <v>685</v>
      </c>
      <c r="C126" s="696">
        <v>0</v>
      </c>
      <c r="D126" s="696">
        <v>0</v>
      </c>
      <c r="E126" s="697">
        <v>0</v>
      </c>
    </row>
    <row r="127" spans="1:5" ht="22.5">
      <c r="A127" s="690" t="s">
        <v>686</v>
      </c>
      <c r="B127" s="753" t="s">
        <v>687</v>
      </c>
      <c r="C127" s="696">
        <v>0</v>
      </c>
      <c r="D127" s="696">
        <v>0</v>
      </c>
      <c r="E127" s="697">
        <v>0</v>
      </c>
    </row>
    <row r="128" spans="1:5" ht="22.5">
      <c r="A128" s="690" t="s">
        <v>688</v>
      </c>
      <c r="B128" s="743" t="s">
        <v>669</v>
      </c>
      <c r="C128" s="696">
        <v>0</v>
      </c>
      <c r="D128" s="696">
        <v>0</v>
      </c>
      <c r="E128" s="697">
        <v>0</v>
      </c>
    </row>
    <row r="129" spans="1:5" ht="12.75">
      <c r="A129" s="690" t="s">
        <v>689</v>
      </c>
      <c r="B129" s="743" t="s">
        <v>690</v>
      </c>
      <c r="C129" s="696">
        <v>0</v>
      </c>
      <c r="D129" s="696">
        <v>0</v>
      </c>
      <c r="E129" s="697">
        <v>0</v>
      </c>
    </row>
    <row r="130" spans="1:5" ht="22.5">
      <c r="A130" s="690" t="s">
        <v>691</v>
      </c>
      <c r="B130" s="743" t="s">
        <v>692</v>
      </c>
      <c r="C130" s="696">
        <v>0</v>
      </c>
      <c r="D130" s="696">
        <v>0</v>
      </c>
      <c r="E130" s="697">
        <v>0</v>
      </c>
    </row>
    <row r="131" spans="1:5" ht="22.5">
      <c r="A131" s="690" t="s">
        <v>693</v>
      </c>
      <c r="B131" s="743" t="s">
        <v>675</v>
      </c>
      <c r="C131" s="696">
        <v>0</v>
      </c>
      <c r="D131" s="696">
        <v>11000</v>
      </c>
      <c r="E131" s="697">
        <v>0</v>
      </c>
    </row>
    <row r="132" spans="1:5" ht="22.5">
      <c r="A132" s="690" t="s">
        <v>694</v>
      </c>
      <c r="B132" s="743" t="s">
        <v>695</v>
      </c>
      <c r="C132" s="696">
        <v>100</v>
      </c>
      <c r="D132" s="696">
        <v>0</v>
      </c>
      <c r="E132" s="697">
        <v>0</v>
      </c>
    </row>
    <row r="133" spans="1:5" ht="23.25" thickBot="1">
      <c r="A133" s="771" t="s">
        <v>696</v>
      </c>
      <c r="B133" s="747" t="s">
        <v>697</v>
      </c>
      <c r="C133" s="748">
        <v>0</v>
      </c>
      <c r="D133" s="748">
        <v>0</v>
      </c>
      <c r="E133" s="749">
        <v>0</v>
      </c>
    </row>
    <row r="134" spans="1:5" ht="13.5" thickBot="1">
      <c r="A134" s="687" t="s">
        <v>947</v>
      </c>
      <c r="B134" s="754" t="s">
        <v>698</v>
      </c>
      <c r="C134" s="689">
        <f>SUM(C135:C136)</f>
        <v>0</v>
      </c>
      <c r="D134" s="689">
        <f>D135</f>
        <v>524</v>
      </c>
      <c r="E134" s="710"/>
    </row>
    <row r="135" spans="1:5" ht="12.75">
      <c r="A135" s="690" t="s">
        <v>1034</v>
      </c>
      <c r="B135" s="755" t="s">
        <v>699</v>
      </c>
      <c r="C135" s="692"/>
      <c r="D135" s="692">
        <v>524</v>
      </c>
      <c r="E135" s="693">
        <v>0</v>
      </c>
    </row>
    <row r="136" spans="1:5" ht="13.5" thickBot="1">
      <c r="A136" s="698" t="s">
        <v>1036</v>
      </c>
      <c r="B136" s="751" t="s">
        <v>700</v>
      </c>
      <c r="C136" s="700">
        <v>0</v>
      </c>
      <c r="D136" s="700">
        <v>0</v>
      </c>
      <c r="E136" s="701">
        <v>0</v>
      </c>
    </row>
    <row r="137" spans="1:5" ht="13.5" thickBot="1">
      <c r="A137" s="687" t="s">
        <v>948</v>
      </c>
      <c r="B137" s="754" t="s">
        <v>701</v>
      </c>
      <c r="C137" s="689">
        <f>C134+C120+C104</f>
        <v>16735</v>
      </c>
      <c r="D137" s="689">
        <f>D134+D120+D104</f>
        <v>31495</v>
      </c>
      <c r="E137" s="689">
        <f>E134+E120+E104</f>
        <v>29868</v>
      </c>
    </row>
    <row r="138" spans="1:5" ht="13.5" thickBot="1">
      <c r="A138" s="687" t="s">
        <v>949</v>
      </c>
      <c r="B138" s="754" t="s">
        <v>702</v>
      </c>
      <c r="C138" s="689"/>
      <c r="D138" s="689"/>
      <c r="E138" s="710"/>
    </row>
    <row r="139" spans="1:5" ht="12.75">
      <c r="A139" s="690" t="s">
        <v>1059</v>
      </c>
      <c r="B139" s="755" t="s">
        <v>703</v>
      </c>
      <c r="C139" s="696">
        <v>0</v>
      </c>
      <c r="D139" s="696">
        <v>0</v>
      </c>
      <c r="E139" s="697">
        <v>0</v>
      </c>
    </row>
    <row r="140" spans="1:5" ht="12.75">
      <c r="A140" s="690" t="s">
        <v>1061</v>
      </c>
      <c r="B140" s="755" t="s">
        <v>704</v>
      </c>
      <c r="C140" s="696">
        <v>0</v>
      </c>
      <c r="D140" s="696">
        <v>0</v>
      </c>
      <c r="E140" s="697">
        <v>0</v>
      </c>
    </row>
    <row r="141" spans="1:5" ht="13.5" thickBot="1">
      <c r="A141" s="744" t="s">
        <v>1063</v>
      </c>
      <c r="B141" s="756" t="s">
        <v>705</v>
      </c>
      <c r="C141" s="696">
        <v>0</v>
      </c>
      <c r="D141" s="696">
        <v>0</v>
      </c>
      <c r="E141" s="697">
        <v>0</v>
      </c>
    </row>
    <row r="142" spans="1:5" ht="13.5" thickBot="1">
      <c r="A142" s="687" t="s">
        <v>10</v>
      </c>
      <c r="B142" s="754" t="s">
        <v>706</v>
      </c>
      <c r="C142" s="689"/>
      <c r="D142" s="689"/>
      <c r="E142" s="710"/>
    </row>
    <row r="143" spans="1:5" ht="12.75">
      <c r="A143" s="690" t="s">
        <v>1078</v>
      </c>
      <c r="B143" s="755" t="s">
        <v>707</v>
      </c>
      <c r="C143" s="696">
        <v>0</v>
      </c>
      <c r="D143" s="696">
        <v>0</v>
      </c>
      <c r="E143" s="697">
        <v>0</v>
      </c>
    </row>
    <row r="144" spans="1:5" ht="12.75">
      <c r="A144" s="690" t="s">
        <v>1080</v>
      </c>
      <c r="B144" s="755" t="s">
        <v>708</v>
      </c>
      <c r="C144" s="696">
        <v>0</v>
      </c>
      <c r="D144" s="696">
        <v>0</v>
      </c>
      <c r="E144" s="697">
        <v>0</v>
      </c>
    </row>
    <row r="145" spans="1:5" ht="12.75">
      <c r="A145" s="690" t="s">
        <v>1082</v>
      </c>
      <c r="B145" s="755" t="s">
        <v>709</v>
      </c>
      <c r="C145" s="696">
        <v>0</v>
      </c>
      <c r="D145" s="696">
        <v>0</v>
      </c>
      <c r="E145" s="697">
        <v>0</v>
      </c>
    </row>
    <row r="146" spans="1:5" ht="13.5" thickBot="1">
      <c r="A146" s="744" t="s">
        <v>1084</v>
      </c>
      <c r="B146" s="756" t="s">
        <v>710</v>
      </c>
      <c r="C146" s="696">
        <v>0</v>
      </c>
      <c r="D146" s="696">
        <v>0</v>
      </c>
      <c r="E146" s="697">
        <v>0</v>
      </c>
    </row>
    <row r="147" spans="1:5" ht="13.5" thickBot="1">
      <c r="A147" s="687" t="s">
        <v>950</v>
      </c>
      <c r="B147" s="754" t="s">
        <v>711</v>
      </c>
      <c r="C147" s="704"/>
      <c r="D147" s="704">
        <v>363</v>
      </c>
      <c r="E147" s="757"/>
    </row>
    <row r="148" spans="1:5" ht="12.75">
      <c r="A148" s="690" t="s">
        <v>1090</v>
      </c>
      <c r="B148" s="755" t="s">
        <v>712</v>
      </c>
      <c r="C148" s="696">
        <v>0</v>
      </c>
      <c r="D148" s="696">
        <v>0</v>
      </c>
      <c r="E148" s="697">
        <v>0</v>
      </c>
    </row>
    <row r="149" spans="1:5" ht="12.75">
      <c r="A149" s="690" t="s">
        <v>1092</v>
      </c>
      <c r="B149" s="755" t="s">
        <v>792</v>
      </c>
      <c r="C149" s="696">
        <v>0</v>
      </c>
      <c r="D149" s="696">
        <v>363</v>
      </c>
      <c r="E149" s="697">
        <v>0</v>
      </c>
    </row>
    <row r="150" spans="1:5" ht="12.75">
      <c r="A150" s="690" t="s">
        <v>1094</v>
      </c>
      <c r="B150" s="755" t="s">
        <v>713</v>
      </c>
      <c r="C150" s="696">
        <v>0</v>
      </c>
      <c r="D150" s="696">
        <v>0</v>
      </c>
      <c r="E150" s="697">
        <v>0</v>
      </c>
    </row>
    <row r="151" spans="1:5" ht="13.5" thickBot="1">
      <c r="A151" s="771" t="s">
        <v>1096</v>
      </c>
      <c r="B151" s="772" t="s">
        <v>714</v>
      </c>
      <c r="C151" s="748">
        <v>0</v>
      </c>
      <c r="D151" s="748">
        <v>0</v>
      </c>
      <c r="E151" s="749">
        <v>0</v>
      </c>
    </row>
    <row r="152" spans="1:5" ht="13.5" thickBot="1">
      <c r="A152" s="687" t="s">
        <v>951</v>
      </c>
      <c r="B152" s="754" t="s">
        <v>715</v>
      </c>
      <c r="C152" s="760"/>
      <c r="D152" s="760"/>
      <c r="E152" s="761"/>
    </row>
    <row r="153" spans="1:5" ht="12.75">
      <c r="A153" s="690" t="s">
        <v>1099</v>
      </c>
      <c r="B153" s="755" t="s">
        <v>716</v>
      </c>
      <c r="C153" s="696">
        <v>0</v>
      </c>
      <c r="D153" s="696">
        <v>0</v>
      </c>
      <c r="E153" s="697">
        <v>0</v>
      </c>
    </row>
    <row r="154" spans="1:5" ht="12.75">
      <c r="A154" s="690" t="s">
        <v>1101</v>
      </c>
      <c r="B154" s="755" t="s">
        <v>717</v>
      </c>
      <c r="C154" s="696">
        <v>0</v>
      </c>
      <c r="D154" s="696">
        <v>0</v>
      </c>
      <c r="E154" s="697">
        <v>0</v>
      </c>
    </row>
    <row r="155" spans="1:5" ht="12.75">
      <c r="A155" s="690" t="s">
        <v>1103</v>
      </c>
      <c r="B155" s="755" t="s">
        <v>718</v>
      </c>
      <c r="C155" s="696">
        <v>0</v>
      </c>
      <c r="D155" s="696">
        <v>0</v>
      </c>
      <c r="E155" s="697">
        <v>0</v>
      </c>
    </row>
    <row r="156" spans="1:5" ht="13.5" thickBot="1">
      <c r="A156" s="690" t="s">
        <v>1105</v>
      </c>
      <c r="B156" s="755" t="s">
        <v>719</v>
      </c>
      <c r="C156" s="696">
        <v>0</v>
      </c>
      <c r="D156" s="696">
        <v>0</v>
      </c>
      <c r="E156" s="697">
        <v>0</v>
      </c>
    </row>
    <row r="157" spans="1:5" ht="13.5" thickBot="1">
      <c r="A157" s="687" t="s">
        <v>953</v>
      </c>
      <c r="B157" s="754" t="s">
        <v>720</v>
      </c>
      <c r="C157" s="762"/>
      <c r="D157" s="762">
        <f>D147</f>
        <v>363</v>
      </c>
      <c r="E157" s="763"/>
    </row>
    <row r="158" spans="1:5" ht="15" customHeight="1" thickBot="1">
      <c r="A158" s="764" t="s">
        <v>955</v>
      </c>
      <c r="B158" s="765" t="s">
        <v>721</v>
      </c>
      <c r="C158" s="762">
        <f>C137+C157</f>
        <v>16735</v>
      </c>
      <c r="D158" s="762">
        <f>D137+D157</f>
        <v>31858</v>
      </c>
      <c r="E158" s="762">
        <f>E137+E157</f>
        <v>29868</v>
      </c>
    </row>
    <row r="159" spans="1:5" ht="15.75">
      <c r="A159" s="766"/>
      <c r="B159" s="766"/>
      <c r="C159" s="767"/>
      <c r="D159" s="767"/>
      <c r="E159" s="767"/>
    </row>
    <row r="160" spans="1:5" ht="15.75">
      <c r="A160" s="766"/>
      <c r="B160" s="766"/>
      <c r="C160" s="767"/>
      <c r="D160" s="767"/>
      <c r="E160" s="767"/>
    </row>
    <row r="163" spans="1:5" ht="15.75">
      <c r="A163" s="830" t="s">
        <v>722</v>
      </c>
      <c r="B163" s="830"/>
      <c r="C163" s="830"/>
      <c r="D163" s="830"/>
      <c r="E163" s="830"/>
    </row>
    <row r="164" spans="1:5" ht="16.5" thickBot="1">
      <c r="A164" s="768"/>
      <c r="B164" s="768"/>
      <c r="C164" s="769"/>
      <c r="D164" s="767"/>
      <c r="E164" s="681" t="s">
        <v>997</v>
      </c>
    </row>
    <row r="165" spans="1:5" ht="26.25" customHeight="1" thickBot="1">
      <c r="A165" s="687">
        <v>1</v>
      </c>
      <c r="B165" s="750" t="s">
        <v>723</v>
      </c>
      <c r="C165" s="770">
        <f>C66-C137</f>
        <v>-2181</v>
      </c>
      <c r="D165" s="770">
        <f>D66-D137</f>
        <v>-5735</v>
      </c>
      <c r="E165" s="770">
        <f>E66-E137</f>
        <v>-4717</v>
      </c>
    </row>
    <row r="166" spans="1:5" ht="24.75" customHeight="1" thickBot="1">
      <c r="A166" s="687" t="s">
        <v>946</v>
      </c>
      <c r="B166" s="750" t="s">
        <v>724</v>
      </c>
      <c r="C166" s="770">
        <f>C95-C157</f>
        <v>2181</v>
      </c>
      <c r="D166" s="770">
        <f>D95-D157</f>
        <v>5735</v>
      </c>
      <c r="E166" s="770">
        <f>E95-E157</f>
        <v>6098</v>
      </c>
    </row>
  </sheetData>
  <mergeCells count="18">
    <mergeCell ref="A44:A45"/>
    <mergeCell ref="B44:B45"/>
    <mergeCell ref="C44:E44"/>
    <mergeCell ref="A163:E163"/>
    <mergeCell ref="A100:E100"/>
    <mergeCell ref="A101:A102"/>
    <mergeCell ref="B101:B102"/>
    <mergeCell ref="C101:E101"/>
    <mergeCell ref="A1:E1"/>
    <mergeCell ref="A70:A71"/>
    <mergeCell ref="B70:B71"/>
    <mergeCell ref="C70:E70"/>
    <mergeCell ref="A4:E4"/>
    <mergeCell ref="A6:A7"/>
    <mergeCell ref="B6:B7"/>
    <mergeCell ref="C6:E6"/>
    <mergeCell ref="A3:E3"/>
    <mergeCell ref="A2:E2"/>
  </mergeCells>
  <printOptions/>
  <pageMargins left="0.22" right="0.34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5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8.125" style="17" customWidth="1"/>
    <col min="2" max="2" width="4.75390625" style="17" customWidth="1"/>
    <col min="3" max="4" width="2.625" style="17" customWidth="1"/>
    <col min="5" max="5" width="60.00390625" style="17" customWidth="1"/>
    <col min="6" max="6" width="18.125" style="17" customWidth="1"/>
    <col min="7" max="8" width="9.125" style="17" customWidth="1"/>
    <col min="9" max="9" width="9.25390625" style="17" bestFit="1" customWidth="1"/>
    <col min="10" max="16384" width="9.125" style="17" customWidth="1"/>
  </cols>
  <sheetData>
    <row r="2" spans="1:11" s="33" customFormat="1" ht="12.75">
      <c r="A2" s="957"/>
      <c r="B2" s="957"/>
      <c r="C2" s="957"/>
      <c r="D2" s="957"/>
      <c r="E2" s="957"/>
      <c r="F2" s="957"/>
      <c r="G2" s="178"/>
      <c r="H2" s="178"/>
      <c r="I2" s="178"/>
      <c r="J2" s="178"/>
      <c r="K2" s="178"/>
    </row>
    <row r="3" spans="1:7" s="38" customFormat="1" ht="12.75">
      <c r="A3" s="91" t="s">
        <v>166</v>
      </c>
      <c r="B3" s="91"/>
      <c r="C3" s="91"/>
      <c r="D3" s="91"/>
      <c r="F3" s="28"/>
      <c r="G3" s="28"/>
    </row>
    <row r="4" spans="1:7" s="38" customFormat="1" ht="12.75">
      <c r="A4" s="91"/>
      <c r="B4" s="91"/>
      <c r="C4" s="91"/>
      <c r="D4" s="91"/>
      <c r="F4" s="28"/>
      <c r="G4" s="28"/>
    </row>
    <row r="5" spans="1:6" s="170" customFormat="1" ht="15.75">
      <c r="A5" s="958" t="s">
        <v>292</v>
      </c>
      <c r="B5" s="958"/>
      <c r="C5" s="958"/>
      <c r="D5" s="958"/>
      <c r="E5" s="958"/>
      <c r="F5" s="958"/>
    </row>
    <row r="6" spans="1:11" s="1" customFormat="1" ht="15.75">
      <c r="A6" s="958" t="s">
        <v>600</v>
      </c>
      <c r="B6" s="958"/>
      <c r="C6" s="958"/>
      <c r="D6" s="958"/>
      <c r="E6" s="958"/>
      <c r="F6" s="958"/>
      <c r="G6" s="179"/>
      <c r="H6" s="179"/>
      <c r="I6" s="179"/>
      <c r="J6" s="179"/>
      <c r="K6" s="179"/>
    </row>
    <row r="7" spans="1:11" s="1" customFormat="1" ht="15.75">
      <c r="A7" s="958" t="s">
        <v>112</v>
      </c>
      <c r="B7" s="958"/>
      <c r="C7" s="958"/>
      <c r="D7" s="958"/>
      <c r="E7" s="958"/>
      <c r="F7" s="958"/>
      <c r="G7" s="179"/>
      <c r="H7" s="179"/>
      <c r="I7" s="179"/>
      <c r="J7" s="179"/>
      <c r="K7" s="179"/>
    </row>
    <row r="8" spans="1:11" s="1" customFormat="1" ht="15.75">
      <c r="A8" s="135"/>
      <c r="B8" s="135"/>
      <c r="C8" s="135"/>
      <c r="D8" s="135"/>
      <c r="E8" s="135"/>
      <c r="F8" s="135"/>
      <c r="G8" s="179"/>
      <c r="H8" s="179"/>
      <c r="I8" s="179"/>
      <c r="J8" s="179"/>
      <c r="K8" s="179"/>
    </row>
    <row r="9" spans="1:11" s="1" customFormat="1" ht="16.5" thickBot="1">
      <c r="A9" s="135"/>
      <c r="B9" s="135"/>
      <c r="C9" s="135"/>
      <c r="D9" s="135"/>
      <c r="E9" s="135"/>
      <c r="F9" s="201" t="s">
        <v>793</v>
      </c>
      <c r="G9" s="179"/>
      <c r="H9" s="179"/>
      <c r="I9" s="179"/>
      <c r="J9" s="179"/>
      <c r="K9" s="179"/>
    </row>
    <row r="10" spans="1:6" s="173" customFormat="1" ht="12.75">
      <c r="A10" s="1010" t="s">
        <v>538</v>
      </c>
      <c r="B10" s="1013" t="s">
        <v>941</v>
      </c>
      <c r="C10" s="1023"/>
      <c r="D10" s="1023"/>
      <c r="E10" s="1014"/>
      <c r="F10" s="1019" t="s">
        <v>539</v>
      </c>
    </row>
    <row r="11" spans="1:6" s="173" customFormat="1" ht="12.75">
      <c r="A11" s="1011"/>
      <c r="B11" s="1015"/>
      <c r="C11" s="1024"/>
      <c r="D11" s="1024"/>
      <c r="E11" s="1016"/>
      <c r="F11" s="1020"/>
    </row>
    <row r="12" spans="1:6" s="173" customFormat="1" ht="13.5" thickBot="1">
      <c r="A12" s="1012"/>
      <c r="B12" s="1017"/>
      <c r="C12" s="1025"/>
      <c r="D12" s="1025"/>
      <c r="E12" s="1018"/>
      <c r="F12" s="1021"/>
    </row>
    <row r="13" spans="1:6" ht="12.75">
      <c r="A13" s="174" t="s">
        <v>622</v>
      </c>
      <c r="B13" s="188" t="s">
        <v>622</v>
      </c>
      <c r="C13" s="189"/>
      <c r="D13" s="1026" t="s">
        <v>570</v>
      </c>
      <c r="E13" s="1026"/>
      <c r="F13" s="182">
        <v>1560</v>
      </c>
    </row>
    <row r="14" spans="1:6" ht="12.75">
      <c r="A14" s="174" t="s">
        <v>623</v>
      </c>
      <c r="B14" s="181" t="s">
        <v>623</v>
      </c>
      <c r="C14" s="187"/>
      <c r="D14" s="1026" t="s">
        <v>607</v>
      </c>
      <c r="E14" s="1026"/>
      <c r="F14" s="182">
        <v>627</v>
      </c>
    </row>
    <row r="15" spans="1:6" ht="13.5" thickBot="1">
      <c r="A15" s="174" t="s">
        <v>624</v>
      </c>
      <c r="B15" s="181" t="s">
        <v>624</v>
      </c>
      <c r="C15" s="181"/>
      <c r="D15" s="1027" t="s">
        <v>608</v>
      </c>
      <c r="E15" s="1028"/>
      <c r="F15" s="182">
        <v>588</v>
      </c>
    </row>
    <row r="16" spans="1:6" ht="13.5" thickBot="1">
      <c r="A16" s="184" t="s">
        <v>625</v>
      </c>
      <c r="B16" s="184" t="s">
        <v>78</v>
      </c>
      <c r="C16" s="185"/>
      <c r="D16" s="1029" t="s">
        <v>861</v>
      </c>
      <c r="E16" s="1030"/>
      <c r="F16" s="183">
        <f>SUM(F13:F15)</f>
        <v>2775</v>
      </c>
    </row>
    <row r="17" spans="1:6" ht="12.75">
      <c r="A17" s="174" t="s">
        <v>626</v>
      </c>
      <c r="B17" s="181" t="s">
        <v>625</v>
      </c>
      <c r="C17" s="187"/>
      <c r="D17" s="1026" t="s">
        <v>862</v>
      </c>
      <c r="E17" s="1026"/>
      <c r="F17" s="182">
        <v>0</v>
      </c>
    </row>
    <row r="18" spans="1:6" ht="13.5" thickBot="1">
      <c r="A18" s="174" t="s">
        <v>648</v>
      </c>
      <c r="B18" s="181" t="s">
        <v>626</v>
      </c>
      <c r="C18" s="187"/>
      <c r="D18" s="1026" t="s">
        <v>863</v>
      </c>
      <c r="E18" s="1026"/>
      <c r="F18" s="182">
        <v>0</v>
      </c>
    </row>
    <row r="19" spans="1:6" ht="13.5" thickBot="1">
      <c r="A19" s="184" t="s">
        <v>649</v>
      </c>
      <c r="B19" s="184" t="s">
        <v>811</v>
      </c>
      <c r="C19" s="185"/>
      <c r="D19" s="1029" t="s">
        <v>864</v>
      </c>
      <c r="E19" s="1030"/>
      <c r="F19" s="183">
        <v>0</v>
      </c>
    </row>
    <row r="20" spans="1:6" ht="12.75">
      <c r="A20" s="174" t="s">
        <v>650</v>
      </c>
      <c r="B20" s="181" t="s">
        <v>648</v>
      </c>
      <c r="C20" s="187"/>
      <c r="D20" s="1026" t="s">
        <v>865</v>
      </c>
      <c r="E20" s="1026"/>
      <c r="F20" s="182">
        <v>11307</v>
      </c>
    </row>
    <row r="21" spans="1:6" ht="12.75">
      <c r="A21" s="174" t="s">
        <v>651</v>
      </c>
      <c r="B21" s="181" t="s">
        <v>649</v>
      </c>
      <c r="C21" s="187"/>
      <c r="D21" s="1026" t="s">
        <v>866</v>
      </c>
      <c r="E21" s="1026"/>
      <c r="F21" s="182">
        <v>1885</v>
      </c>
    </row>
    <row r="22" spans="1:6" ht="13.5" thickBot="1">
      <c r="A22" s="174" t="s">
        <v>955</v>
      </c>
      <c r="B22" s="181" t="s">
        <v>650</v>
      </c>
      <c r="C22" s="187"/>
      <c r="D22" s="1026" t="s">
        <v>867</v>
      </c>
      <c r="E22" s="1026"/>
      <c r="F22" s="182">
        <v>712</v>
      </c>
    </row>
    <row r="23" spans="1:6" ht="13.5" thickBot="1">
      <c r="A23" s="184" t="s">
        <v>956</v>
      </c>
      <c r="B23" s="184" t="s">
        <v>816</v>
      </c>
      <c r="C23" s="185"/>
      <c r="D23" s="1029" t="s">
        <v>868</v>
      </c>
      <c r="E23" s="1030"/>
      <c r="F23" s="183">
        <f>SUM(F20:F22)</f>
        <v>13904</v>
      </c>
    </row>
    <row r="24" spans="1:6" ht="12.75">
      <c r="A24" s="174" t="s">
        <v>11</v>
      </c>
      <c r="B24" s="181" t="s">
        <v>651</v>
      </c>
      <c r="C24" s="187"/>
      <c r="D24" s="1026" t="s">
        <v>869</v>
      </c>
      <c r="E24" s="1026"/>
      <c r="F24" s="182">
        <v>307</v>
      </c>
    </row>
    <row r="25" spans="1:6" ht="12.75">
      <c r="A25" s="174" t="s">
        <v>957</v>
      </c>
      <c r="B25" s="181" t="s">
        <v>955</v>
      </c>
      <c r="C25" s="187"/>
      <c r="D25" s="1026" t="s">
        <v>870</v>
      </c>
      <c r="E25" s="1026"/>
      <c r="F25" s="182">
        <v>3351</v>
      </c>
    </row>
    <row r="26" spans="1:6" ht="12.75">
      <c r="A26" s="174" t="s">
        <v>958</v>
      </c>
      <c r="B26" s="181" t="s">
        <v>956</v>
      </c>
      <c r="C26" s="187"/>
      <c r="D26" s="1026" t="s">
        <v>871</v>
      </c>
      <c r="E26" s="1026"/>
      <c r="F26" s="182"/>
    </row>
    <row r="27" spans="1:6" ht="13.5" thickBot="1">
      <c r="A27" s="174" t="s">
        <v>959</v>
      </c>
      <c r="B27" s="181" t="s">
        <v>11</v>
      </c>
      <c r="C27" s="187"/>
      <c r="D27" s="1026" t="s">
        <v>872</v>
      </c>
      <c r="E27" s="1026"/>
      <c r="F27" s="182"/>
    </row>
    <row r="28" spans="1:6" ht="13.5" thickBot="1">
      <c r="A28" s="184" t="s">
        <v>961</v>
      </c>
      <c r="B28" s="184" t="s">
        <v>819</v>
      </c>
      <c r="C28" s="185"/>
      <c r="D28" s="1029" t="s">
        <v>873</v>
      </c>
      <c r="E28" s="1030"/>
      <c r="F28" s="183">
        <f>SUM(F24:F27)</f>
        <v>3658</v>
      </c>
    </row>
    <row r="29" spans="1:6" ht="12.75">
      <c r="A29" s="174" t="s">
        <v>963</v>
      </c>
      <c r="B29" s="181" t="s">
        <v>957</v>
      </c>
      <c r="C29" s="187"/>
      <c r="D29" s="1026" t="s">
        <v>874</v>
      </c>
      <c r="E29" s="1026"/>
      <c r="F29" s="182">
        <v>3778</v>
      </c>
    </row>
    <row r="30" spans="1:6" ht="12.75">
      <c r="A30" s="174" t="s">
        <v>964</v>
      </c>
      <c r="B30" s="181" t="s">
        <v>958</v>
      </c>
      <c r="C30" s="187"/>
      <c r="D30" s="1026" t="s">
        <v>875</v>
      </c>
      <c r="E30" s="1026"/>
      <c r="F30" s="182">
        <v>2713</v>
      </c>
    </row>
    <row r="31" spans="1:6" ht="13.5" thickBot="1">
      <c r="A31" s="174" t="s">
        <v>965</v>
      </c>
      <c r="B31" s="190" t="s">
        <v>959</v>
      </c>
      <c r="C31" s="191"/>
      <c r="D31" s="1026" t="s">
        <v>876</v>
      </c>
      <c r="E31" s="1026"/>
      <c r="F31" s="182">
        <v>1542</v>
      </c>
    </row>
    <row r="32" spans="1:6" ht="13.5" thickBot="1">
      <c r="A32" s="184" t="s">
        <v>966</v>
      </c>
      <c r="B32" s="184" t="s">
        <v>824</v>
      </c>
      <c r="C32" s="185"/>
      <c r="D32" s="1029" t="s">
        <v>877</v>
      </c>
      <c r="E32" s="1030"/>
      <c r="F32" s="183">
        <f>SUM(F29:F31)</f>
        <v>8033</v>
      </c>
    </row>
    <row r="33" spans="1:6" ht="13.5" thickBot="1">
      <c r="A33" s="184" t="s">
        <v>967</v>
      </c>
      <c r="B33" s="184" t="s">
        <v>437</v>
      </c>
      <c r="C33" s="185"/>
      <c r="D33" s="1029" t="s">
        <v>878</v>
      </c>
      <c r="E33" s="1030"/>
      <c r="F33" s="183">
        <v>4278</v>
      </c>
    </row>
    <row r="34" spans="1:6" ht="13.5" thickBot="1">
      <c r="A34" s="184" t="s">
        <v>627</v>
      </c>
      <c r="B34" s="184" t="s">
        <v>805</v>
      </c>
      <c r="C34" s="185"/>
      <c r="D34" s="1029" t="s">
        <v>879</v>
      </c>
      <c r="E34" s="1030"/>
      <c r="F34" s="183">
        <v>5411</v>
      </c>
    </row>
    <row r="35" spans="1:9" s="27" customFormat="1" ht="26.25" customHeight="1" thickBot="1">
      <c r="A35" s="193" t="s">
        <v>628</v>
      </c>
      <c r="B35" s="194" t="s">
        <v>730</v>
      </c>
      <c r="C35" s="195"/>
      <c r="D35" s="1031" t="s">
        <v>880</v>
      </c>
      <c r="E35" s="1032"/>
      <c r="F35" s="196">
        <v>-4701</v>
      </c>
      <c r="I35" s="497"/>
    </row>
    <row r="36" spans="1:6" ht="12.75">
      <c r="A36" s="174" t="s">
        <v>629</v>
      </c>
      <c r="B36" s="188" t="s">
        <v>961</v>
      </c>
      <c r="C36" s="189"/>
      <c r="D36" s="1026" t="s">
        <v>881</v>
      </c>
      <c r="E36" s="1026"/>
      <c r="F36" s="182"/>
    </row>
    <row r="37" spans="1:6" ht="12.75">
      <c r="A37" s="174" t="s">
        <v>630</v>
      </c>
      <c r="B37" s="181" t="s">
        <v>963</v>
      </c>
      <c r="C37" s="187"/>
      <c r="D37" s="1026" t="s">
        <v>882</v>
      </c>
      <c r="E37" s="1026"/>
      <c r="F37" s="182">
        <v>2364</v>
      </c>
    </row>
    <row r="38" spans="1:6" ht="12.75">
      <c r="A38" s="174" t="s">
        <v>631</v>
      </c>
      <c r="B38" s="181" t="s">
        <v>964</v>
      </c>
      <c r="C38" s="187"/>
      <c r="D38" s="1026" t="s">
        <v>883</v>
      </c>
      <c r="E38" s="1026"/>
      <c r="F38" s="182"/>
    </row>
    <row r="39" spans="1:6" ht="13.5" thickBot="1">
      <c r="A39" s="174" t="s">
        <v>632</v>
      </c>
      <c r="B39" s="174" t="s">
        <v>964</v>
      </c>
      <c r="C39" s="174" t="s">
        <v>97</v>
      </c>
      <c r="D39" s="174"/>
      <c r="E39" s="175" t="s">
        <v>884</v>
      </c>
      <c r="F39" s="182">
        <v>0</v>
      </c>
    </row>
    <row r="40" spans="1:6" ht="13.5" thickBot="1">
      <c r="A40" s="184" t="s">
        <v>633</v>
      </c>
      <c r="B40" s="184" t="s">
        <v>806</v>
      </c>
      <c r="C40" s="185"/>
      <c r="D40" s="1029" t="s">
        <v>885</v>
      </c>
      <c r="E40" s="1030"/>
      <c r="F40" s="183">
        <f>F37</f>
        <v>2364</v>
      </c>
    </row>
    <row r="41" spans="1:6" ht="12.75">
      <c r="A41" s="174" t="s">
        <v>634</v>
      </c>
      <c r="B41" s="188" t="s">
        <v>965</v>
      </c>
      <c r="C41" s="189"/>
      <c r="D41" s="1026" t="s">
        <v>886</v>
      </c>
      <c r="E41" s="1026"/>
      <c r="F41" s="182">
        <v>0</v>
      </c>
    </row>
    <row r="42" spans="1:6" ht="12.75">
      <c r="A42" s="174" t="s">
        <v>635</v>
      </c>
      <c r="B42" s="188" t="s">
        <v>966</v>
      </c>
      <c r="C42" s="189"/>
      <c r="D42" s="1026" t="s">
        <v>887</v>
      </c>
      <c r="E42" s="1026"/>
      <c r="F42" s="182">
        <v>0</v>
      </c>
    </row>
    <row r="43" spans="1:6" ht="12.75">
      <c r="A43" s="174" t="s">
        <v>636</v>
      </c>
      <c r="B43" s="188" t="s">
        <v>967</v>
      </c>
      <c r="C43" s="189"/>
      <c r="D43" s="1026" t="s">
        <v>888</v>
      </c>
      <c r="E43" s="1026"/>
      <c r="F43" s="182">
        <v>0</v>
      </c>
    </row>
    <row r="44" spans="1:6" ht="13.5" thickBot="1">
      <c r="A44" s="174" t="s">
        <v>637</v>
      </c>
      <c r="B44" s="174" t="s">
        <v>967</v>
      </c>
      <c r="C44" s="174" t="s">
        <v>97</v>
      </c>
      <c r="D44" s="174"/>
      <c r="E44" s="175" t="s">
        <v>889</v>
      </c>
      <c r="F44" s="182">
        <v>0</v>
      </c>
    </row>
    <row r="45" spans="1:6" ht="13.5" thickBot="1">
      <c r="A45" s="184" t="s">
        <v>638</v>
      </c>
      <c r="B45" s="184" t="s">
        <v>567</v>
      </c>
      <c r="C45" s="185"/>
      <c r="D45" s="1029" t="s">
        <v>890</v>
      </c>
      <c r="E45" s="1030" t="s">
        <v>558</v>
      </c>
      <c r="F45" s="183">
        <v>0</v>
      </c>
    </row>
    <row r="46" spans="1:6" s="27" customFormat="1" ht="26.25" customHeight="1" thickBot="1">
      <c r="A46" s="193" t="s">
        <v>639</v>
      </c>
      <c r="B46" s="194" t="s">
        <v>205</v>
      </c>
      <c r="C46" s="195"/>
      <c r="D46" s="1031" t="s">
        <v>891</v>
      </c>
      <c r="E46" s="1032" t="s">
        <v>559</v>
      </c>
      <c r="F46" s="196">
        <f>F40</f>
        <v>2364</v>
      </c>
    </row>
    <row r="47" spans="1:6" ht="26.25" customHeight="1" thickBot="1">
      <c r="A47" s="134" t="s">
        <v>640</v>
      </c>
      <c r="B47" s="192" t="s">
        <v>220</v>
      </c>
      <c r="C47" s="185"/>
      <c r="D47" s="1035" t="s">
        <v>892</v>
      </c>
      <c r="E47" s="1036" t="s">
        <v>560</v>
      </c>
      <c r="F47" s="186">
        <f>F35+F46</f>
        <v>-2337</v>
      </c>
    </row>
    <row r="48" spans="1:6" ht="12.75">
      <c r="A48" s="174" t="s">
        <v>641</v>
      </c>
      <c r="B48" s="188" t="s">
        <v>627</v>
      </c>
      <c r="C48" s="189"/>
      <c r="D48" s="1026" t="s">
        <v>893</v>
      </c>
      <c r="E48" s="1026" t="s">
        <v>561</v>
      </c>
      <c r="F48" s="182">
        <v>467</v>
      </c>
    </row>
    <row r="49" spans="1:6" ht="13.5" thickBot="1">
      <c r="A49" s="174" t="s">
        <v>642</v>
      </c>
      <c r="B49" s="188" t="s">
        <v>628</v>
      </c>
      <c r="C49" s="189"/>
      <c r="D49" s="1026" t="s">
        <v>894</v>
      </c>
      <c r="E49" s="1026" t="s">
        <v>562</v>
      </c>
      <c r="F49" s="182">
        <v>5927</v>
      </c>
    </row>
    <row r="50" spans="1:6" ht="13.5" thickBot="1">
      <c r="A50" s="184" t="s">
        <v>207</v>
      </c>
      <c r="B50" s="184" t="s">
        <v>568</v>
      </c>
      <c r="C50" s="185"/>
      <c r="D50" s="1029" t="s">
        <v>895</v>
      </c>
      <c r="E50" s="1030" t="s">
        <v>563</v>
      </c>
      <c r="F50" s="183">
        <f>F48+F49</f>
        <v>6394</v>
      </c>
    </row>
    <row r="51" spans="1:6" ht="13.5" thickBot="1">
      <c r="A51" s="184" t="s">
        <v>208</v>
      </c>
      <c r="B51" s="184" t="s">
        <v>569</v>
      </c>
      <c r="C51" s="185"/>
      <c r="D51" s="1029" t="s">
        <v>896</v>
      </c>
      <c r="E51" s="1030" t="s">
        <v>564</v>
      </c>
      <c r="F51" s="183">
        <v>11000</v>
      </c>
    </row>
    <row r="52" spans="1:6" s="27" customFormat="1" ht="26.25" customHeight="1" thickBot="1">
      <c r="A52" s="193" t="s">
        <v>209</v>
      </c>
      <c r="B52" s="194" t="s">
        <v>370</v>
      </c>
      <c r="C52" s="195"/>
      <c r="D52" s="1031" t="s">
        <v>897</v>
      </c>
      <c r="E52" s="1032" t="s">
        <v>565</v>
      </c>
      <c r="F52" s="196">
        <f>F50-F51</f>
        <v>-4606</v>
      </c>
    </row>
    <row r="53" spans="1:6" s="9" customFormat="1" ht="26.25" customHeight="1" thickBot="1">
      <c r="A53" s="197" t="s">
        <v>210</v>
      </c>
      <c r="B53" s="198" t="s">
        <v>372</v>
      </c>
      <c r="C53" s="199"/>
      <c r="D53" s="1033" t="s">
        <v>898</v>
      </c>
      <c r="E53" s="1034" t="s">
        <v>566</v>
      </c>
      <c r="F53" s="200">
        <f>F47+F52</f>
        <v>-6943</v>
      </c>
    </row>
  </sheetData>
  <sheetProtection/>
  <mergeCells count="46">
    <mergeCell ref="D53:E53"/>
    <mergeCell ref="A2:F2"/>
    <mergeCell ref="A6:F6"/>
    <mergeCell ref="D49:E49"/>
    <mergeCell ref="D50:E50"/>
    <mergeCell ref="D51:E51"/>
    <mergeCell ref="D52:E52"/>
    <mergeCell ref="D45:E45"/>
    <mergeCell ref="D46:E46"/>
    <mergeCell ref="D47:E47"/>
    <mergeCell ref="D48:E48"/>
    <mergeCell ref="D40:E40"/>
    <mergeCell ref="D41:E41"/>
    <mergeCell ref="D42:E42"/>
    <mergeCell ref="D43:E43"/>
    <mergeCell ref="D37:E37"/>
    <mergeCell ref="D38:E38"/>
    <mergeCell ref="D32:E32"/>
    <mergeCell ref="D33:E33"/>
    <mergeCell ref="D34:E34"/>
    <mergeCell ref="D35:E35"/>
    <mergeCell ref="D29:E29"/>
    <mergeCell ref="D30:E30"/>
    <mergeCell ref="D31:E31"/>
    <mergeCell ref="D36:E36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A5:F5"/>
    <mergeCell ref="A7:F7"/>
    <mergeCell ref="A10:A12"/>
    <mergeCell ref="B10:E12"/>
    <mergeCell ref="F10:F12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2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9" customWidth="1"/>
    <col min="3" max="3" width="17.625" style="9" customWidth="1"/>
    <col min="4" max="4" width="13.875" style="9" customWidth="1"/>
    <col min="5" max="5" width="9.125" style="9" customWidth="1"/>
    <col min="6" max="6" width="14.25390625" style="9" customWidth="1"/>
    <col min="7" max="7" width="13.125" style="9" customWidth="1"/>
    <col min="8" max="16384" width="9.125" style="54" customWidth="1"/>
  </cols>
  <sheetData>
    <row r="2" spans="1:13" s="33" customFormat="1" ht="12.75">
      <c r="A2" s="957"/>
      <c r="B2" s="957"/>
      <c r="C2" s="957"/>
      <c r="D2" s="957"/>
      <c r="E2" s="957"/>
      <c r="F2" s="957"/>
      <c r="G2" s="957"/>
      <c r="H2" s="178"/>
      <c r="I2" s="178"/>
      <c r="J2" s="178"/>
      <c r="K2" s="178"/>
      <c r="L2" s="178"/>
      <c r="M2" s="178"/>
    </row>
    <row r="3" spans="1:9" s="38" customFormat="1" ht="12.75">
      <c r="A3" s="91" t="s">
        <v>167</v>
      </c>
      <c r="B3" s="91"/>
      <c r="C3" s="91"/>
      <c r="D3" s="91"/>
      <c r="F3" s="68"/>
      <c r="G3" s="28"/>
      <c r="H3" s="28"/>
      <c r="I3" s="28"/>
    </row>
    <row r="5" spans="1:7" ht="15.75">
      <c r="A5" s="829" t="s">
        <v>962</v>
      </c>
      <c r="B5" s="829"/>
      <c r="C5" s="829"/>
      <c r="D5" s="829"/>
      <c r="E5" s="829"/>
      <c r="F5" s="829"/>
      <c r="G5" s="829"/>
    </row>
    <row r="6" spans="1:7" ht="15.75">
      <c r="A6" s="820" t="s">
        <v>430</v>
      </c>
      <c r="B6" s="820"/>
      <c r="C6" s="820"/>
      <c r="D6" s="820"/>
      <c r="E6" s="820"/>
      <c r="F6" s="820"/>
      <c r="G6" s="820"/>
    </row>
    <row r="7" spans="1:7" ht="15.75">
      <c r="A7" s="820" t="s">
        <v>173</v>
      </c>
      <c r="B7" s="820"/>
      <c r="C7" s="820"/>
      <c r="D7" s="820"/>
      <c r="E7" s="820"/>
      <c r="F7" s="820"/>
      <c r="G7" s="820"/>
    </row>
    <row r="8" ht="16.5" thickBot="1"/>
    <row r="9" spans="1:7" s="243" customFormat="1" ht="12.75">
      <c r="A9" s="1058" t="s">
        <v>994</v>
      </c>
      <c r="B9" s="1059"/>
      <c r="C9" s="1060"/>
      <c r="D9" s="1049" t="s">
        <v>853</v>
      </c>
      <c r="E9" s="1049" t="s">
        <v>103</v>
      </c>
      <c r="F9" s="1049" t="s">
        <v>854</v>
      </c>
      <c r="G9" s="1049" t="s">
        <v>855</v>
      </c>
    </row>
    <row r="10" spans="1:7" s="243" customFormat="1" ht="12.75">
      <c r="A10" s="1061"/>
      <c r="B10" s="1062"/>
      <c r="C10" s="1063"/>
      <c r="D10" s="1050"/>
      <c r="E10" s="1050"/>
      <c r="F10" s="1050"/>
      <c r="G10" s="1050"/>
    </row>
    <row r="11" spans="1:7" s="243" customFormat="1" ht="29.25" customHeight="1" thickBot="1">
      <c r="A11" s="1064"/>
      <c r="B11" s="1065"/>
      <c r="C11" s="1066"/>
      <c r="D11" s="1051"/>
      <c r="E11" s="1051"/>
      <c r="F11" s="1051"/>
      <c r="G11" s="1051"/>
    </row>
    <row r="12" spans="1:7" s="243" customFormat="1" ht="25.5" customHeight="1">
      <c r="A12" s="270" t="s">
        <v>601</v>
      </c>
      <c r="B12" s="267"/>
      <c r="C12" s="267"/>
      <c r="D12" s="269"/>
      <c r="E12" s="269"/>
      <c r="F12" s="269"/>
      <c r="G12" s="269"/>
    </row>
    <row r="13" spans="1:7" s="243" customFormat="1" ht="29.25" customHeight="1">
      <c r="A13" s="1055" t="s">
        <v>455</v>
      </c>
      <c r="B13" s="1056"/>
      <c r="C13" s="1057"/>
      <c r="D13" s="268">
        <v>0.5</v>
      </c>
      <c r="E13" s="268"/>
      <c r="F13" s="268">
        <v>0.5</v>
      </c>
      <c r="G13" s="353">
        <v>0.5</v>
      </c>
    </row>
    <row r="14" spans="1:7" s="243" customFormat="1" ht="22.5" customHeight="1" thickBot="1">
      <c r="A14" s="1046" t="s">
        <v>995</v>
      </c>
      <c r="B14" s="1047" t="s">
        <v>69</v>
      </c>
      <c r="C14" s="1048" t="s">
        <v>69</v>
      </c>
      <c r="D14" s="268">
        <v>1</v>
      </c>
      <c r="E14" s="268"/>
      <c r="F14" s="268">
        <v>1</v>
      </c>
      <c r="G14" s="353">
        <v>1</v>
      </c>
    </row>
    <row r="15" spans="1:7" s="237" customFormat="1" ht="24" customHeight="1" thickBot="1">
      <c r="A15" s="1037" t="s">
        <v>856</v>
      </c>
      <c r="B15" s="1038"/>
      <c r="C15" s="1039"/>
      <c r="D15" s="273">
        <f>SUM(D13:D14)</f>
        <v>1.5</v>
      </c>
      <c r="E15" s="273"/>
      <c r="F15" s="273">
        <f>SUM(F13:F14)</f>
        <v>1.5</v>
      </c>
      <c r="G15" s="354">
        <f>SUM(G13:G14)</f>
        <v>1.5</v>
      </c>
    </row>
    <row r="16" spans="1:7" s="243" customFormat="1" ht="25.5" customHeight="1">
      <c r="A16" s="270" t="s">
        <v>857</v>
      </c>
      <c r="B16" s="267"/>
      <c r="C16" s="267"/>
      <c r="D16" s="269"/>
      <c r="E16" s="269"/>
      <c r="F16" s="269"/>
      <c r="G16" s="269"/>
    </row>
    <row r="17" spans="1:7" s="272" customFormat="1" ht="27" customHeight="1">
      <c r="A17" s="1043" t="s">
        <v>615</v>
      </c>
      <c r="B17" s="1044"/>
      <c r="C17" s="1045"/>
      <c r="D17" s="271"/>
      <c r="E17" s="271"/>
      <c r="F17" s="271"/>
      <c r="G17" s="355">
        <v>1</v>
      </c>
    </row>
    <row r="18" spans="1:7" s="272" customFormat="1" ht="27" customHeight="1" thickBot="1">
      <c r="A18" s="1052" t="s">
        <v>617</v>
      </c>
      <c r="B18" s="1053"/>
      <c r="C18" s="1054"/>
      <c r="D18" s="351"/>
      <c r="E18" s="351"/>
      <c r="F18" s="351"/>
      <c r="G18" s="355">
        <v>1</v>
      </c>
    </row>
    <row r="19" spans="1:7" s="237" customFormat="1" ht="24" customHeight="1" thickBot="1">
      <c r="A19" s="1037" t="s">
        <v>602</v>
      </c>
      <c r="B19" s="1038"/>
      <c r="C19" s="1039"/>
      <c r="D19" s="273"/>
      <c r="E19" s="273"/>
      <c r="F19" s="273"/>
      <c r="G19" s="273">
        <v>2</v>
      </c>
    </row>
    <row r="20" spans="1:7" s="275" customFormat="1" ht="32.25" customHeight="1" thickBot="1">
      <c r="A20" s="1040" t="s">
        <v>858</v>
      </c>
      <c r="B20" s="1041"/>
      <c r="C20" s="1042"/>
      <c r="D20" s="274">
        <f>D15+D19</f>
        <v>1.5</v>
      </c>
      <c r="E20" s="274"/>
      <c r="F20" s="274">
        <f>F15+F19</f>
        <v>1.5</v>
      </c>
      <c r="G20" s="274">
        <f>G15+G19</f>
        <v>3.5</v>
      </c>
    </row>
  </sheetData>
  <sheetProtection/>
  <mergeCells count="16">
    <mergeCell ref="F9:F11"/>
    <mergeCell ref="A5:G5"/>
    <mergeCell ref="A6:G6"/>
    <mergeCell ref="A7:G7"/>
    <mergeCell ref="G9:G11"/>
    <mergeCell ref="D9:D11"/>
    <mergeCell ref="A19:C19"/>
    <mergeCell ref="A20:C20"/>
    <mergeCell ref="A15:C15"/>
    <mergeCell ref="A2:G2"/>
    <mergeCell ref="A17:C17"/>
    <mergeCell ref="A14:C14"/>
    <mergeCell ref="E9:E11"/>
    <mergeCell ref="A18:C18"/>
    <mergeCell ref="A13:C13"/>
    <mergeCell ref="A9:C11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3"/>
  </sheetPr>
  <dimension ref="A1:M9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2" width="9.125" style="20" customWidth="1"/>
    <col min="3" max="3" width="17.625" style="20" customWidth="1"/>
    <col min="4" max="4" width="22.875" style="20" customWidth="1"/>
    <col min="5" max="6" width="10.375" style="20" customWidth="1"/>
    <col min="7" max="7" width="20.875" style="20" customWidth="1"/>
    <col min="8" max="12" width="10.375" style="20" customWidth="1"/>
    <col min="13" max="13" width="10.875" style="20" customWidth="1"/>
    <col min="14" max="16384" width="9.125" style="20" customWidth="1"/>
  </cols>
  <sheetData>
    <row r="1" spans="11:13" ht="12.75" customHeight="1">
      <c r="K1" s="1124"/>
      <c r="L1" s="1124"/>
      <c r="M1" s="1124"/>
    </row>
    <row r="2" spans="1:13" ht="12.75">
      <c r="A2" s="1125"/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  <c r="M2" s="1125"/>
    </row>
    <row r="3" spans="1:13" ht="15.75">
      <c r="A3" s="39" t="s">
        <v>168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3" ht="15.75">
      <c r="A4" s="75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3" s="22" customFormat="1" ht="15.75">
      <c r="A5" s="1126" t="s">
        <v>430</v>
      </c>
      <c r="B5" s="1126"/>
      <c r="C5" s="1126"/>
      <c r="D5" s="1126"/>
      <c r="E5" s="1126"/>
      <c r="F5" s="1126"/>
      <c r="G5" s="1126"/>
      <c r="H5" s="1126"/>
      <c r="I5" s="1126"/>
      <c r="J5" s="1126"/>
      <c r="K5" s="1126"/>
      <c r="L5" s="1126"/>
      <c r="M5" s="1126"/>
    </row>
    <row r="6" spans="1:13" s="22" customFormat="1" ht="15.75">
      <c r="A6" s="1126" t="s">
        <v>603</v>
      </c>
      <c r="B6" s="1126"/>
      <c r="C6" s="1126"/>
      <c r="D6" s="1126"/>
      <c r="E6" s="1126"/>
      <c r="F6" s="1126"/>
      <c r="G6" s="1126"/>
      <c r="H6" s="1126"/>
      <c r="I6" s="1126"/>
      <c r="J6" s="1126"/>
      <c r="K6" s="1126"/>
      <c r="L6" s="1126"/>
      <c r="M6" s="1126"/>
    </row>
    <row r="7" spans="1:13" s="22" customFormat="1" ht="15.75">
      <c r="A7" s="1126" t="s">
        <v>112</v>
      </c>
      <c r="B7" s="1126"/>
      <c r="C7" s="1126"/>
      <c r="D7" s="1126"/>
      <c r="E7" s="1126"/>
      <c r="F7" s="1126"/>
      <c r="G7" s="1126"/>
      <c r="H7" s="1126"/>
      <c r="I7" s="1126"/>
      <c r="J7" s="1126"/>
      <c r="K7" s="1126"/>
      <c r="L7" s="1126"/>
      <c r="M7" s="1126"/>
    </row>
    <row r="8" spans="1:13" ht="12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s="22" customFormat="1" ht="15.75">
      <c r="A9" s="255" t="s">
        <v>109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13" ht="12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.75">
      <c r="A11" s="257" t="s">
        <v>144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6.5" thickBot="1">
      <c r="A13" s="1082" t="s">
        <v>927</v>
      </c>
      <c r="B13" s="1091"/>
      <c r="C13" s="1091"/>
      <c r="D13" s="1129" t="s">
        <v>928</v>
      </c>
      <c r="E13" s="1130"/>
      <c r="F13" s="1131"/>
      <c r="G13" s="1129" t="s">
        <v>929</v>
      </c>
      <c r="H13" s="1130"/>
      <c r="I13" s="1131"/>
      <c r="J13" s="1129" t="s">
        <v>930</v>
      </c>
      <c r="K13" s="1130"/>
      <c r="L13" s="1131"/>
      <c r="M13" s="1083" t="s">
        <v>931</v>
      </c>
    </row>
    <row r="14" spans="1:13" ht="15.75">
      <c r="A14" s="1084"/>
      <c r="B14" s="1092"/>
      <c r="C14" s="1092"/>
      <c r="D14" s="258" t="s">
        <v>932</v>
      </c>
      <c r="E14" s="259" t="s">
        <v>933</v>
      </c>
      <c r="F14" s="260" t="s">
        <v>934</v>
      </c>
      <c r="G14" s="259" t="s">
        <v>935</v>
      </c>
      <c r="H14" s="259" t="s">
        <v>933</v>
      </c>
      <c r="I14" s="260" t="s">
        <v>936</v>
      </c>
      <c r="J14" s="259" t="s">
        <v>935</v>
      </c>
      <c r="K14" s="260" t="s">
        <v>933</v>
      </c>
      <c r="L14" s="259" t="s">
        <v>936</v>
      </c>
      <c r="M14" s="1085"/>
    </row>
    <row r="15" spans="1:13" ht="16.5" thickBot="1">
      <c r="A15" s="1084"/>
      <c r="B15" s="1092"/>
      <c r="C15" s="1092"/>
      <c r="D15" s="261" t="s">
        <v>937</v>
      </c>
      <c r="E15" s="262" t="s">
        <v>938</v>
      </c>
      <c r="F15" s="148" t="s">
        <v>939</v>
      </c>
      <c r="G15" s="263" t="s">
        <v>937</v>
      </c>
      <c r="H15" s="262" t="s">
        <v>938</v>
      </c>
      <c r="I15" s="148" t="s">
        <v>939</v>
      </c>
      <c r="J15" s="263" t="s">
        <v>937</v>
      </c>
      <c r="K15" s="148" t="s">
        <v>938</v>
      </c>
      <c r="L15" s="262" t="s">
        <v>939</v>
      </c>
      <c r="M15" s="1087"/>
    </row>
    <row r="16" spans="1:13" ht="7.5" customHeight="1">
      <c r="A16" s="1146"/>
      <c r="B16" s="1147"/>
      <c r="C16" s="1148"/>
      <c r="D16" s="1115"/>
      <c r="E16" s="1103"/>
      <c r="F16" s="1118"/>
      <c r="G16" s="1143"/>
      <c r="H16" s="1136"/>
      <c r="I16" s="1127"/>
      <c r="J16" s="1103"/>
      <c r="K16" s="1103"/>
      <c r="L16" s="1103"/>
      <c r="M16" s="1105"/>
    </row>
    <row r="17" spans="1:13" ht="7.5" customHeight="1">
      <c r="A17" s="1149"/>
      <c r="B17" s="1150"/>
      <c r="C17" s="1151"/>
      <c r="D17" s="1116"/>
      <c r="E17" s="1088"/>
      <c r="F17" s="1119"/>
      <c r="G17" s="1144"/>
      <c r="H17" s="1137"/>
      <c r="I17" s="1088"/>
      <c r="J17" s="1088"/>
      <c r="K17" s="1088"/>
      <c r="L17" s="1088"/>
      <c r="M17" s="1088"/>
    </row>
    <row r="18" spans="1:13" ht="15.75" customHeight="1" thickBot="1">
      <c r="A18" s="1152"/>
      <c r="B18" s="1153"/>
      <c r="C18" s="1154"/>
      <c r="D18" s="1117"/>
      <c r="E18" s="1104"/>
      <c r="F18" s="1120"/>
      <c r="G18" s="1145"/>
      <c r="H18" s="1138"/>
      <c r="I18" s="1128"/>
      <c r="J18" s="1104"/>
      <c r="K18" s="1104"/>
      <c r="L18" s="1104"/>
      <c r="M18" s="1104"/>
    </row>
    <row r="19" spans="1:13" s="26" customFormat="1" ht="12.75" customHeight="1">
      <c r="A19" s="1067" t="s">
        <v>17</v>
      </c>
      <c r="B19" s="1097"/>
      <c r="C19" s="1068"/>
      <c r="D19" s="1099"/>
      <c r="E19" s="1099"/>
      <c r="F19" s="1101">
        <f>SUM(F16)</f>
        <v>0</v>
      </c>
      <c r="G19" s="1099"/>
      <c r="H19" s="1099"/>
      <c r="I19" s="1099"/>
      <c r="J19" s="1099"/>
      <c r="K19" s="1099"/>
      <c r="L19" s="1099"/>
      <c r="M19" s="1155">
        <f>M16</f>
        <v>0</v>
      </c>
    </row>
    <row r="20" spans="1:13" s="26" customFormat="1" ht="13.5" customHeight="1" thickBot="1">
      <c r="A20" s="1069"/>
      <c r="B20" s="1098"/>
      <c r="C20" s="1070"/>
      <c r="D20" s="1100"/>
      <c r="E20" s="1100"/>
      <c r="F20" s="1102"/>
      <c r="G20" s="1100"/>
      <c r="H20" s="1100"/>
      <c r="I20" s="1100"/>
      <c r="J20" s="1100"/>
      <c r="K20" s="1100"/>
      <c r="L20" s="1100"/>
      <c r="M20" s="1100"/>
    </row>
    <row r="21" spans="1:13" ht="12" customHeight="1">
      <c r="A21" s="21"/>
      <c r="B21" s="21"/>
      <c r="C21" s="21"/>
      <c r="D21" s="21"/>
      <c r="E21" s="21"/>
      <c r="F21" s="63"/>
      <c r="G21" s="21"/>
      <c r="H21" s="21"/>
      <c r="I21" s="21"/>
      <c r="J21" s="21"/>
      <c r="K21" s="21"/>
      <c r="L21" s="21"/>
      <c r="M21" s="21"/>
    </row>
    <row r="22" spans="1:6" s="257" customFormat="1" ht="15.75" customHeight="1">
      <c r="A22" s="257" t="s">
        <v>825</v>
      </c>
      <c r="F22" s="35"/>
    </row>
    <row r="23" spans="1:13" ht="18" customHeight="1">
      <c r="A23" s="264" t="s">
        <v>826</v>
      </c>
      <c r="B23" s="264"/>
      <c r="C23" s="264"/>
      <c r="D23" s="264"/>
      <c r="E23" s="264"/>
      <c r="F23" s="36"/>
      <c r="G23" s="265" t="s">
        <v>939</v>
      </c>
      <c r="H23" s="21"/>
      <c r="I23" s="21"/>
      <c r="J23" s="21"/>
      <c r="K23" s="21"/>
      <c r="L23" s="21"/>
      <c r="M23" s="21"/>
    </row>
    <row r="24" spans="1:13" ht="15" customHeight="1">
      <c r="A24" s="264" t="s">
        <v>827</v>
      </c>
      <c r="B24" s="264"/>
      <c r="C24" s="264"/>
      <c r="D24" s="264"/>
      <c r="E24" s="264"/>
      <c r="F24" s="36">
        <v>26525</v>
      </c>
      <c r="G24" s="265" t="s">
        <v>939</v>
      </c>
      <c r="H24" s="21"/>
      <c r="I24" s="21"/>
      <c r="J24" s="21"/>
      <c r="K24" s="21"/>
      <c r="L24" s="21"/>
      <c r="M24" s="21"/>
    </row>
    <row r="25" spans="1:13" ht="17.25" customHeight="1">
      <c r="A25" s="264" t="s">
        <v>110</v>
      </c>
      <c r="B25" s="264"/>
      <c r="C25" s="264"/>
      <c r="D25" s="264"/>
      <c r="E25" s="264"/>
      <c r="F25" s="621"/>
      <c r="G25" s="620" t="s">
        <v>939</v>
      </c>
      <c r="H25" s="21"/>
      <c r="I25" s="21"/>
      <c r="J25" s="21"/>
      <c r="K25" s="21"/>
      <c r="L25" s="21"/>
      <c r="M25" s="21"/>
    </row>
    <row r="26" spans="1:13" ht="13.5" customHeight="1">
      <c r="A26" s="264" t="s">
        <v>828</v>
      </c>
      <c r="B26" s="264"/>
      <c r="C26" s="264"/>
      <c r="D26" s="264"/>
      <c r="E26" s="264"/>
      <c r="F26" s="37">
        <f>SUM(F23:F25)</f>
        <v>26525</v>
      </c>
      <c r="G26" s="266" t="s">
        <v>939</v>
      </c>
      <c r="H26" s="21"/>
      <c r="I26" s="21"/>
      <c r="J26" s="21"/>
      <c r="K26" s="21"/>
      <c r="L26" s="21"/>
      <c r="M26" s="21"/>
    </row>
    <row r="27" spans="1:13" ht="13.5" customHeight="1">
      <c r="A27" s="264"/>
      <c r="B27" s="264"/>
      <c r="C27" s="264"/>
      <c r="D27" s="264"/>
      <c r="E27" s="264"/>
      <c r="F27" s="37"/>
      <c r="G27" s="266"/>
      <c r="H27" s="21"/>
      <c r="I27" s="21"/>
      <c r="J27" s="21"/>
      <c r="K27" s="21"/>
      <c r="L27" s="21"/>
      <c r="M27" s="21"/>
    </row>
    <row r="28" spans="1:13" ht="15.75">
      <c r="A28" s="257" t="s">
        <v>111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3.5" customHeight="1">
      <c r="A29" s="264"/>
      <c r="B29" s="264"/>
      <c r="C29" s="264"/>
      <c r="D29" s="264"/>
      <c r="E29" s="264"/>
      <c r="F29" s="37"/>
      <c r="G29" s="266"/>
      <c r="H29" s="21"/>
      <c r="I29" s="21"/>
      <c r="J29" s="21"/>
      <c r="K29" s="21"/>
      <c r="L29" s="21"/>
      <c r="M29" s="21"/>
    </row>
    <row r="30" spans="1:13" ht="13.5" customHeight="1" thickBot="1">
      <c r="A30" s="264"/>
      <c r="B30" s="264"/>
      <c r="C30" s="264"/>
      <c r="D30" s="264"/>
      <c r="E30" s="264"/>
      <c r="F30" s="37"/>
      <c r="G30" s="266"/>
      <c r="H30" s="21"/>
      <c r="I30" s="21"/>
      <c r="J30" s="21"/>
      <c r="K30" s="21"/>
      <c r="L30" s="21"/>
      <c r="M30" s="21"/>
    </row>
    <row r="31" spans="1:13" ht="16.5" thickBot="1">
      <c r="A31" s="1082" t="s">
        <v>927</v>
      </c>
      <c r="B31" s="1091"/>
      <c r="C31" s="1091"/>
      <c r="D31" s="1129" t="s">
        <v>928</v>
      </c>
      <c r="E31" s="1130"/>
      <c r="F31" s="1131"/>
      <c r="G31" s="1129" t="s">
        <v>929</v>
      </c>
      <c r="H31" s="1130"/>
      <c r="I31" s="1131"/>
      <c r="J31" s="1129" t="s">
        <v>930</v>
      </c>
      <c r="K31" s="1130"/>
      <c r="L31" s="1131"/>
      <c r="M31" s="1083" t="s">
        <v>931</v>
      </c>
    </row>
    <row r="32" spans="1:13" ht="15.75">
      <c r="A32" s="1084"/>
      <c r="B32" s="1092"/>
      <c r="C32" s="1092"/>
      <c r="D32" s="258" t="s">
        <v>932</v>
      </c>
      <c r="E32" s="259" t="s">
        <v>933</v>
      </c>
      <c r="F32" s="260" t="s">
        <v>934</v>
      </c>
      <c r="G32" s="259" t="s">
        <v>935</v>
      </c>
      <c r="H32" s="259" t="s">
        <v>933</v>
      </c>
      <c r="I32" s="260" t="s">
        <v>936</v>
      </c>
      <c r="J32" s="259" t="s">
        <v>935</v>
      </c>
      <c r="K32" s="260" t="s">
        <v>933</v>
      </c>
      <c r="L32" s="259" t="s">
        <v>936</v>
      </c>
      <c r="M32" s="1085"/>
    </row>
    <row r="33" spans="1:13" ht="16.5" thickBot="1">
      <c r="A33" s="1084"/>
      <c r="B33" s="1092"/>
      <c r="C33" s="1092"/>
      <c r="D33" s="261" t="s">
        <v>937</v>
      </c>
      <c r="E33" s="262" t="s">
        <v>938</v>
      </c>
      <c r="F33" s="148" t="s">
        <v>939</v>
      </c>
      <c r="G33" s="263" t="s">
        <v>937</v>
      </c>
      <c r="H33" s="262" t="s">
        <v>938</v>
      </c>
      <c r="I33" s="148" t="s">
        <v>939</v>
      </c>
      <c r="J33" s="263" t="s">
        <v>937</v>
      </c>
      <c r="K33" s="148" t="s">
        <v>938</v>
      </c>
      <c r="L33" s="262" t="s">
        <v>939</v>
      </c>
      <c r="M33" s="1087"/>
    </row>
    <row r="34" spans="1:13" ht="7.5" customHeight="1">
      <c r="A34" s="1106" t="s">
        <v>145</v>
      </c>
      <c r="B34" s="1107"/>
      <c r="C34" s="1108"/>
      <c r="D34" s="1115" t="s">
        <v>146</v>
      </c>
      <c r="E34" s="1103"/>
      <c r="F34" s="1118"/>
      <c r="G34" s="1122"/>
      <c r="H34" s="1122"/>
      <c r="I34" s="1122"/>
      <c r="J34" s="1103"/>
      <c r="K34" s="1103"/>
      <c r="L34" s="1103"/>
      <c r="M34" s="1105"/>
    </row>
    <row r="35" spans="1:13" ht="7.5" customHeight="1">
      <c r="A35" s="1109"/>
      <c r="B35" s="1110"/>
      <c r="C35" s="1111"/>
      <c r="D35" s="1116"/>
      <c r="E35" s="1088"/>
      <c r="F35" s="1119"/>
      <c r="G35" s="1122"/>
      <c r="H35" s="1122"/>
      <c r="I35" s="1122"/>
      <c r="J35" s="1088"/>
      <c r="K35" s="1088"/>
      <c r="L35" s="1088"/>
      <c r="M35" s="1088"/>
    </row>
    <row r="36" spans="1:13" ht="7.5" customHeight="1">
      <c r="A36" s="1112"/>
      <c r="B36" s="1113"/>
      <c r="C36" s="1114"/>
      <c r="D36" s="1117"/>
      <c r="E36" s="1104"/>
      <c r="F36" s="1120"/>
      <c r="G36" s="1122"/>
      <c r="H36" s="1122"/>
      <c r="I36" s="1122"/>
      <c r="J36" s="1104"/>
      <c r="K36" s="1104"/>
      <c r="L36" s="1104"/>
      <c r="M36" s="1104"/>
    </row>
    <row r="37" spans="1:13" ht="7.5" customHeight="1">
      <c r="A37" s="1106" t="s">
        <v>147</v>
      </c>
      <c r="B37" s="1107"/>
      <c r="C37" s="1108"/>
      <c r="D37" s="1115" t="s">
        <v>171</v>
      </c>
      <c r="E37" s="1103"/>
      <c r="F37" s="1118"/>
      <c r="G37" s="1122"/>
      <c r="H37" s="1122"/>
      <c r="I37" s="1122"/>
      <c r="J37" s="1103"/>
      <c r="K37" s="1103"/>
      <c r="L37" s="1103"/>
      <c r="M37" s="1105"/>
    </row>
    <row r="38" spans="1:13" ht="7.5" customHeight="1">
      <c r="A38" s="1109"/>
      <c r="B38" s="1110"/>
      <c r="C38" s="1111"/>
      <c r="D38" s="1116"/>
      <c r="E38" s="1088"/>
      <c r="F38" s="1119"/>
      <c r="G38" s="1122"/>
      <c r="H38" s="1122"/>
      <c r="I38" s="1122"/>
      <c r="J38" s="1088"/>
      <c r="K38" s="1088"/>
      <c r="L38" s="1088"/>
      <c r="M38" s="1088"/>
    </row>
    <row r="39" spans="1:13" ht="7.5" customHeight="1">
      <c r="A39" s="1112"/>
      <c r="B39" s="1113"/>
      <c r="C39" s="1114"/>
      <c r="D39" s="1117"/>
      <c r="E39" s="1104"/>
      <c r="F39" s="1120"/>
      <c r="G39" s="1122"/>
      <c r="H39" s="1122"/>
      <c r="I39" s="1122"/>
      <c r="J39" s="1104"/>
      <c r="K39" s="1104"/>
      <c r="L39" s="1104"/>
      <c r="M39" s="1104"/>
    </row>
    <row r="40" spans="1:13" ht="7.5" customHeight="1">
      <c r="A40" s="1106" t="s">
        <v>829</v>
      </c>
      <c r="B40" s="1107"/>
      <c r="C40" s="1108"/>
      <c r="D40" s="1115" t="s">
        <v>830</v>
      </c>
      <c r="E40" s="1103"/>
      <c r="F40" s="1118"/>
      <c r="G40" s="1122"/>
      <c r="H40" s="1122"/>
      <c r="I40" s="1122"/>
      <c r="J40" s="1103"/>
      <c r="K40" s="1103"/>
      <c r="L40" s="1103"/>
      <c r="M40" s="1105">
        <f>L40+I40+F40</f>
        <v>0</v>
      </c>
    </row>
    <row r="41" spans="1:13" ht="7.5" customHeight="1">
      <c r="A41" s="1109"/>
      <c r="B41" s="1110"/>
      <c r="C41" s="1111"/>
      <c r="D41" s="1116"/>
      <c r="E41" s="1088"/>
      <c r="F41" s="1119"/>
      <c r="G41" s="1122"/>
      <c r="H41" s="1122"/>
      <c r="I41" s="1122"/>
      <c r="J41" s="1088"/>
      <c r="K41" s="1088"/>
      <c r="L41" s="1088"/>
      <c r="M41" s="1088"/>
    </row>
    <row r="42" spans="1:13" ht="7.5" customHeight="1">
      <c r="A42" s="1112"/>
      <c r="B42" s="1113"/>
      <c r="C42" s="1114"/>
      <c r="D42" s="1117"/>
      <c r="E42" s="1104"/>
      <c r="F42" s="1120"/>
      <c r="G42" s="1122"/>
      <c r="H42" s="1122"/>
      <c r="I42" s="1122"/>
      <c r="J42" s="1104"/>
      <c r="K42" s="1104"/>
      <c r="L42" s="1104"/>
      <c r="M42" s="1104"/>
    </row>
    <row r="43" spans="1:13" ht="7.5" customHeight="1">
      <c r="A43" s="1106" t="s">
        <v>831</v>
      </c>
      <c r="B43" s="1107"/>
      <c r="C43" s="1108"/>
      <c r="D43" s="1115"/>
      <c r="E43" s="1103"/>
      <c r="F43" s="1118"/>
      <c r="G43" s="1121" t="s">
        <v>172</v>
      </c>
      <c r="H43" s="1122"/>
      <c r="I43" s="1123"/>
      <c r="J43" s="1103"/>
      <c r="K43" s="1103"/>
      <c r="L43" s="1103"/>
      <c r="M43" s="1105">
        <f>L43+I43+F43</f>
        <v>0</v>
      </c>
    </row>
    <row r="44" spans="1:13" ht="7.5" customHeight="1">
      <c r="A44" s="1109"/>
      <c r="B44" s="1110"/>
      <c r="C44" s="1111"/>
      <c r="D44" s="1116"/>
      <c r="E44" s="1088"/>
      <c r="F44" s="1119"/>
      <c r="G44" s="1121"/>
      <c r="H44" s="1122"/>
      <c r="I44" s="1123"/>
      <c r="J44" s="1088"/>
      <c r="K44" s="1088"/>
      <c r="L44" s="1088"/>
      <c r="M44" s="1088"/>
    </row>
    <row r="45" spans="1:13" ht="7.5" customHeight="1">
      <c r="A45" s="1112"/>
      <c r="B45" s="1113"/>
      <c r="C45" s="1114"/>
      <c r="D45" s="1117"/>
      <c r="E45" s="1104"/>
      <c r="F45" s="1120"/>
      <c r="G45" s="1121"/>
      <c r="H45" s="1122"/>
      <c r="I45" s="1123"/>
      <c r="J45" s="1104"/>
      <c r="K45" s="1104"/>
      <c r="L45" s="1104"/>
      <c r="M45" s="1104"/>
    </row>
    <row r="46" spans="1:13" ht="7.5" customHeight="1">
      <c r="A46" s="1106" t="s">
        <v>831</v>
      </c>
      <c r="B46" s="1107"/>
      <c r="C46" s="1108"/>
      <c r="D46" s="1115"/>
      <c r="E46" s="1103"/>
      <c r="F46" s="1118"/>
      <c r="G46" s="1121" t="s">
        <v>832</v>
      </c>
      <c r="H46" s="1122">
        <v>50</v>
      </c>
      <c r="I46" s="1123">
        <v>3588</v>
      </c>
      <c r="J46" s="1103"/>
      <c r="K46" s="1103"/>
      <c r="L46" s="1103"/>
      <c r="M46" s="1105">
        <f>L46+I46+F46</f>
        <v>3588</v>
      </c>
    </row>
    <row r="47" spans="1:13" ht="7.5" customHeight="1">
      <c r="A47" s="1109"/>
      <c r="B47" s="1110"/>
      <c r="C47" s="1111"/>
      <c r="D47" s="1116"/>
      <c r="E47" s="1088"/>
      <c r="F47" s="1119"/>
      <c r="G47" s="1121"/>
      <c r="H47" s="1122"/>
      <c r="I47" s="1123"/>
      <c r="J47" s="1088"/>
      <c r="K47" s="1088"/>
      <c r="L47" s="1088"/>
      <c r="M47" s="1088"/>
    </row>
    <row r="48" spans="1:13" ht="7.5" customHeight="1">
      <c r="A48" s="1112"/>
      <c r="B48" s="1113"/>
      <c r="C48" s="1114"/>
      <c r="D48" s="1117"/>
      <c r="E48" s="1104"/>
      <c r="F48" s="1120"/>
      <c r="G48" s="1121"/>
      <c r="H48" s="1122"/>
      <c r="I48" s="1123"/>
      <c r="J48" s="1104"/>
      <c r="K48" s="1104"/>
      <c r="L48" s="1104"/>
      <c r="M48" s="1104"/>
    </row>
    <row r="49" spans="1:13" ht="7.5" customHeight="1">
      <c r="A49" s="1106" t="s">
        <v>831</v>
      </c>
      <c r="B49" s="1107"/>
      <c r="C49" s="1108"/>
      <c r="D49" s="1115"/>
      <c r="E49" s="1103"/>
      <c r="F49" s="1118"/>
      <c r="G49" s="1121" t="s">
        <v>172</v>
      </c>
      <c r="H49" s="1122"/>
      <c r="I49" s="1123"/>
      <c r="J49" s="1103"/>
      <c r="K49" s="1103"/>
      <c r="L49" s="1103"/>
      <c r="M49" s="1105"/>
    </row>
    <row r="50" spans="1:13" ht="7.5" customHeight="1">
      <c r="A50" s="1109"/>
      <c r="B50" s="1110"/>
      <c r="C50" s="1111"/>
      <c r="D50" s="1116"/>
      <c r="E50" s="1088"/>
      <c r="F50" s="1119"/>
      <c r="G50" s="1121"/>
      <c r="H50" s="1122"/>
      <c r="I50" s="1123"/>
      <c r="J50" s="1088"/>
      <c r="K50" s="1088"/>
      <c r="L50" s="1088"/>
      <c r="M50" s="1088"/>
    </row>
    <row r="51" spans="1:13" ht="7.5" customHeight="1">
      <c r="A51" s="1112"/>
      <c r="B51" s="1113"/>
      <c r="C51" s="1114"/>
      <c r="D51" s="1117"/>
      <c r="E51" s="1104"/>
      <c r="F51" s="1120"/>
      <c r="G51" s="1121"/>
      <c r="H51" s="1122"/>
      <c r="I51" s="1123"/>
      <c r="J51" s="1104"/>
      <c r="K51" s="1104"/>
      <c r="L51" s="1104"/>
      <c r="M51" s="1104"/>
    </row>
    <row r="52" spans="1:13" ht="7.5" customHeight="1">
      <c r="A52" s="1106" t="s">
        <v>831</v>
      </c>
      <c r="B52" s="1107"/>
      <c r="C52" s="1108"/>
      <c r="D52" s="1115"/>
      <c r="E52" s="1103"/>
      <c r="F52" s="1118"/>
      <c r="G52" s="1121" t="s">
        <v>832</v>
      </c>
      <c r="H52" s="1122"/>
      <c r="I52" s="1123"/>
      <c r="J52" s="1103"/>
      <c r="K52" s="1103"/>
      <c r="L52" s="1103"/>
      <c r="M52" s="1105"/>
    </row>
    <row r="53" spans="1:13" ht="7.5" customHeight="1">
      <c r="A53" s="1109"/>
      <c r="B53" s="1110"/>
      <c r="C53" s="1111"/>
      <c r="D53" s="1116"/>
      <c r="E53" s="1088"/>
      <c r="F53" s="1119"/>
      <c r="G53" s="1121"/>
      <c r="H53" s="1122"/>
      <c r="I53" s="1123"/>
      <c r="J53" s="1088"/>
      <c r="K53" s="1088"/>
      <c r="L53" s="1088"/>
      <c r="M53" s="1088"/>
    </row>
    <row r="54" spans="1:13" ht="7.5" customHeight="1" thickBot="1">
      <c r="A54" s="1112"/>
      <c r="B54" s="1113"/>
      <c r="C54" s="1114"/>
      <c r="D54" s="1117"/>
      <c r="E54" s="1104"/>
      <c r="F54" s="1120"/>
      <c r="G54" s="1121"/>
      <c r="H54" s="1122"/>
      <c r="I54" s="1123"/>
      <c r="J54" s="1104"/>
      <c r="K54" s="1104"/>
      <c r="L54" s="1104"/>
      <c r="M54" s="1104"/>
    </row>
    <row r="55" spans="1:13" s="26" customFormat="1" ht="12.75" customHeight="1">
      <c r="A55" s="1067" t="s">
        <v>17</v>
      </c>
      <c r="B55" s="1097"/>
      <c r="C55" s="1068"/>
      <c r="D55" s="1099"/>
      <c r="E55" s="1099"/>
      <c r="F55" s="1101">
        <f>SUM(F34:F54)</f>
        <v>0</v>
      </c>
      <c r="G55" s="1099"/>
      <c r="H55" s="1099"/>
      <c r="I55" s="1101">
        <f>SUM(I34:I54)</f>
        <v>3588</v>
      </c>
      <c r="J55" s="1099"/>
      <c r="K55" s="1099"/>
      <c r="L55" s="1099"/>
      <c r="M55" s="1101">
        <f>SUM(M34:M54)</f>
        <v>3588</v>
      </c>
    </row>
    <row r="56" spans="1:13" s="26" customFormat="1" ht="13.5" customHeight="1" thickBot="1">
      <c r="A56" s="1069"/>
      <c r="B56" s="1098"/>
      <c r="C56" s="1070"/>
      <c r="D56" s="1100"/>
      <c r="E56" s="1100"/>
      <c r="F56" s="1102"/>
      <c r="G56" s="1100"/>
      <c r="H56" s="1100"/>
      <c r="I56" s="1102"/>
      <c r="J56" s="1100"/>
      <c r="K56" s="1100"/>
      <c r="L56" s="1100"/>
      <c r="M56" s="1102"/>
    </row>
    <row r="57" spans="1:13" ht="13.5" customHeight="1">
      <c r="A57" s="264"/>
      <c r="B57" s="264"/>
      <c r="C57" s="264"/>
      <c r="D57" s="264"/>
      <c r="E57" s="264"/>
      <c r="F57" s="37"/>
      <c r="G57" s="266"/>
      <c r="H57" s="21"/>
      <c r="I57" s="21"/>
      <c r="J57" s="21"/>
      <c r="K57" s="21"/>
      <c r="L57" s="21"/>
      <c r="M57" s="21"/>
    </row>
    <row r="58" spans="1:13" ht="13.5" customHeight="1">
      <c r="A58" s="264"/>
      <c r="B58" s="264"/>
      <c r="C58" s="264"/>
      <c r="D58" s="264"/>
      <c r="E58" s="264"/>
      <c r="F58" s="37"/>
      <c r="G58" s="266"/>
      <c r="H58" s="21"/>
      <c r="I58" s="21"/>
      <c r="J58" s="21"/>
      <c r="K58" s="21"/>
      <c r="L58" s="21"/>
      <c r="M58" s="21"/>
    </row>
    <row r="59" spans="1:13" ht="13.5" customHeight="1">
      <c r="A59" s="264"/>
      <c r="B59" s="264"/>
      <c r="C59" s="264"/>
      <c r="D59" s="264"/>
      <c r="E59" s="264"/>
      <c r="F59" s="37"/>
      <c r="G59" s="266"/>
      <c r="H59" s="21"/>
      <c r="I59" s="21"/>
      <c r="J59" s="21"/>
      <c r="K59" s="21"/>
      <c r="L59" s="21"/>
      <c r="M59" s="21"/>
    </row>
    <row r="60" spans="1:13" ht="15.75">
      <c r="A60" s="18" t="s">
        <v>969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 ht="12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ht="15.75">
      <c r="A62" s="18" t="s">
        <v>79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  <row r="63" spans="1:13" ht="36.75" customHeight="1" thickBo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1" ht="36.75" customHeight="1">
      <c r="A64" s="1082" t="s">
        <v>927</v>
      </c>
      <c r="B64" s="1091"/>
      <c r="C64" s="1091"/>
      <c r="D64" s="1082" t="s">
        <v>970</v>
      </c>
      <c r="E64" s="1083"/>
      <c r="F64" s="1082" t="s">
        <v>80</v>
      </c>
      <c r="G64" s="1083"/>
      <c r="H64" s="1082" t="s">
        <v>971</v>
      </c>
      <c r="I64" s="1083"/>
      <c r="J64" s="1082" t="s">
        <v>850</v>
      </c>
      <c r="K64" s="1083"/>
    </row>
    <row r="65" spans="1:11" ht="36.75" customHeight="1">
      <c r="A65" s="1084"/>
      <c r="B65" s="1092"/>
      <c r="C65" s="1092"/>
      <c r="D65" s="1084"/>
      <c r="E65" s="1085"/>
      <c r="F65" s="1084"/>
      <c r="G65" s="1085"/>
      <c r="H65" s="1084"/>
      <c r="I65" s="1085"/>
      <c r="J65" s="1084"/>
      <c r="K65" s="1085"/>
    </row>
    <row r="66" spans="1:11" ht="36.75" customHeight="1" thickBot="1">
      <c r="A66" s="1086"/>
      <c r="B66" s="1093"/>
      <c r="C66" s="1093"/>
      <c r="D66" s="1086"/>
      <c r="E66" s="1087"/>
      <c r="F66" s="1086"/>
      <c r="G66" s="1087"/>
      <c r="H66" s="1086"/>
      <c r="I66" s="1087"/>
      <c r="J66" s="1086"/>
      <c r="K66" s="1087"/>
    </row>
    <row r="67" spans="1:12" s="22" customFormat="1" ht="25.5" customHeight="1" thickBot="1">
      <c r="A67" s="1088" t="s">
        <v>972</v>
      </c>
      <c r="B67" s="1088"/>
      <c r="C67" s="1088"/>
      <c r="D67" s="1088" t="s">
        <v>3</v>
      </c>
      <c r="E67" s="1088"/>
      <c r="F67" s="1089" t="s">
        <v>3</v>
      </c>
      <c r="G67" s="1090"/>
      <c r="H67" s="1089" t="s">
        <v>3</v>
      </c>
      <c r="I67" s="1090"/>
      <c r="J67" s="1088" t="s">
        <v>3</v>
      </c>
      <c r="K67" s="1088"/>
      <c r="L67" s="23"/>
    </row>
    <row r="68" spans="1:13" s="26" customFormat="1" ht="12.75" customHeight="1">
      <c r="A68" s="1067" t="s">
        <v>17</v>
      </c>
      <c r="B68" s="1097"/>
      <c r="C68" s="1068"/>
      <c r="D68" s="1067"/>
      <c r="E68" s="1068"/>
      <c r="F68" s="1067"/>
      <c r="G68" s="1068"/>
      <c r="H68" s="1067"/>
      <c r="I68" s="1068"/>
      <c r="J68" s="1067" t="s">
        <v>3</v>
      </c>
      <c r="K68" s="1068"/>
      <c r="L68" s="1096"/>
      <c r="M68" s="1096"/>
    </row>
    <row r="69" spans="1:13" s="26" customFormat="1" ht="13.5" customHeight="1" thickBot="1">
      <c r="A69" s="1069"/>
      <c r="B69" s="1098"/>
      <c r="C69" s="1070"/>
      <c r="D69" s="1069"/>
      <c r="E69" s="1070"/>
      <c r="F69" s="1069"/>
      <c r="G69" s="1070"/>
      <c r="H69" s="1069"/>
      <c r="I69" s="1070"/>
      <c r="J69" s="1069"/>
      <c r="K69" s="1070"/>
      <c r="L69" s="1096"/>
      <c r="M69" s="1096"/>
    </row>
    <row r="71" spans="1:13" ht="15.75">
      <c r="A71" s="18" t="s">
        <v>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ht="13.5" thickBot="1"/>
    <row r="73" spans="1:11" ht="12.75" customHeight="1">
      <c r="A73" s="1082" t="s">
        <v>927</v>
      </c>
      <c r="B73" s="1091"/>
      <c r="C73" s="1091"/>
      <c r="D73" s="1082" t="s">
        <v>970</v>
      </c>
      <c r="E73" s="1083"/>
      <c r="F73" s="1082" t="s">
        <v>81</v>
      </c>
      <c r="G73" s="1083"/>
      <c r="H73" s="1082" t="s">
        <v>971</v>
      </c>
      <c r="I73" s="1083"/>
      <c r="J73" s="1082" t="s">
        <v>850</v>
      </c>
      <c r="K73" s="1083"/>
    </row>
    <row r="74" spans="1:11" ht="12.75" customHeight="1">
      <c r="A74" s="1084"/>
      <c r="B74" s="1092"/>
      <c r="C74" s="1092"/>
      <c r="D74" s="1084"/>
      <c r="E74" s="1085"/>
      <c r="F74" s="1084"/>
      <c r="G74" s="1085"/>
      <c r="H74" s="1084"/>
      <c r="I74" s="1085"/>
      <c r="J74" s="1084"/>
      <c r="K74" s="1085"/>
    </row>
    <row r="75" spans="1:11" ht="13.5" customHeight="1" thickBot="1">
      <c r="A75" s="1086"/>
      <c r="B75" s="1093"/>
      <c r="C75" s="1093"/>
      <c r="D75" s="1086"/>
      <c r="E75" s="1087"/>
      <c r="F75" s="1086"/>
      <c r="G75" s="1087"/>
      <c r="H75" s="1086"/>
      <c r="I75" s="1087"/>
      <c r="J75" s="1086"/>
      <c r="K75" s="1087"/>
    </row>
    <row r="76" spans="1:12" s="22" customFormat="1" ht="25.5" customHeight="1" thickBot="1">
      <c r="A76" s="1088" t="s">
        <v>1</v>
      </c>
      <c r="B76" s="1088"/>
      <c r="C76" s="1088"/>
      <c r="D76" s="1088" t="s">
        <v>851</v>
      </c>
      <c r="E76" s="1088"/>
      <c r="F76" s="1094" t="s">
        <v>3</v>
      </c>
      <c r="G76" s="1095"/>
      <c r="H76" s="1094"/>
      <c r="I76" s="1095"/>
      <c r="J76" s="1119"/>
      <c r="K76" s="1119"/>
      <c r="L76" s="23"/>
    </row>
    <row r="77" spans="1:13" ht="12.75" customHeight="1">
      <c r="A77" s="1072" t="s">
        <v>17</v>
      </c>
      <c r="B77" s="1073"/>
      <c r="C77" s="1074"/>
      <c r="D77" s="1078"/>
      <c r="E77" s="1079"/>
      <c r="F77" s="1132">
        <f>SUM(F76)</f>
        <v>0</v>
      </c>
      <c r="G77" s="1133"/>
      <c r="H77" s="1139">
        <f>SUM(H76)</f>
        <v>0</v>
      </c>
      <c r="I77" s="1140"/>
      <c r="J77" s="1139">
        <f>SUM(J76)</f>
        <v>0</v>
      </c>
      <c r="K77" s="1140"/>
      <c r="L77" s="1071"/>
      <c r="M77" s="1071"/>
    </row>
    <row r="78" spans="1:13" ht="13.5" customHeight="1" thickBot="1">
      <c r="A78" s="1075"/>
      <c r="B78" s="1076"/>
      <c r="C78" s="1077"/>
      <c r="D78" s="1080"/>
      <c r="E78" s="1081"/>
      <c r="F78" s="1134"/>
      <c r="G78" s="1135"/>
      <c r="H78" s="1141"/>
      <c r="I78" s="1142"/>
      <c r="J78" s="1141"/>
      <c r="K78" s="1142"/>
      <c r="L78" s="1071"/>
      <c r="M78" s="1071"/>
    </row>
    <row r="80" spans="1:13" ht="15.75">
      <c r="A80" s="18" t="s">
        <v>2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ht="13.5" thickBot="1"/>
    <row r="82" spans="1:11" ht="12.75" customHeight="1">
      <c r="A82" s="1082" t="s">
        <v>927</v>
      </c>
      <c r="B82" s="1091"/>
      <c r="C82" s="1091"/>
      <c r="D82" s="1082" t="s">
        <v>970</v>
      </c>
      <c r="E82" s="1083"/>
      <c r="F82" s="1082" t="s">
        <v>80</v>
      </c>
      <c r="G82" s="1083"/>
      <c r="H82" s="1082" t="s">
        <v>971</v>
      </c>
      <c r="I82" s="1083"/>
      <c r="J82" s="1082" t="s">
        <v>850</v>
      </c>
      <c r="K82" s="1083"/>
    </row>
    <row r="83" spans="1:11" ht="12.75" customHeight="1">
      <c r="A83" s="1084"/>
      <c r="B83" s="1092"/>
      <c r="C83" s="1092"/>
      <c r="D83" s="1084"/>
      <c r="E83" s="1085"/>
      <c r="F83" s="1084"/>
      <c r="G83" s="1085"/>
      <c r="H83" s="1084"/>
      <c r="I83" s="1085"/>
      <c r="J83" s="1084"/>
      <c r="K83" s="1085"/>
    </row>
    <row r="84" spans="1:11" ht="13.5" customHeight="1" thickBot="1">
      <c r="A84" s="1086"/>
      <c r="B84" s="1093"/>
      <c r="C84" s="1093"/>
      <c r="D84" s="1086"/>
      <c r="E84" s="1087"/>
      <c r="F84" s="1086"/>
      <c r="G84" s="1087"/>
      <c r="H84" s="1086"/>
      <c r="I84" s="1087"/>
      <c r="J84" s="1086"/>
      <c r="K84" s="1087"/>
    </row>
    <row r="85" spans="1:12" s="22" customFormat="1" ht="25.5" customHeight="1" thickBot="1">
      <c r="A85" s="1088" t="s">
        <v>1</v>
      </c>
      <c r="B85" s="1088"/>
      <c r="C85" s="1088"/>
      <c r="D85" s="1088" t="s">
        <v>852</v>
      </c>
      <c r="E85" s="1088"/>
      <c r="F85" s="1089" t="s">
        <v>3</v>
      </c>
      <c r="G85" s="1090"/>
      <c r="H85" s="1089"/>
      <c r="I85" s="1090"/>
      <c r="J85" s="1088"/>
      <c r="K85" s="1088"/>
      <c r="L85" s="23"/>
    </row>
    <row r="86" spans="1:13" ht="12.75" customHeight="1">
      <c r="A86" s="1072" t="s">
        <v>17</v>
      </c>
      <c r="B86" s="1073"/>
      <c r="C86" s="1074"/>
      <c r="D86" s="1078"/>
      <c r="E86" s="1079"/>
      <c r="F86" s="1078"/>
      <c r="G86" s="1079"/>
      <c r="H86" s="1067">
        <f>SUM(H85)</f>
        <v>0</v>
      </c>
      <c r="I86" s="1068"/>
      <c r="J86" s="1067">
        <f>SUM(J85)</f>
        <v>0</v>
      </c>
      <c r="K86" s="1068"/>
      <c r="L86" s="1071"/>
      <c r="M86" s="1071"/>
    </row>
    <row r="87" spans="1:13" ht="13.5" customHeight="1" thickBot="1">
      <c r="A87" s="1075"/>
      <c r="B87" s="1076"/>
      <c r="C87" s="1077"/>
      <c r="D87" s="1080"/>
      <c r="E87" s="1081"/>
      <c r="F87" s="1080"/>
      <c r="G87" s="1081"/>
      <c r="H87" s="1069"/>
      <c r="I87" s="1070"/>
      <c r="J87" s="1069"/>
      <c r="K87" s="1070"/>
      <c r="L87" s="1071"/>
      <c r="M87" s="1071"/>
    </row>
    <row r="89" spans="1:13" ht="15.75">
      <c r="A89" s="18" t="s">
        <v>82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ht="13.5" thickBot="1"/>
    <row r="91" spans="1:11" ht="12.75" customHeight="1">
      <c r="A91" s="1082" t="s">
        <v>927</v>
      </c>
      <c r="B91" s="1091"/>
      <c r="C91" s="1091"/>
      <c r="D91" s="1082" t="s">
        <v>970</v>
      </c>
      <c r="E91" s="1083"/>
      <c r="F91" s="1082" t="s">
        <v>80</v>
      </c>
      <c r="G91" s="1083"/>
      <c r="H91" s="1082" t="s">
        <v>971</v>
      </c>
      <c r="I91" s="1083"/>
      <c r="J91" s="1082" t="s">
        <v>850</v>
      </c>
      <c r="K91" s="1083"/>
    </row>
    <row r="92" spans="1:11" ht="12.75" customHeight="1">
      <c r="A92" s="1084"/>
      <c r="B92" s="1092"/>
      <c r="C92" s="1092"/>
      <c r="D92" s="1084"/>
      <c r="E92" s="1085"/>
      <c r="F92" s="1084"/>
      <c r="G92" s="1085"/>
      <c r="H92" s="1084"/>
      <c r="I92" s="1085"/>
      <c r="J92" s="1084"/>
      <c r="K92" s="1085"/>
    </row>
    <row r="93" spans="1:11" ht="13.5" customHeight="1" thickBot="1">
      <c r="A93" s="1086"/>
      <c r="B93" s="1093"/>
      <c r="C93" s="1093"/>
      <c r="D93" s="1086"/>
      <c r="E93" s="1087"/>
      <c r="F93" s="1086"/>
      <c r="G93" s="1087"/>
      <c r="H93" s="1086"/>
      <c r="I93" s="1087"/>
      <c r="J93" s="1086"/>
      <c r="K93" s="1087"/>
    </row>
    <row r="94" spans="1:12" s="22" customFormat="1" ht="25.5" customHeight="1" thickBot="1">
      <c r="A94" s="1088" t="s">
        <v>1</v>
      </c>
      <c r="B94" s="1088"/>
      <c r="C94" s="1088"/>
      <c r="D94" s="1088"/>
      <c r="E94" s="1088"/>
      <c r="F94" s="1089" t="s">
        <v>3</v>
      </c>
      <c r="G94" s="1090"/>
      <c r="H94" s="1089"/>
      <c r="I94" s="1090"/>
      <c r="J94" s="1088"/>
      <c r="K94" s="1088"/>
      <c r="L94" s="23"/>
    </row>
    <row r="95" spans="1:13" ht="12.75" customHeight="1">
      <c r="A95" s="1072" t="s">
        <v>17</v>
      </c>
      <c r="B95" s="1073"/>
      <c r="C95" s="1074"/>
      <c r="D95" s="1078"/>
      <c r="E95" s="1079"/>
      <c r="F95" s="1078"/>
      <c r="G95" s="1079"/>
      <c r="H95" s="1067">
        <f>SUM(H94)</f>
        <v>0</v>
      </c>
      <c r="I95" s="1068"/>
      <c r="J95" s="1067">
        <f>SUM(J94)</f>
        <v>0</v>
      </c>
      <c r="K95" s="1068"/>
      <c r="L95" s="1071"/>
      <c r="M95" s="1071"/>
    </row>
    <row r="96" spans="1:13" ht="13.5" customHeight="1" thickBot="1">
      <c r="A96" s="1075"/>
      <c r="B96" s="1076"/>
      <c r="C96" s="1077"/>
      <c r="D96" s="1080"/>
      <c r="E96" s="1081"/>
      <c r="F96" s="1080"/>
      <c r="G96" s="1081"/>
      <c r="H96" s="1069"/>
      <c r="I96" s="1070"/>
      <c r="J96" s="1069"/>
      <c r="K96" s="1070"/>
      <c r="L96" s="1071"/>
      <c r="M96" s="1071"/>
    </row>
  </sheetData>
  <sheetProtection/>
  <mergeCells count="193">
    <mergeCell ref="I34:I36"/>
    <mergeCell ref="A37:C39"/>
    <mergeCell ref="G37:G39"/>
    <mergeCell ref="H37:H39"/>
    <mergeCell ref="I37:I39"/>
    <mergeCell ref="D37:D39"/>
    <mergeCell ref="E37:E39"/>
    <mergeCell ref="F37:F39"/>
    <mergeCell ref="M19:M20"/>
    <mergeCell ref="I19:I20"/>
    <mergeCell ref="J19:J20"/>
    <mergeCell ref="M31:M33"/>
    <mergeCell ref="A13:C15"/>
    <mergeCell ref="K16:K18"/>
    <mergeCell ref="A19:C20"/>
    <mergeCell ref="D19:D20"/>
    <mergeCell ref="E19:E20"/>
    <mergeCell ref="F19:F20"/>
    <mergeCell ref="G19:G20"/>
    <mergeCell ref="H19:H20"/>
    <mergeCell ref="K19:K20"/>
    <mergeCell ref="A16:C18"/>
    <mergeCell ref="A82:C84"/>
    <mergeCell ref="D82:E84"/>
    <mergeCell ref="G16:G18"/>
    <mergeCell ref="A6:M6"/>
    <mergeCell ref="D13:F13"/>
    <mergeCell ref="G13:I13"/>
    <mergeCell ref="J13:L13"/>
    <mergeCell ref="L16:L18"/>
    <mergeCell ref="M16:M18"/>
    <mergeCell ref="M13:M15"/>
    <mergeCell ref="F82:G84"/>
    <mergeCell ref="H82:I84"/>
    <mergeCell ref="F85:G85"/>
    <mergeCell ref="H85:I85"/>
    <mergeCell ref="A85:C85"/>
    <mergeCell ref="D85:E85"/>
    <mergeCell ref="J85:K85"/>
    <mergeCell ref="J86:K87"/>
    <mergeCell ref="A86:C87"/>
    <mergeCell ref="D86:E87"/>
    <mergeCell ref="F86:G87"/>
    <mergeCell ref="H86:I87"/>
    <mergeCell ref="H77:I78"/>
    <mergeCell ref="L86:L87"/>
    <mergeCell ref="M86:M87"/>
    <mergeCell ref="J77:K78"/>
    <mergeCell ref="L77:L78"/>
    <mergeCell ref="M77:M78"/>
    <mergeCell ref="J82:K84"/>
    <mergeCell ref="A77:C78"/>
    <mergeCell ref="D77:E78"/>
    <mergeCell ref="F77:G78"/>
    <mergeCell ref="H16:H18"/>
    <mergeCell ref="A34:C36"/>
    <mergeCell ref="D34:D36"/>
    <mergeCell ref="E34:E36"/>
    <mergeCell ref="F34:F36"/>
    <mergeCell ref="G34:G36"/>
    <mergeCell ref="H34:H36"/>
    <mergeCell ref="I16:I18"/>
    <mergeCell ref="J16:J18"/>
    <mergeCell ref="A31:C33"/>
    <mergeCell ref="D31:F31"/>
    <mergeCell ref="G31:I31"/>
    <mergeCell ref="J31:L31"/>
    <mergeCell ref="D16:D18"/>
    <mergeCell ref="E16:E18"/>
    <mergeCell ref="F16:F18"/>
    <mergeCell ref="L19:L20"/>
    <mergeCell ref="J34:J36"/>
    <mergeCell ref="J37:J39"/>
    <mergeCell ref="L34:L36"/>
    <mergeCell ref="M34:M36"/>
    <mergeCell ref="M37:M39"/>
    <mergeCell ref="A5:M5"/>
    <mergeCell ref="A7:M7"/>
    <mergeCell ref="J76:K76"/>
    <mergeCell ref="A67:C67"/>
    <mergeCell ref="D67:E67"/>
    <mergeCell ref="F67:G67"/>
    <mergeCell ref="K40:K42"/>
    <mergeCell ref="K34:K36"/>
    <mergeCell ref="K37:K39"/>
    <mergeCell ref="L37:L39"/>
    <mergeCell ref="K1:M1"/>
    <mergeCell ref="A2:M2"/>
    <mergeCell ref="A40:C42"/>
    <mergeCell ref="D40:D42"/>
    <mergeCell ref="E40:E42"/>
    <mergeCell ref="F40:F42"/>
    <mergeCell ref="G40:G42"/>
    <mergeCell ref="H40:H42"/>
    <mergeCell ref="I40:I42"/>
    <mergeCell ref="J40:J42"/>
    <mergeCell ref="L40:L42"/>
    <mergeCell ref="M40:M42"/>
    <mergeCell ref="A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A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A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M49:M51"/>
    <mergeCell ref="A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I55:I56"/>
    <mergeCell ref="J55:J56"/>
    <mergeCell ref="A55:C56"/>
    <mergeCell ref="D55:D56"/>
    <mergeCell ref="E55:E56"/>
    <mergeCell ref="F55:F56"/>
    <mergeCell ref="K55:K56"/>
    <mergeCell ref="L55:L56"/>
    <mergeCell ref="M55:M56"/>
    <mergeCell ref="A64:C66"/>
    <mergeCell ref="D64:E66"/>
    <mergeCell ref="F64:G66"/>
    <mergeCell ref="H64:I66"/>
    <mergeCell ref="J64:K66"/>
    <mergeCell ref="G55:G56"/>
    <mergeCell ref="H55:H56"/>
    <mergeCell ref="H67:I67"/>
    <mergeCell ref="J67:K67"/>
    <mergeCell ref="A68:C69"/>
    <mergeCell ref="D68:E69"/>
    <mergeCell ref="F68:G69"/>
    <mergeCell ref="H68:I69"/>
    <mergeCell ref="J68:K69"/>
    <mergeCell ref="L68:L69"/>
    <mergeCell ref="M68:M69"/>
    <mergeCell ref="A73:C75"/>
    <mergeCell ref="D73:E75"/>
    <mergeCell ref="F73:G75"/>
    <mergeCell ref="H73:I75"/>
    <mergeCell ref="J73:K75"/>
    <mergeCell ref="A76:C76"/>
    <mergeCell ref="D76:E76"/>
    <mergeCell ref="F76:G76"/>
    <mergeCell ref="H76:I76"/>
    <mergeCell ref="J91:K93"/>
    <mergeCell ref="A94:C94"/>
    <mergeCell ref="D94:E94"/>
    <mergeCell ref="F94:G94"/>
    <mergeCell ref="H94:I94"/>
    <mergeCell ref="J94:K94"/>
    <mergeCell ref="A91:C93"/>
    <mergeCell ref="D91:E93"/>
    <mergeCell ref="F91:G93"/>
    <mergeCell ref="H91:I93"/>
    <mergeCell ref="J95:K96"/>
    <mergeCell ref="L95:L96"/>
    <mergeCell ref="M95:M96"/>
    <mergeCell ref="A95:C96"/>
    <mergeCell ref="D95:E96"/>
    <mergeCell ref="F95:G96"/>
    <mergeCell ref="H95:I96"/>
  </mergeCells>
  <printOptions horizontalCentered="1"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I3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75390625" style="42" customWidth="1"/>
    <col min="2" max="2" width="57.75390625" style="42" customWidth="1"/>
    <col min="3" max="4" width="20.75390625" style="42" customWidth="1"/>
    <col min="5" max="16384" width="9.125" style="22" customWidth="1"/>
  </cols>
  <sheetData>
    <row r="2" spans="1:4" ht="15.75">
      <c r="A2" s="1157"/>
      <c r="B2" s="1157"/>
      <c r="C2" s="1157"/>
      <c r="D2" s="1157"/>
    </row>
    <row r="3" spans="1:9" s="38" customFormat="1" ht="12.75">
      <c r="A3" s="91" t="s">
        <v>169</v>
      </c>
      <c r="B3" s="91"/>
      <c r="C3" s="91"/>
      <c r="D3" s="91"/>
      <c r="F3" s="68"/>
      <c r="G3" s="28"/>
      <c r="H3" s="28"/>
      <c r="I3" s="28"/>
    </row>
    <row r="4" spans="1:4" ht="15.75">
      <c r="A4" s="55"/>
      <c r="B4" s="55"/>
      <c r="C4" s="55"/>
      <c r="D4" s="55"/>
    </row>
    <row r="5" spans="1:4" ht="15.75">
      <c r="A5" s="1158" t="s">
        <v>6</v>
      </c>
      <c r="B5" s="1158"/>
      <c r="C5" s="1158"/>
      <c r="D5" s="1158"/>
    </row>
    <row r="6" spans="1:4" ht="15.75">
      <c r="A6" s="1156" t="s">
        <v>604</v>
      </c>
      <c r="B6" s="1156"/>
      <c r="C6" s="1156"/>
      <c r="D6" s="1156"/>
    </row>
    <row r="7" spans="1:4" ht="15.75">
      <c r="A7" s="1156" t="s">
        <v>605</v>
      </c>
      <c r="B7" s="1156"/>
      <c r="C7" s="1156"/>
      <c r="D7" s="1156"/>
    </row>
    <row r="8" spans="1:4" ht="15.75">
      <c r="A8" s="1156" t="s">
        <v>837</v>
      </c>
      <c r="B8" s="1156"/>
      <c r="C8" s="1156"/>
      <c r="D8" s="1156"/>
    </row>
    <row r="9" spans="1:4" ht="16.5" thickBot="1">
      <c r="A9" s="56"/>
      <c r="B9" s="56"/>
      <c r="C9" s="57"/>
      <c r="D9" s="22"/>
    </row>
    <row r="10" spans="1:4" s="20" customFormat="1" ht="15.75" customHeight="1">
      <c r="A10" s="227" t="s">
        <v>944</v>
      </c>
      <c r="B10" s="1159" t="s">
        <v>84</v>
      </c>
      <c r="C10" s="1162" t="s">
        <v>104</v>
      </c>
      <c r="D10" s="1163"/>
    </row>
    <row r="11" spans="1:4" s="20" customFormat="1" ht="35.25" customHeight="1" thickBot="1">
      <c r="A11" s="228"/>
      <c r="B11" s="1160"/>
      <c r="C11" s="1164"/>
      <c r="D11" s="1165"/>
    </row>
    <row r="12" spans="1:4" s="20" customFormat="1" ht="12.75">
      <c r="A12" s="228"/>
      <c r="B12" s="1160"/>
      <c r="C12" s="1166" t="s">
        <v>838</v>
      </c>
      <c r="D12" s="1168" t="s">
        <v>839</v>
      </c>
    </row>
    <row r="13" spans="1:4" s="20" customFormat="1" ht="27.75" customHeight="1" thickBot="1">
      <c r="A13" s="229" t="s">
        <v>943</v>
      </c>
      <c r="B13" s="1161"/>
      <c r="C13" s="1167"/>
      <c r="D13" s="1169"/>
    </row>
    <row r="14" spans="1:4" s="20" customFormat="1" ht="12.75">
      <c r="A14" s="230" t="s">
        <v>945</v>
      </c>
      <c r="B14" s="43" t="s">
        <v>105</v>
      </c>
      <c r="C14" s="231">
        <f>100+1000</f>
        <v>1100</v>
      </c>
      <c r="D14" s="231">
        <f>330+1100</f>
        <v>1430</v>
      </c>
    </row>
    <row r="15" spans="1:4" s="20" customFormat="1" ht="25.5">
      <c r="A15" s="230" t="s">
        <v>946</v>
      </c>
      <c r="B15" s="219" t="s">
        <v>840</v>
      </c>
      <c r="C15" s="232"/>
      <c r="D15" s="232"/>
    </row>
    <row r="16" spans="1:4" s="234" customFormat="1" ht="12.75">
      <c r="A16" s="230" t="s">
        <v>947</v>
      </c>
      <c r="B16" s="220" t="s">
        <v>841</v>
      </c>
      <c r="C16" s="233"/>
      <c r="D16" s="233"/>
    </row>
    <row r="17" spans="1:4" s="234" customFormat="1" ht="25.5">
      <c r="A17" s="230" t="s">
        <v>948</v>
      </c>
      <c r="B17" s="219" t="s">
        <v>842</v>
      </c>
      <c r="C17" s="233"/>
      <c r="D17" s="233"/>
    </row>
    <row r="18" spans="1:4" s="234" customFormat="1" ht="12.75">
      <c r="A18" s="230" t="s">
        <v>949</v>
      </c>
      <c r="B18" s="220" t="s">
        <v>843</v>
      </c>
      <c r="C18" s="233">
        <v>100</v>
      </c>
      <c r="D18" s="233">
        <v>29</v>
      </c>
    </row>
    <row r="19" spans="1:4" s="234" customFormat="1" ht="12.75">
      <c r="A19" s="230" t="s">
        <v>10</v>
      </c>
      <c r="B19" s="221" t="s">
        <v>106</v>
      </c>
      <c r="C19" s="246"/>
      <c r="D19" s="246"/>
    </row>
    <row r="20" spans="1:4" s="245" customFormat="1" ht="13.5">
      <c r="A20" s="244" t="s">
        <v>950</v>
      </c>
      <c r="B20" s="222" t="s">
        <v>107</v>
      </c>
      <c r="C20" s="236">
        <f>SUM(C14:C19)</f>
        <v>1200</v>
      </c>
      <c r="D20" s="236">
        <f>SUM(D14:D19)</f>
        <v>1459</v>
      </c>
    </row>
    <row r="21" spans="1:4" s="250" customFormat="1" ht="24" customHeight="1">
      <c r="A21" s="247" t="s">
        <v>951</v>
      </c>
      <c r="B21" s="248" t="s">
        <v>108</v>
      </c>
      <c r="C21" s="249">
        <f>C20*0.5</f>
        <v>600</v>
      </c>
      <c r="D21" s="249">
        <f>D20*0.5</f>
        <v>729.5</v>
      </c>
    </row>
    <row r="22" spans="1:2" s="239" customFormat="1" ht="25.5">
      <c r="A22" s="238" t="s">
        <v>953</v>
      </c>
      <c r="B22" s="223" t="s">
        <v>844</v>
      </c>
    </row>
    <row r="23" spans="1:4" s="234" customFormat="1" ht="31.5" customHeight="1">
      <c r="A23" s="240" t="s">
        <v>955</v>
      </c>
      <c r="B23" s="223" t="s">
        <v>845</v>
      </c>
      <c r="C23" s="233"/>
      <c r="D23" s="233"/>
    </row>
    <row r="24" spans="1:4" s="234" customFormat="1" ht="12.75">
      <c r="A24" s="240" t="s">
        <v>956</v>
      </c>
      <c r="B24" s="224" t="s">
        <v>846</v>
      </c>
      <c r="C24" s="233"/>
      <c r="D24" s="233"/>
    </row>
    <row r="25" spans="1:4" s="234" customFormat="1" ht="25.5">
      <c r="A25" s="240" t="s">
        <v>11</v>
      </c>
      <c r="B25" s="225" t="s">
        <v>847</v>
      </c>
      <c r="C25" s="233"/>
      <c r="D25" s="233"/>
    </row>
    <row r="26" spans="1:4" s="234" customFormat="1" ht="38.25">
      <c r="A26" s="240" t="s">
        <v>957</v>
      </c>
      <c r="B26" s="225" t="s">
        <v>606</v>
      </c>
      <c r="C26" s="233"/>
      <c r="D26" s="233"/>
    </row>
    <row r="27" spans="1:4" s="234" customFormat="1" ht="25.5">
      <c r="A27" s="240" t="s">
        <v>958</v>
      </c>
      <c r="B27" s="225" t="s">
        <v>848</v>
      </c>
      <c r="C27" s="233"/>
      <c r="D27" s="233"/>
    </row>
    <row r="28" spans="1:4" s="234" customFormat="1" ht="25.5">
      <c r="A28" s="240" t="s">
        <v>959</v>
      </c>
      <c r="B28" s="225" t="s">
        <v>849</v>
      </c>
      <c r="C28" s="241"/>
      <c r="D28" s="241"/>
    </row>
    <row r="29" spans="1:4" s="237" customFormat="1" ht="13.5">
      <c r="A29" s="235" t="s">
        <v>961</v>
      </c>
      <c r="B29" s="226" t="s">
        <v>794</v>
      </c>
      <c r="C29" s="242">
        <f>SUM(C23:C28)</f>
        <v>0</v>
      </c>
      <c r="D29" s="242">
        <f>SUM(D23:D28)</f>
        <v>0</v>
      </c>
    </row>
    <row r="30" spans="1:4" s="254" customFormat="1" ht="29.25">
      <c r="A30" s="251" t="s">
        <v>963</v>
      </c>
      <c r="B30" s="252" t="s">
        <v>795</v>
      </c>
      <c r="C30" s="253">
        <f>C21-C29</f>
        <v>600</v>
      </c>
      <c r="D30" s="253">
        <f>D21-D29</f>
        <v>729.5</v>
      </c>
    </row>
    <row r="31" spans="1:4" s="60" customFormat="1" ht="15.75">
      <c r="A31" s="61"/>
      <c r="B31" s="58"/>
      <c r="C31" s="59"/>
      <c r="D31" s="59"/>
    </row>
    <row r="32" spans="1:4" s="60" customFormat="1" ht="15.75">
      <c r="A32" s="61"/>
      <c r="B32" s="58"/>
      <c r="C32" s="59"/>
      <c r="D32" s="59"/>
    </row>
    <row r="33" spans="1:4" s="60" customFormat="1" ht="15.75">
      <c r="A33" s="61"/>
      <c r="B33" s="58"/>
      <c r="C33" s="59"/>
      <c r="D33" s="59"/>
    </row>
    <row r="34" spans="1:4" s="60" customFormat="1" ht="15.75">
      <c r="A34" s="58"/>
      <c r="B34" s="58"/>
      <c r="C34" s="59"/>
      <c r="D34" s="59"/>
    </row>
    <row r="35" spans="1:4" s="60" customFormat="1" ht="15.75">
      <c r="A35" s="58"/>
      <c r="B35" s="58"/>
      <c r="C35" s="59"/>
      <c r="D35" s="59"/>
    </row>
    <row r="36" spans="1:4" s="60" customFormat="1" ht="15.75">
      <c r="A36" s="58"/>
      <c r="B36" s="58"/>
      <c r="C36" s="59"/>
      <c r="D36" s="59"/>
    </row>
    <row r="37" spans="1:4" s="60" customFormat="1" ht="15.75">
      <c r="A37" s="58"/>
      <c r="B37" s="62"/>
      <c r="C37" s="59"/>
      <c r="D37" s="59"/>
    </row>
    <row r="38" spans="1:4" s="60" customFormat="1" ht="15.75">
      <c r="A38" s="58"/>
      <c r="B38" s="58"/>
      <c r="C38" s="59"/>
      <c r="D38" s="59"/>
    </row>
    <row r="39" spans="1:4" s="60" customFormat="1" ht="15.75">
      <c r="A39" s="58"/>
      <c r="B39" s="58"/>
      <c r="C39" s="59"/>
      <c r="D39" s="59"/>
    </row>
  </sheetData>
  <sheetProtection/>
  <mergeCells count="9">
    <mergeCell ref="B10:B13"/>
    <mergeCell ref="C10:D11"/>
    <mergeCell ref="C12:C13"/>
    <mergeCell ref="D12:D13"/>
    <mergeCell ref="A8:D8"/>
    <mergeCell ref="A2:D2"/>
    <mergeCell ref="A6:D6"/>
    <mergeCell ref="A7:D7"/>
    <mergeCell ref="A5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tabSelected="1" workbookViewId="0" topLeftCell="A1">
      <selection activeCell="G6" sqref="G6"/>
    </sheetView>
  </sheetViews>
  <sheetFormatPr defaultColWidth="9.00390625" defaultRowHeight="12.75"/>
  <cols>
    <col min="2" max="2" width="29.875" style="0" customWidth="1"/>
    <col min="3" max="3" width="8.875" style="0" customWidth="1"/>
    <col min="4" max="4" width="17.75390625" style="0" customWidth="1"/>
    <col min="5" max="5" width="16.125" style="0" customWidth="1"/>
    <col min="6" max="6" width="17.125" style="0" customWidth="1"/>
    <col min="7" max="7" width="13.625" style="0" customWidth="1"/>
    <col min="8" max="8" width="15.625" style="0" customWidth="1"/>
    <col min="9" max="9" width="20.00390625" style="0" customWidth="1"/>
  </cols>
  <sheetData>
    <row r="1" spans="6:7" ht="12.75">
      <c r="F1" s="91" t="s">
        <v>170</v>
      </c>
      <c r="G1" s="91"/>
    </row>
    <row r="2" spans="1:9" ht="15.75">
      <c r="A2" s="1202"/>
      <c r="B2" s="1202"/>
      <c r="C2" s="1202"/>
      <c r="D2" s="1202"/>
      <c r="E2" s="1202"/>
      <c r="F2" s="1202"/>
      <c r="G2" s="1202"/>
      <c r="H2" s="1202"/>
      <c r="I2" s="1202"/>
    </row>
    <row r="3" spans="1:9" ht="15.75">
      <c r="A3" s="1126" t="s">
        <v>430</v>
      </c>
      <c r="B3" s="1126"/>
      <c r="C3" s="1126"/>
      <c r="D3" s="1126"/>
      <c r="E3" s="1126"/>
      <c r="F3" s="1126"/>
      <c r="G3" s="1126"/>
      <c r="H3" s="1126"/>
      <c r="I3" s="1126"/>
    </row>
    <row r="4" spans="1:9" ht="15.75">
      <c r="A4" s="1126" t="s">
        <v>483</v>
      </c>
      <c r="B4" s="1126"/>
      <c r="C4" s="1126"/>
      <c r="D4" s="1126"/>
      <c r="E4" s="1126"/>
      <c r="F4" s="1126"/>
      <c r="G4" s="1126"/>
      <c r="H4" s="1126"/>
      <c r="I4" s="1126"/>
    </row>
    <row r="5" spans="1:9" ht="15.75">
      <c r="A5" s="1126" t="s">
        <v>484</v>
      </c>
      <c r="B5" s="1126"/>
      <c r="C5" s="1126"/>
      <c r="D5" s="1126"/>
      <c r="E5" s="1126"/>
      <c r="F5" s="1126"/>
      <c r="G5" s="1126"/>
      <c r="H5" s="1126"/>
      <c r="I5" s="1126"/>
    </row>
    <row r="6" spans="1:9" ht="15.75">
      <c r="A6" s="256"/>
      <c r="B6" s="256"/>
      <c r="C6" s="256"/>
      <c r="D6" s="256"/>
      <c r="E6" s="256"/>
      <c r="F6" s="256"/>
      <c r="G6" s="256"/>
      <c r="H6" s="256"/>
      <c r="I6" s="256"/>
    </row>
    <row r="7" spans="1:9" ht="15.75">
      <c r="A7" s="256"/>
      <c r="B7" s="256"/>
      <c r="C7" s="256"/>
      <c r="D7" s="256"/>
      <c r="E7" s="256"/>
      <c r="F7" s="256"/>
      <c r="G7" s="256"/>
      <c r="H7" s="256"/>
      <c r="I7" s="256"/>
    </row>
    <row r="8" spans="1:9" ht="16.5" thickBot="1">
      <c r="A8" s="22"/>
      <c r="B8" s="22"/>
      <c r="C8" s="22"/>
      <c r="D8" s="22"/>
      <c r="E8" s="22"/>
      <c r="F8" s="22"/>
      <c r="G8" s="22"/>
      <c r="H8" s="22"/>
      <c r="I8" s="22"/>
    </row>
    <row r="9" spans="1:9" ht="15.75">
      <c r="A9" s="1170" t="s">
        <v>485</v>
      </c>
      <c r="B9" s="1170" t="s">
        <v>486</v>
      </c>
      <c r="C9" s="1173" t="s">
        <v>487</v>
      </c>
      <c r="D9" s="1078" t="s">
        <v>488</v>
      </c>
      <c r="E9" s="1175"/>
      <c r="F9" s="1175"/>
      <c r="G9" s="1176" t="s">
        <v>489</v>
      </c>
      <c r="H9" s="1177"/>
      <c r="I9" s="1178"/>
    </row>
    <row r="10" spans="1:9" ht="16.5" thickBot="1">
      <c r="A10" s="1171"/>
      <c r="B10" s="1171"/>
      <c r="C10" s="1174"/>
      <c r="D10" s="784"/>
      <c r="E10" s="785" t="s">
        <v>490</v>
      </c>
      <c r="F10" s="785"/>
      <c r="G10" s="1080" t="s">
        <v>491</v>
      </c>
      <c r="H10" s="1179"/>
      <c r="I10" s="1081"/>
    </row>
    <row r="11" spans="1:9" ht="12.75">
      <c r="A11" s="1171"/>
      <c r="B11" s="1171"/>
      <c r="C11" s="1171"/>
      <c r="D11" s="1180" t="s">
        <v>492</v>
      </c>
      <c r="E11" s="1180" t="s">
        <v>493</v>
      </c>
      <c r="F11" s="1180" t="s">
        <v>986</v>
      </c>
      <c r="G11" s="1182" t="s">
        <v>494</v>
      </c>
      <c r="H11" s="1182" t="s">
        <v>495</v>
      </c>
      <c r="I11" s="1182" t="s">
        <v>986</v>
      </c>
    </row>
    <row r="12" spans="1:9" ht="13.5" thickBot="1">
      <c r="A12" s="1172"/>
      <c r="B12" s="1172"/>
      <c r="C12" s="1172"/>
      <c r="D12" s="1181"/>
      <c r="E12" s="1181"/>
      <c r="F12" s="1181"/>
      <c r="G12" s="1181"/>
      <c r="H12" s="1181"/>
      <c r="I12" s="1181"/>
    </row>
    <row r="13" spans="1:9" ht="12.75">
      <c r="A13" s="1183" t="s">
        <v>945</v>
      </c>
      <c r="B13" s="1186" t="s">
        <v>496</v>
      </c>
      <c r="C13" s="1189">
        <v>85</v>
      </c>
      <c r="D13" s="1192">
        <v>1336</v>
      </c>
      <c r="E13" s="1195">
        <v>2703</v>
      </c>
      <c r="F13" s="1195">
        <f>D13+E13</f>
        <v>4039</v>
      </c>
      <c r="G13" s="1192">
        <v>3180</v>
      </c>
      <c r="H13" s="1195">
        <v>859</v>
      </c>
      <c r="I13" s="1195">
        <f>G13+H13</f>
        <v>4039</v>
      </c>
    </row>
    <row r="14" spans="1:9" ht="12.75">
      <c r="A14" s="1184"/>
      <c r="B14" s="1187"/>
      <c r="C14" s="1190"/>
      <c r="D14" s="1193"/>
      <c r="E14" s="1196"/>
      <c r="F14" s="1196"/>
      <c r="G14" s="1193"/>
      <c r="H14" s="1196"/>
      <c r="I14" s="1196"/>
    </row>
    <row r="15" spans="1:9" ht="38.25" customHeight="1" thickBot="1">
      <c r="A15" s="1185"/>
      <c r="B15" s="1188"/>
      <c r="C15" s="1191"/>
      <c r="D15" s="1194"/>
      <c r="E15" s="1197"/>
      <c r="F15" s="1197"/>
      <c r="G15" s="1194"/>
      <c r="H15" s="1198"/>
      <c r="I15" s="1198"/>
    </row>
    <row r="16" spans="1:9" ht="13.5" thickTop="1">
      <c r="A16" s="1203"/>
      <c r="B16" s="1206" t="s">
        <v>497</v>
      </c>
      <c r="C16" s="1209"/>
      <c r="D16" s="1199">
        <f aca="true" t="shared" si="0" ref="D16:I16">D13</f>
        <v>1336</v>
      </c>
      <c r="E16" s="1199">
        <f t="shared" si="0"/>
        <v>2703</v>
      </c>
      <c r="F16" s="1199">
        <f t="shared" si="0"/>
        <v>4039</v>
      </c>
      <c r="G16" s="1199">
        <f t="shared" si="0"/>
        <v>3180</v>
      </c>
      <c r="H16" s="1199">
        <f t="shared" si="0"/>
        <v>859</v>
      </c>
      <c r="I16" s="1199">
        <f t="shared" si="0"/>
        <v>4039</v>
      </c>
    </row>
    <row r="17" spans="1:9" ht="12.75">
      <c r="A17" s="1204"/>
      <c r="B17" s="1207"/>
      <c r="C17" s="1210"/>
      <c r="D17" s="1200"/>
      <c r="E17" s="1200"/>
      <c r="F17" s="1200"/>
      <c r="G17" s="1200"/>
      <c r="H17" s="1200"/>
      <c r="I17" s="1200"/>
    </row>
    <row r="18" spans="1:9" ht="30.75" customHeight="1" thickBot="1">
      <c r="A18" s="1205"/>
      <c r="B18" s="1208"/>
      <c r="C18" s="1211"/>
      <c r="D18" s="1201"/>
      <c r="E18" s="1201"/>
      <c r="F18" s="1201"/>
      <c r="G18" s="1201"/>
      <c r="H18" s="1201"/>
      <c r="I18" s="1201"/>
    </row>
  </sheetData>
  <mergeCells count="34">
    <mergeCell ref="I16:I18"/>
    <mergeCell ref="A2:I2"/>
    <mergeCell ref="E16:E18"/>
    <mergeCell ref="F16:F18"/>
    <mergeCell ref="G16:G18"/>
    <mergeCell ref="H16:H18"/>
    <mergeCell ref="A16:A18"/>
    <mergeCell ref="B16:B18"/>
    <mergeCell ref="C16:C18"/>
    <mergeCell ref="D16:D18"/>
    <mergeCell ref="I11:I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E11:E12"/>
    <mergeCell ref="F11:F12"/>
    <mergeCell ref="G11:G12"/>
    <mergeCell ref="H11:H12"/>
    <mergeCell ref="A3:I3"/>
    <mergeCell ref="A4:I4"/>
    <mergeCell ref="A5:I5"/>
    <mergeCell ref="A9:A12"/>
    <mergeCell ref="B9:B12"/>
    <mergeCell ref="C9:C12"/>
    <mergeCell ref="D9:F9"/>
    <mergeCell ref="G9:I9"/>
    <mergeCell ref="G10:I10"/>
    <mergeCell ref="D11:D12"/>
  </mergeCells>
  <printOptions/>
  <pageMargins left="0.24" right="0.3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94"/>
  <sheetViews>
    <sheetView workbookViewId="0" topLeftCell="A1">
      <selection activeCell="A1" sqref="A1:J1"/>
    </sheetView>
  </sheetViews>
  <sheetFormatPr defaultColWidth="9.00390625" defaultRowHeight="12.75"/>
  <cols>
    <col min="1" max="1" width="3.00390625" style="0" customWidth="1"/>
    <col min="2" max="2" width="2.25390625" style="0" customWidth="1"/>
    <col min="3" max="3" width="2.625" style="0" customWidth="1"/>
    <col min="4" max="4" width="2.75390625" style="0" customWidth="1"/>
    <col min="5" max="5" width="3.25390625" style="0" customWidth="1"/>
    <col min="6" max="6" width="47.25390625" style="0" customWidth="1"/>
    <col min="7" max="7" width="11.25390625" style="0" customWidth="1"/>
    <col min="8" max="9" width="11.00390625" style="0" customWidth="1"/>
    <col min="10" max="10" width="10.125" style="0" customWidth="1"/>
  </cols>
  <sheetData>
    <row r="1" spans="1:10" ht="12.75">
      <c r="A1" s="821" t="s">
        <v>149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5.75" customHeight="1">
      <c r="A2" s="807"/>
      <c r="B2" s="807"/>
      <c r="C2" s="807"/>
      <c r="D2" s="807"/>
      <c r="E2" s="807"/>
      <c r="F2" s="807"/>
      <c r="G2" s="807"/>
      <c r="H2" s="807"/>
      <c r="I2" s="807"/>
      <c r="J2" s="807"/>
    </row>
    <row r="3" spans="1:10" ht="15.75">
      <c r="A3" s="807" t="s">
        <v>430</v>
      </c>
      <c r="B3" s="807"/>
      <c r="C3" s="807"/>
      <c r="D3" s="807"/>
      <c r="E3" s="807"/>
      <c r="F3" s="807"/>
      <c r="G3" s="807"/>
      <c r="H3" s="807"/>
      <c r="I3" s="807"/>
      <c r="J3" s="807"/>
    </row>
    <row r="4" spans="1:10" ht="15.75">
      <c r="A4" s="807" t="s">
        <v>293</v>
      </c>
      <c r="B4" s="807"/>
      <c r="C4" s="807"/>
      <c r="D4" s="807"/>
      <c r="E4" s="807"/>
      <c r="F4" s="807"/>
      <c r="G4" s="807"/>
      <c r="H4" s="807"/>
      <c r="I4" s="807"/>
      <c r="J4" s="807"/>
    </row>
    <row r="5" spans="1:10" ht="16.5">
      <c r="A5" s="808" t="s">
        <v>112</v>
      </c>
      <c r="B5" s="808"/>
      <c r="C5" s="808"/>
      <c r="D5" s="808"/>
      <c r="E5" s="808"/>
      <c r="F5" s="808"/>
      <c r="G5" s="808"/>
      <c r="H5" s="808"/>
      <c r="I5" s="808"/>
      <c r="J5" s="808"/>
    </row>
    <row r="6" spans="1:10" ht="13.5" customHeight="1" thickBot="1">
      <c r="A6" s="357"/>
      <c r="B6" s="357"/>
      <c r="C6" s="356"/>
      <c r="D6" s="356"/>
      <c r="E6" s="356"/>
      <c r="F6" s="358"/>
      <c r="G6" s="359"/>
      <c r="H6" s="809" t="s">
        <v>4</v>
      </c>
      <c r="I6" s="806"/>
      <c r="J6" s="806"/>
    </row>
    <row r="7" spans="1:10" ht="16.5" customHeight="1">
      <c r="A7" s="835" t="s">
        <v>102</v>
      </c>
      <c r="B7" s="836"/>
      <c r="C7" s="836"/>
      <c r="D7" s="836"/>
      <c r="E7" s="836"/>
      <c r="F7" s="837"/>
      <c r="G7" s="403" t="s">
        <v>327</v>
      </c>
      <c r="H7" s="404" t="s">
        <v>798</v>
      </c>
      <c r="I7" s="841" t="s">
        <v>8</v>
      </c>
      <c r="J7" s="816" t="s">
        <v>294</v>
      </c>
    </row>
    <row r="8" spans="1:10" ht="18" customHeight="1" thickBot="1">
      <c r="A8" s="838"/>
      <c r="B8" s="839"/>
      <c r="C8" s="839"/>
      <c r="D8" s="839"/>
      <c r="E8" s="839"/>
      <c r="F8" s="840"/>
      <c r="G8" s="815" t="s">
        <v>940</v>
      </c>
      <c r="H8" s="810"/>
      <c r="I8" s="842"/>
      <c r="J8" s="817"/>
    </row>
    <row r="9" spans="1:10" ht="32.25" customHeight="1">
      <c r="A9" s="361" t="s">
        <v>78</v>
      </c>
      <c r="B9" s="832" t="s">
        <v>114</v>
      </c>
      <c r="C9" s="832"/>
      <c r="D9" s="832"/>
      <c r="E9" s="832"/>
      <c r="F9" s="832"/>
      <c r="G9" s="363"/>
      <c r="H9" s="364"/>
      <c r="I9" s="364"/>
      <c r="J9" s="363"/>
    </row>
    <row r="10" spans="1:10" ht="16.5">
      <c r="A10" s="365"/>
      <c r="B10" s="365" t="s">
        <v>78</v>
      </c>
      <c r="C10" s="365" t="s">
        <v>115</v>
      </c>
      <c r="D10" s="365"/>
      <c r="E10" s="365"/>
      <c r="F10" s="365"/>
      <c r="G10" s="366"/>
      <c r="H10" s="366"/>
      <c r="I10" s="366"/>
      <c r="J10" s="365"/>
    </row>
    <row r="11" spans="1:10" ht="21" customHeight="1">
      <c r="A11" s="365"/>
      <c r="B11" s="365"/>
      <c r="C11" s="367" t="s">
        <v>78</v>
      </c>
      <c r="D11" s="832" t="s">
        <v>116</v>
      </c>
      <c r="E11" s="832"/>
      <c r="F11" s="832"/>
      <c r="G11" s="364"/>
      <c r="H11" s="364"/>
      <c r="I11" s="364"/>
      <c r="J11" s="363"/>
    </row>
    <row r="12" spans="1:10" ht="17.25" customHeight="1">
      <c r="A12" s="365"/>
      <c r="B12" s="365"/>
      <c r="C12" s="365"/>
      <c r="D12" s="361" t="s">
        <v>945</v>
      </c>
      <c r="E12" s="832" t="s">
        <v>117</v>
      </c>
      <c r="F12" s="832"/>
      <c r="G12" s="364"/>
      <c r="H12" s="364"/>
      <c r="I12" s="364"/>
      <c r="J12" s="363"/>
    </row>
    <row r="13" spans="1:10" ht="16.5">
      <c r="A13" s="368"/>
      <c r="B13" s="368"/>
      <c r="C13" s="368"/>
      <c r="D13" s="368"/>
      <c r="E13" s="368" t="s">
        <v>97</v>
      </c>
      <c r="F13" s="368" t="s">
        <v>295</v>
      </c>
      <c r="G13" s="369"/>
      <c r="H13" s="369"/>
      <c r="I13" s="369"/>
      <c r="J13" s="370"/>
    </row>
    <row r="14" spans="1:10" ht="33">
      <c r="A14" s="368"/>
      <c r="B14" s="368"/>
      <c r="C14" s="368"/>
      <c r="D14" s="368"/>
      <c r="E14" s="371" t="s">
        <v>98</v>
      </c>
      <c r="F14" s="372" t="s">
        <v>803</v>
      </c>
      <c r="G14" s="373"/>
      <c r="H14" s="373"/>
      <c r="I14" s="373"/>
      <c r="J14" s="370"/>
    </row>
    <row r="15" spans="1:10" ht="33">
      <c r="A15" s="368"/>
      <c r="B15" s="368"/>
      <c r="C15" s="368"/>
      <c r="D15" s="368"/>
      <c r="E15" s="371" t="s">
        <v>118</v>
      </c>
      <c r="F15" s="372" t="s">
        <v>119</v>
      </c>
      <c r="G15" s="369">
        <v>863</v>
      </c>
      <c r="H15" s="369">
        <v>863</v>
      </c>
      <c r="I15" s="369">
        <v>863</v>
      </c>
      <c r="J15" s="370">
        <f>I15/H15*100</f>
        <v>100</v>
      </c>
    </row>
    <row r="16" spans="1:10" ht="16.5">
      <c r="A16" s="368"/>
      <c r="B16" s="368"/>
      <c r="C16" s="368"/>
      <c r="D16" s="368"/>
      <c r="E16" s="368" t="s">
        <v>120</v>
      </c>
      <c r="F16" s="372" t="s">
        <v>121</v>
      </c>
      <c r="G16" s="369">
        <v>510</v>
      </c>
      <c r="H16" s="369">
        <v>510</v>
      </c>
      <c r="I16" s="369">
        <v>510</v>
      </c>
      <c r="J16" s="370">
        <f aca="true" t="shared" si="0" ref="J16:J42">I16/H16*100</f>
        <v>100</v>
      </c>
    </row>
    <row r="17" spans="1:10" ht="21" customHeight="1">
      <c r="A17" s="368"/>
      <c r="B17" s="368"/>
      <c r="C17" s="368"/>
      <c r="D17" s="368"/>
      <c r="E17" s="371" t="s">
        <v>122</v>
      </c>
      <c r="F17" s="372" t="s">
        <v>123</v>
      </c>
      <c r="G17" s="369">
        <v>100</v>
      </c>
      <c r="H17" s="369">
        <v>100</v>
      </c>
      <c r="I17" s="369">
        <v>100</v>
      </c>
      <c r="J17" s="370">
        <f t="shared" si="0"/>
        <v>100</v>
      </c>
    </row>
    <row r="18" spans="1:10" ht="16.5">
      <c r="A18" s="368"/>
      <c r="B18" s="368"/>
      <c r="C18" s="368"/>
      <c r="D18" s="368"/>
      <c r="E18" s="368" t="s">
        <v>124</v>
      </c>
      <c r="F18" s="372" t="s">
        <v>125</v>
      </c>
      <c r="G18" s="369">
        <v>808</v>
      </c>
      <c r="H18" s="369">
        <v>808</v>
      </c>
      <c r="I18" s="369">
        <v>808</v>
      </c>
      <c r="J18" s="370">
        <f t="shared" si="0"/>
        <v>100</v>
      </c>
    </row>
    <row r="19" spans="1:10" ht="16.5">
      <c r="A19" s="368"/>
      <c r="B19" s="368"/>
      <c r="C19" s="368"/>
      <c r="D19" s="368"/>
      <c r="E19" s="374" t="s">
        <v>99</v>
      </c>
      <c r="F19" s="374" t="s">
        <v>296</v>
      </c>
      <c r="G19" s="369">
        <v>4000</v>
      </c>
      <c r="H19" s="369">
        <v>4000</v>
      </c>
      <c r="I19" s="369">
        <v>4000</v>
      </c>
      <c r="J19" s="370">
        <f t="shared" si="0"/>
        <v>100</v>
      </c>
    </row>
    <row r="20" spans="1:10" ht="33" customHeight="1">
      <c r="A20" s="368"/>
      <c r="B20" s="368"/>
      <c r="C20" s="375"/>
      <c r="D20" s="812" t="s">
        <v>127</v>
      </c>
      <c r="E20" s="812"/>
      <c r="F20" s="812"/>
      <c r="G20" s="376">
        <f>G13+G14+G15+G16+G17+G18+G19</f>
        <v>6281</v>
      </c>
      <c r="H20" s="376">
        <f>H15+H16+H17+H18+H19</f>
        <v>6281</v>
      </c>
      <c r="I20" s="376">
        <f>I15+I16+I17+I18+I19</f>
        <v>6281</v>
      </c>
      <c r="J20" s="370">
        <f t="shared" si="0"/>
        <v>100</v>
      </c>
    </row>
    <row r="21" spans="1:10" ht="31.5" customHeight="1">
      <c r="A21" s="368"/>
      <c r="B21" s="368"/>
      <c r="C21" s="367" t="s">
        <v>947</v>
      </c>
      <c r="D21" s="832" t="s">
        <v>297</v>
      </c>
      <c r="E21" s="832"/>
      <c r="F21" s="832"/>
      <c r="G21" s="377"/>
      <c r="H21" s="377"/>
      <c r="I21" s="377"/>
      <c r="J21" s="370"/>
    </row>
    <row r="22" spans="1:10" ht="16.5">
      <c r="A22" s="368"/>
      <c r="B22" s="368"/>
      <c r="C22" s="368"/>
      <c r="D22" s="368" t="s">
        <v>945</v>
      </c>
      <c r="E22" s="368" t="s">
        <v>128</v>
      </c>
      <c r="F22" s="368"/>
      <c r="G22" s="369">
        <v>2088</v>
      </c>
      <c r="H22" s="369">
        <f>2088-923+1</f>
        <v>1166</v>
      </c>
      <c r="I22" s="369">
        <v>1166</v>
      </c>
      <c r="J22" s="370">
        <f t="shared" si="0"/>
        <v>100</v>
      </c>
    </row>
    <row r="23" spans="1:10" ht="16.5">
      <c r="A23" s="368"/>
      <c r="B23" s="368"/>
      <c r="C23" s="368"/>
      <c r="D23" s="368" t="s">
        <v>946</v>
      </c>
      <c r="E23" s="368" t="s">
        <v>126</v>
      </c>
      <c r="F23" s="368"/>
      <c r="G23" s="369">
        <v>774</v>
      </c>
      <c r="H23" s="369">
        <v>774</v>
      </c>
      <c r="I23" s="369">
        <v>774</v>
      </c>
      <c r="J23" s="370">
        <f t="shared" si="0"/>
        <v>100</v>
      </c>
    </row>
    <row r="24" spans="1:10" ht="16.5">
      <c r="A24" s="368"/>
      <c r="B24" s="368"/>
      <c r="C24" s="368"/>
      <c r="D24" s="368" t="s">
        <v>947</v>
      </c>
      <c r="E24" s="368" t="s">
        <v>129</v>
      </c>
      <c r="F24" s="368"/>
      <c r="G24" s="369">
        <v>766</v>
      </c>
      <c r="H24" s="369">
        <v>766</v>
      </c>
      <c r="I24" s="369">
        <v>766</v>
      </c>
      <c r="J24" s="370">
        <f t="shared" si="0"/>
        <v>100</v>
      </c>
    </row>
    <row r="25" spans="1:10" ht="33" customHeight="1">
      <c r="A25" s="378"/>
      <c r="B25" s="378"/>
      <c r="C25" s="812" t="s">
        <v>130</v>
      </c>
      <c r="D25" s="812"/>
      <c r="E25" s="812"/>
      <c r="F25" s="812"/>
      <c r="G25" s="379">
        <f>G22+G23+G24</f>
        <v>3628</v>
      </c>
      <c r="H25" s="379">
        <f>H22+H23+H24</f>
        <v>2706</v>
      </c>
      <c r="I25" s="379">
        <f>I22+I23+I24</f>
        <v>2706</v>
      </c>
      <c r="J25" s="370">
        <f t="shared" si="0"/>
        <v>100</v>
      </c>
    </row>
    <row r="26" spans="1:10" ht="33" customHeight="1">
      <c r="A26" s="368"/>
      <c r="B26" s="368"/>
      <c r="C26" s="361" t="s">
        <v>948</v>
      </c>
      <c r="D26" s="832" t="s">
        <v>132</v>
      </c>
      <c r="E26" s="832"/>
      <c r="F26" s="832"/>
      <c r="G26" s="377"/>
      <c r="H26" s="377"/>
      <c r="I26" s="377"/>
      <c r="J26" s="370"/>
    </row>
    <row r="27" spans="1:10" ht="16.5">
      <c r="A27" s="368"/>
      <c r="B27" s="368"/>
      <c r="C27" s="368"/>
      <c r="D27" s="371" t="s">
        <v>945</v>
      </c>
      <c r="E27" s="843" t="s">
        <v>804</v>
      </c>
      <c r="F27" s="843"/>
      <c r="G27" s="373"/>
      <c r="H27" s="373"/>
      <c r="I27" s="373"/>
      <c r="J27" s="370"/>
    </row>
    <row r="28" spans="1:10" ht="33">
      <c r="A28" s="368"/>
      <c r="B28" s="368"/>
      <c r="C28" s="368"/>
      <c r="D28" s="368"/>
      <c r="E28" s="371" t="s">
        <v>100</v>
      </c>
      <c r="F28" s="372" t="s">
        <v>133</v>
      </c>
      <c r="G28" s="369">
        <v>171</v>
      </c>
      <c r="H28" s="373">
        <v>171</v>
      </c>
      <c r="I28" s="373">
        <v>171</v>
      </c>
      <c r="J28" s="370">
        <f t="shared" si="0"/>
        <v>100</v>
      </c>
    </row>
    <row r="29" spans="1:10" ht="31.5" customHeight="1">
      <c r="A29" s="378"/>
      <c r="B29" s="378"/>
      <c r="C29" s="812" t="s">
        <v>134</v>
      </c>
      <c r="D29" s="812"/>
      <c r="E29" s="812"/>
      <c r="F29" s="812"/>
      <c r="G29" s="379">
        <f>G28</f>
        <v>171</v>
      </c>
      <c r="H29" s="379">
        <f>H28</f>
        <v>171</v>
      </c>
      <c r="I29" s="379">
        <f>I28</f>
        <v>171</v>
      </c>
      <c r="J29" s="370">
        <f t="shared" si="0"/>
        <v>100</v>
      </c>
    </row>
    <row r="30" spans="1:10" ht="16.5">
      <c r="A30" s="368"/>
      <c r="B30" s="365"/>
      <c r="C30" s="365" t="s">
        <v>949</v>
      </c>
      <c r="D30" s="813" t="s">
        <v>298</v>
      </c>
      <c r="E30" s="813"/>
      <c r="F30" s="813"/>
      <c r="G30" s="369">
        <v>-92</v>
      </c>
      <c r="H30" s="369">
        <v>-92</v>
      </c>
      <c r="I30" s="369">
        <v>-92</v>
      </c>
      <c r="J30" s="370">
        <f t="shared" si="0"/>
        <v>100</v>
      </c>
    </row>
    <row r="31" spans="1:10" ht="16.5">
      <c r="A31" s="368"/>
      <c r="B31" s="368"/>
      <c r="C31" s="382" t="s">
        <v>10</v>
      </c>
      <c r="D31" s="365" t="s">
        <v>135</v>
      </c>
      <c r="E31" s="383"/>
      <c r="F31" s="383"/>
      <c r="G31" s="384"/>
      <c r="H31" s="384"/>
      <c r="I31" s="384"/>
      <c r="J31" s="370"/>
    </row>
    <row r="32" spans="1:10" ht="16.5">
      <c r="A32" s="368"/>
      <c r="B32" s="368"/>
      <c r="C32" s="358"/>
      <c r="D32" s="383" t="s">
        <v>945</v>
      </c>
      <c r="E32" s="385" t="s">
        <v>136</v>
      </c>
      <c r="F32" s="383"/>
      <c r="G32" s="384">
        <v>47</v>
      </c>
      <c r="H32" s="384">
        <f>47-1</f>
        <v>46</v>
      </c>
      <c r="I32" s="384">
        <v>46</v>
      </c>
      <c r="J32" s="370">
        <f t="shared" si="0"/>
        <v>100</v>
      </c>
    </row>
    <row r="33" spans="1:10" ht="23.25" customHeight="1">
      <c r="A33" s="368"/>
      <c r="B33" s="368"/>
      <c r="C33" s="386" t="s">
        <v>950</v>
      </c>
      <c r="D33" s="382" t="s">
        <v>299</v>
      </c>
      <c r="E33" s="382"/>
      <c r="F33" s="387"/>
      <c r="G33" s="384"/>
      <c r="H33" s="384"/>
      <c r="I33" s="384"/>
      <c r="J33" s="370"/>
    </row>
    <row r="34" spans="1:10" ht="16.5">
      <c r="A34" s="365"/>
      <c r="B34" s="365"/>
      <c r="C34" s="358"/>
      <c r="D34" s="383" t="s">
        <v>945</v>
      </c>
      <c r="E34" s="833" t="s">
        <v>300</v>
      </c>
      <c r="F34" s="814"/>
      <c r="G34" s="384"/>
      <c r="H34" s="384">
        <v>195</v>
      </c>
      <c r="I34" s="384">
        <v>195</v>
      </c>
      <c r="J34" s="370">
        <f t="shared" si="0"/>
        <v>100</v>
      </c>
    </row>
    <row r="35" spans="1:10" ht="16.5">
      <c r="A35" s="365"/>
      <c r="B35" s="365"/>
      <c r="C35" s="358"/>
      <c r="D35" s="383" t="s">
        <v>946</v>
      </c>
      <c r="E35" s="833" t="s">
        <v>301</v>
      </c>
      <c r="F35" s="814"/>
      <c r="G35" s="384"/>
      <c r="H35" s="384">
        <v>2000</v>
      </c>
      <c r="I35" s="384">
        <v>2000</v>
      </c>
      <c r="J35" s="370">
        <f t="shared" si="0"/>
        <v>100</v>
      </c>
    </row>
    <row r="36" spans="1:10" ht="33.75" customHeight="1">
      <c r="A36" s="365"/>
      <c r="B36" s="832" t="s">
        <v>302</v>
      </c>
      <c r="C36" s="832"/>
      <c r="D36" s="832"/>
      <c r="E36" s="832"/>
      <c r="F36" s="832"/>
      <c r="G36" s="388">
        <f>G20+G25+G29+G30+G32</f>
        <v>10035</v>
      </c>
      <c r="H36" s="388">
        <f>H20+H25+H29+H30+H32+H34+H35</f>
        <v>11307</v>
      </c>
      <c r="I36" s="388">
        <f>I20+I25+I29+I30+I32+I34+I35</f>
        <v>11307</v>
      </c>
      <c r="J36" s="389">
        <f t="shared" si="0"/>
        <v>100</v>
      </c>
    </row>
    <row r="37" spans="1:10" ht="33" customHeight="1">
      <c r="A37" s="383"/>
      <c r="B37" s="367" t="s">
        <v>811</v>
      </c>
      <c r="C37" s="832" t="s">
        <v>137</v>
      </c>
      <c r="D37" s="832"/>
      <c r="E37" s="832"/>
      <c r="F37" s="832"/>
      <c r="G37" s="363"/>
      <c r="H37" s="364"/>
      <c r="I37" s="364"/>
      <c r="J37" s="370"/>
    </row>
    <row r="38" spans="1:10" ht="16.5">
      <c r="A38" s="383"/>
      <c r="B38" s="383"/>
      <c r="C38" s="358" t="s">
        <v>945</v>
      </c>
      <c r="D38" s="390" t="s">
        <v>303</v>
      </c>
      <c r="E38" s="383"/>
      <c r="F38" s="383"/>
      <c r="G38" s="391">
        <v>46</v>
      </c>
      <c r="H38" s="391">
        <f>46-29</f>
        <v>17</v>
      </c>
      <c r="I38" s="391">
        <v>17</v>
      </c>
      <c r="J38" s="370">
        <f t="shared" si="0"/>
        <v>100</v>
      </c>
    </row>
    <row r="39" spans="1:10" ht="16.5">
      <c r="A39" s="383"/>
      <c r="B39" s="383"/>
      <c r="C39" s="383" t="s">
        <v>946</v>
      </c>
      <c r="D39" s="811" t="s">
        <v>304</v>
      </c>
      <c r="E39" s="811"/>
      <c r="F39" s="811"/>
      <c r="G39" s="384">
        <v>719</v>
      </c>
      <c r="H39" s="384">
        <f>719+338+351+154+228</f>
        <v>1790</v>
      </c>
      <c r="I39" s="384">
        <v>1790</v>
      </c>
      <c r="J39" s="370">
        <f t="shared" si="0"/>
        <v>100</v>
      </c>
    </row>
    <row r="40" spans="1:10" ht="16.5">
      <c r="A40" s="383"/>
      <c r="B40" s="383"/>
      <c r="C40" s="383" t="s">
        <v>947</v>
      </c>
      <c r="D40" s="811" t="s">
        <v>305</v>
      </c>
      <c r="E40" s="811"/>
      <c r="F40" s="811"/>
      <c r="G40" s="384"/>
      <c r="H40" s="384">
        <v>77</v>
      </c>
      <c r="I40" s="384">
        <v>78</v>
      </c>
      <c r="J40" s="370">
        <f t="shared" si="0"/>
        <v>101.29870129870129</v>
      </c>
    </row>
    <row r="41" spans="1:10" ht="33.75" customHeight="1">
      <c r="A41" s="383"/>
      <c r="B41" s="832" t="s">
        <v>174</v>
      </c>
      <c r="C41" s="832"/>
      <c r="D41" s="832"/>
      <c r="E41" s="832"/>
      <c r="F41" s="832"/>
      <c r="G41" s="388">
        <f>SUM(G38:G40)</f>
        <v>765</v>
      </c>
      <c r="H41" s="388">
        <f>H38+H39+H40</f>
        <v>1884</v>
      </c>
      <c r="I41" s="388">
        <f>I38+I39+I40</f>
        <v>1885</v>
      </c>
      <c r="J41" s="389">
        <f t="shared" si="0"/>
        <v>100.05307855626326</v>
      </c>
    </row>
    <row r="42" spans="1:10" ht="35.25" customHeight="1" thickBot="1">
      <c r="A42" s="832" t="s">
        <v>175</v>
      </c>
      <c r="B42" s="832"/>
      <c r="C42" s="832"/>
      <c r="D42" s="832"/>
      <c r="E42" s="832"/>
      <c r="F42" s="832"/>
      <c r="G42" s="392">
        <f>G36+G41</f>
        <v>10800</v>
      </c>
      <c r="H42" s="393">
        <f>H36+H41</f>
        <v>13191</v>
      </c>
      <c r="I42" s="393">
        <f>I36+I41</f>
        <v>13192</v>
      </c>
      <c r="J42" s="389">
        <f t="shared" si="0"/>
        <v>100.0075809263892</v>
      </c>
    </row>
    <row r="43" spans="1:10" ht="23.25" customHeight="1">
      <c r="A43" s="835" t="s">
        <v>102</v>
      </c>
      <c r="B43" s="836"/>
      <c r="C43" s="836"/>
      <c r="D43" s="836"/>
      <c r="E43" s="836"/>
      <c r="F43" s="837"/>
      <c r="G43" s="403" t="s">
        <v>327</v>
      </c>
      <c r="H43" s="404" t="s">
        <v>798</v>
      </c>
      <c r="I43" s="841" t="s">
        <v>8</v>
      </c>
      <c r="J43" s="816" t="s">
        <v>294</v>
      </c>
    </row>
    <row r="44" spans="1:10" ht="23.25" customHeight="1" thickBot="1">
      <c r="A44" s="838"/>
      <c r="B44" s="839"/>
      <c r="C44" s="839"/>
      <c r="D44" s="839"/>
      <c r="E44" s="839"/>
      <c r="F44" s="840"/>
      <c r="G44" s="815" t="s">
        <v>940</v>
      </c>
      <c r="H44" s="810"/>
      <c r="I44" s="842"/>
      <c r="J44" s="817"/>
    </row>
    <row r="45" spans="1:10" ht="37.5" customHeight="1">
      <c r="A45" s="367" t="s">
        <v>811</v>
      </c>
      <c r="B45" s="832" t="s">
        <v>176</v>
      </c>
      <c r="C45" s="832"/>
      <c r="D45" s="832"/>
      <c r="E45" s="832"/>
      <c r="F45" s="832"/>
      <c r="G45" s="380"/>
      <c r="H45" s="377"/>
      <c r="I45" s="377"/>
      <c r="J45" s="370"/>
    </row>
    <row r="46" spans="1:10" ht="33">
      <c r="A46" s="367"/>
      <c r="B46" s="394" t="s">
        <v>945</v>
      </c>
      <c r="C46" s="832" t="s">
        <v>306</v>
      </c>
      <c r="D46" s="832"/>
      <c r="E46" s="832"/>
      <c r="F46" s="832"/>
      <c r="G46" s="380"/>
      <c r="H46" s="362"/>
      <c r="I46" s="362"/>
      <c r="J46" s="362"/>
    </row>
    <row r="47" spans="1:10" ht="16.5">
      <c r="A47" s="367"/>
      <c r="B47" s="362"/>
      <c r="C47" s="381" t="s">
        <v>945</v>
      </c>
      <c r="D47" s="843" t="s">
        <v>307</v>
      </c>
      <c r="E47" s="843"/>
      <c r="F47" s="843"/>
      <c r="G47" s="381"/>
      <c r="H47" s="373">
        <f>1500+1000</f>
        <v>2500</v>
      </c>
      <c r="I47" s="373">
        <v>2500</v>
      </c>
      <c r="J47" s="370">
        <f aca="true" t="shared" si="1" ref="J47:J84">I47/H47*100</f>
        <v>100</v>
      </c>
    </row>
    <row r="48" spans="1:10" ht="38.25" customHeight="1">
      <c r="A48" s="367"/>
      <c r="B48" s="362"/>
      <c r="C48" s="832" t="s">
        <v>308</v>
      </c>
      <c r="D48" s="832"/>
      <c r="E48" s="832"/>
      <c r="F48" s="832"/>
      <c r="G48" s="381"/>
      <c r="H48" s="377">
        <f>H47</f>
        <v>2500</v>
      </c>
      <c r="I48" s="377">
        <f>I47</f>
        <v>2500</v>
      </c>
      <c r="J48" s="389">
        <f t="shared" si="1"/>
        <v>100</v>
      </c>
    </row>
    <row r="49" spans="1:10" ht="39" customHeight="1">
      <c r="A49" s="367"/>
      <c r="B49" s="362" t="s">
        <v>946</v>
      </c>
      <c r="C49" s="832" t="s">
        <v>309</v>
      </c>
      <c r="D49" s="832"/>
      <c r="E49" s="832"/>
      <c r="F49" s="832"/>
      <c r="G49" s="381"/>
      <c r="H49" s="377"/>
      <c r="I49" s="377"/>
      <c r="J49" s="370"/>
    </row>
    <row r="50" spans="1:10" ht="16.5">
      <c r="A50" s="367"/>
      <c r="B50" s="362"/>
      <c r="C50" s="362" t="s">
        <v>945</v>
      </c>
      <c r="D50" s="395" t="s">
        <v>310</v>
      </c>
      <c r="E50" s="362"/>
      <c r="F50" s="362"/>
      <c r="G50" s="405">
        <v>477</v>
      </c>
      <c r="H50" s="373">
        <v>477</v>
      </c>
      <c r="I50" s="373">
        <v>477</v>
      </c>
      <c r="J50" s="370">
        <f t="shared" si="1"/>
        <v>100</v>
      </c>
    </row>
    <row r="51" spans="1:10" ht="39" customHeight="1">
      <c r="A51" s="367"/>
      <c r="B51" s="362"/>
      <c r="C51" s="832" t="s">
        <v>311</v>
      </c>
      <c r="D51" s="832"/>
      <c r="E51" s="832"/>
      <c r="F51" s="832"/>
      <c r="G51" s="405">
        <v>477</v>
      </c>
      <c r="H51" s="377">
        <v>477</v>
      </c>
      <c r="I51" s="377">
        <v>477</v>
      </c>
      <c r="J51" s="389">
        <f t="shared" si="1"/>
        <v>100</v>
      </c>
    </row>
    <row r="52" spans="1:10" ht="33">
      <c r="A52" s="368"/>
      <c r="B52" s="367" t="s">
        <v>947</v>
      </c>
      <c r="C52" s="832" t="s">
        <v>177</v>
      </c>
      <c r="D52" s="832"/>
      <c r="E52" s="832"/>
      <c r="F52" s="832"/>
      <c r="G52" s="380"/>
      <c r="H52" s="377"/>
      <c r="I52" s="377"/>
      <c r="J52" s="370"/>
    </row>
    <row r="53" spans="1:10" ht="26.25" customHeight="1">
      <c r="A53" s="368"/>
      <c r="B53" s="365"/>
      <c r="C53" s="362" t="s">
        <v>945</v>
      </c>
      <c r="D53" s="395" t="s">
        <v>312</v>
      </c>
      <c r="E53" s="362"/>
      <c r="F53" s="362"/>
      <c r="G53" s="396">
        <v>497</v>
      </c>
      <c r="H53" s="373">
        <v>497</v>
      </c>
      <c r="I53" s="373">
        <v>467</v>
      </c>
      <c r="J53" s="370">
        <f t="shared" si="1"/>
        <v>93.96378269617706</v>
      </c>
    </row>
    <row r="54" spans="1:10" ht="39" customHeight="1">
      <c r="A54" s="368"/>
      <c r="B54" s="365"/>
      <c r="C54" s="362" t="s">
        <v>946</v>
      </c>
      <c r="D54" s="843" t="s">
        <v>178</v>
      </c>
      <c r="E54" s="844"/>
      <c r="F54" s="844"/>
      <c r="G54" s="396"/>
      <c r="H54" s="373">
        <v>2950</v>
      </c>
      <c r="I54" s="373">
        <v>2950</v>
      </c>
      <c r="J54" s="370">
        <f t="shared" si="1"/>
        <v>100</v>
      </c>
    </row>
    <row r="55" spans="1:10" ht="36.75" customHeight="1">
      <c r="A55" s="383"/>
      <c r="B55" s="832" t="s">
        <v>179</v>
      </c>
      <c r="C55" s="832"/>
      <c r="D55" s="832"/>
      <c r="E55" s="832"/>
      <c r="F55" s="832"/>
      <c r="G55" s="384">
        <v>497</v>
      </c>
      <c r="H55" s="388">
        <f>H52+H53+H54</f>
        <v>3447</v>
      </c>
      <c r="I55" s="388">
        <f>I52+I53+I54</f>
        <v>3417</v>
      </c>
      <c r="J55" s="389">
        <f t="shared" si="1"/>
        <v>99.12967798085292</v>
      </c>
    </row>
    <row r="56" spans="1:10" ht="46.5" customHeight="1">
      <c r="A56" s="832" t="s">
        <v>313</v>
      </c>
      <c r="B56" s="832"/>
      <c r="C56" s="832"/>
      <c r="D56" s="832"/>
      <c r="E56" s="832"/>
      <c r="F56" s="832"/>
      <c r="G56" s="388">
        <f>G51+G55</f>
        <v>974</v>
      </c>
      <c r="H56" s="388">
        <f>H48+H55+H51</f>
        <v>6424</v>
      </c>
      <c r="I56" s="388">
        <f>I48+I55+I51</f>
        <v>6394</v>
      </c>
      <c r="J56" s="389">
        <f t="shared" si="1"/>
        <v>99.53300124533001</v>
      </c>
    </row>
    <row r="57" spans="1:10" ht="16.5">
      <c r="A57" s="362"/>
      <c r="B57" s="362"/>
      <c r="C57" s="362"/>
      <c r="D57" s="362"/>
      <c r="E57" s="362"/>
      <c r="F57" s="362"/>
      <c r="G57" s="388"/>
      <c r="H57" s="388"/>
      <c r="I57" s="388"/>
      <c r="J57" s="370"/>
    </row>
    <row r="58" spans="1:10" ht="16.5">
      <c r="A58" s="365" t="s">
        <v>816</v>
      </c>
      <c r="B58" s="365" t="s">
        <v>180</v>
      </c>
      <c r="C58" s="365"/>
      <c r="D58" s="365"/>
      <c r="E58" s="365"/>
      <c r="F58" s="365"/>
      <c r="G58" s="397"/>
      <c r="H58" s="398"/>
      <c r="I58" s="398"/>
      <c r="J58" s="370"/>
    </row>
    <row r="59" spans="1:10" ht="16.5">
      <c r="A59" s="365"/>
      <c r="B59" s="365" t="s">
        <v>945</v>
      </c>
      <c r="C59" s="365" t="s">
        <v>314</v>
      </c>
      <c r="D59" s="365"/>
      <c r="E59" s="365"/>
      <c r="F59" s="365"/>
      <c r="G59" s="397"/>
      <c r="H59" s="398"/>
      <c r="I59" s="398"/>
      <c r="J59" s="370"/>
    </row>
    <row r="60" spans="1:10" ht="16.5">
      <c r="A60" s="365"/>
      <c r="B60" s="365"/>
      <c r="C60" s="368" t="s">
        <v>945</v>
      </c>
      <c r="D60" s="368" t="s">
        <v>315</v>
      </c>
      <c r="E60" s="368"/>
      <c r="F60" s="368"/>
      <c r="G60" s="384">
        <v>100</v>
      </c>
      <c r="H60" s="369">
        <f>100+25+29+43+133</f>
        <v>330</v>
      </c>
      <c r="I60" s="369">
        <v>330</v>
      </c>
      <c r="J60" s="370">
        <f t="shared" si="1"/>
        <v>100</v>
      </c>
    </row>
    <row r="61" spans="1:10" ht="16.5">
      <c r="A61" s="365"/>
      <c r="B61" s="365" t="s">
        <v>946</v>
      </c>
      <c r="C61" s="365" t="s">
        <v>181</v>
      </c>
      <c r="D61" s="365"/>
      <c r="E61" s="365"/>
      <c r="F61" s="365"/>
      <c r="G61" s="397"/>
      <c r="H61" s="398"/>
      <c r="I61" s="398"/>
      <c r="J61" s="370"/>
    </row>
    <row r="62" spans="1:10" ht="16.5">
      <c r="A62" s="368"/>
      <c r="B62" s="368"/>
      <c r="C62" s="368" t="s">
        <v>945</v>
      </c>
      <c r="D62" s="368" t="s">
        <v>182</v>
      </c>
      <c r="E62" s="368"/>
      <c r="F62" s="368"/>
      <c r="G62" s="384">
        <v>1000</v>
      </c>
      <c r="H62" s="369">
        <f>1000+100</f>
        <v>1100</v>
      </c>
      <c r="I62" s="369">
        <v>1100</v>
      </c>
      <c r="J62" s="370">
        <f t="shared" si="1"/>
        <v>100</v>
      </c>
    </row>
    <row r="63" spans="1:10" ht="16.5">
      <c r="A63" s="365"/>
      <c r="B63" s="365" t="s">
        <v>947</v>
      </c>
      <c r="C63" s="365" t="s">
        <v>183</v>
      </c>
      <c r="D63" s="365"/>
      <c r="E63" s="365"/>
      <c r="F63" s="365"/>
      <c r="G63" s="384"/>
      <c r="H63" s="398"/>
      <c r="I63" s="398"/>
      <c r="J63" s="370"/>
    </row>
    <row r="64" spans="1:10" ht="16.5">
      <c r="A64" s="368"/>
      <c r="B64" s="368"/>
      <c r="C64" s="368" t="s">
        <v>945</v>
      </c>
      <c r="D64" s="368" t="s">
        <v>184</v>
      </c>
      <c r="E64" s="368"/>
      <c r="F64" s="368"/>
      <c r="G64" s="384">
        <v>630</v>
      </c>
      <c r="H64" s="369">
        <v>630</v>
      </c>
      <c r="I64" s="369">
        <v>213</v>
      </c>
      <c r="J64" s="370">
        <f t="shared" si="1"/>
        <v>33.80952380952381</v>
      </c>
    </row>
    <row r="65" spans="1:10" ht="16.5">
      <c r="A65" s="368"/>
      <c r="B65" s="365" t="s">
        <v>948</v>
      </c>
      <c r="C65" s="365" t="s">
        <v>185</v>
      </c>
      <c r="D65" s="368"/>
      <c r="E65" s="368"/>
      <c r="F65" s="368"/>
      <c r="G65" s="384"/>
      <c r="H65" s="369"/>
      <c r="I65" s="369"/>
      <c r="J65" s="370"/>
    </row>
    <row r="66" spans="1:10" ht="16.5">
      <c r="A66" s="365"/>
      <c r="B66" s="365" t="s">
        <v>949</v>
      </c>
      <c r="C66" s="365" t="s">
        <v>186</v>
      </c>
      <c r="D66" s="365"/>
      <c r="E66" s="365"/>
      <c r="F66" s="365"/>
      <c r="G66" s="384"/>
      <c r="H66" s="398"/>
      <c r="I66" s="398"/>
      <c r="J66" s="370"/>
    </row>
    <row r="67" spans="1:10" ht="16.5">
      <c r="A67" s="365"/>
      <c r="B67" s="365"/>
      <c r="C67" s="368" t="s">
        <v>316</v>
      </c>
      <c r="D67" s="368" t="s">
        <v>187</v>
      </c>
      <c r="E67" s="368"/>
      <c r="F67" s="365"/>
      <c r="G67" s="384">
        <v>10</v>
      </c>
      <c r="H67" s="369">
        <v>10</v>
      </c>
      <c r="I67" s="369"/>
      <c r="J67" s="370"/>
    </row>
    <row r="68" spans="1:10" ht="16.5">
      <c r="A68" s="368"/>
      <c r="B68" s="368"/>
      <c r="C68" s="368" t="s">
        <v>946</v>
      </c>
      <c r="D68" s="368" t="s">
        <v>188</v>
      </c>
      <c r="E68" s="368"/>
      <c r="F68" s="368"/>
      <c r="G68" s="384">
        <v>100</v>
      </c>
      <c r="H68" s="369">
        <v>100</v>
      </c>
      <c r="I68" s="369">
        <v>29</v>
      </c>
      <c r="J68" s="370">
        <f t="shared" si="1"/>
        <v>28.999999999999996</v>
      </c>
    </row>
    <row r="69" spans="1:10" ht="16.5">
      <c r="A69" s="365" t="s">
        <v>101</v>
      </c>
      <c r="B69" s="383"/>
      <c r="C69" s="383"/>
      <c r="D69" s="383"/>
      <c r="E69" s="383"/>
      <c r="F69" s="383"/>
      <c r="G69" s="388">
        <f>G62+G64+G60+G67+G68</f>
        <v>1840</v>
      </c>
      <c r="H69" s="388">
        <f>H62+H64+H60+H67+H68</f>
        <v>2170</v>
      </c>
      <c r="I69" s="388">
        <f>I62+I64+I60+I67+I68</f>
        <v>1672</v>
      </c>
      <c r="J69" s="389">
        <f t="shared" si="1"/>
        <v>77.05069124423963</v>
      </c>
    </row>
    <row r="70" ht="23.25" customHeight="1">
      <c r="J70" s="370"/>
    </row>
    <row r="71" spans="1:10" ht="16.5">
      <c r="A71" s="365" t="s">
        <v>189</v>
      </c>
      <c r="B71" s="365" t="s">
        <v>96</v>
      </c>
      <c r="C71" s="365"/>
      <c r="D71" s="365"/>
      <c r="E71" s="365"/>
      <c r="F71" s="365"/>
      <c r="G71" s="397"/>
      <c r="H71" s="398"/>
      <c r="I71" s="398"/>
      <c r="J71" s="370"/>
    </row>
    <row r="72" spans="1:10" ht="16.5">
      <c r="A72" s="383"/>
      <c r="B72" s="383"/>
      <c r="C72" s="383"/>
      <c r="D72" s="383"/>
      <c r="E72" s="383"/>
      <c r="F72" s="383"/>
      <c r="G72" s="384"/>
      <c r="H72" s="384"/>
      <c r="I72" s="384"/>
      <c r="J72" s="370"/>
    </row>
    <row r="73" spans="1:10" ht="16.5">
      <c r="A73" s="383"/>
      <c r="B73" s="383" t="s">
        <v>945</v>
      </c>
      <c r="C73" s="833" t="s">
        <v>317</v>
      </c>
      <c r="D73" s="833"/>
      <c r="E73" s="833"/>
      <c r="F73" s="833"/>
      <c r="G73" s="384"/>
      <c r="H73" s="384"/>
      <c r="I73" s="384"/>
      <c r="J73" s="370"/>
    </row>
    <row r="74" spans="1:10" ht="16.5">
      <c r="A74" s="383"/>
      <c r="B74" s="383"/>
      <c r="C74" s="385" t="s">
        <v>945</v>
      </c>
      <c r="D74" s="385" t="s">
        <v>318</v>
      </c>
      <c r="E74" s="385"/>
      <c r="F74" s="385"/>
      <c r="G74" s="384">
        <v>578</v>
      </c>
      <c r="H74" s="384">
        <v>578</v>
      </c>
      <c r="I74" s="384">
        <v>587</v>
      </c>
      <c r="J74" s="370">
        <f t="shared" si="1"/>
        <v>101.55709342560553</v>
      </c>
    </row>
    <row r="75" spans="1:10" ht="16.5">
      <c r="A75" s="383"/>
      <c r="B75" s="383"/>
      <c r="C75" s="385" t="s">
        <v>946</v>
      </c>
      <c r="D75" s="385" t="s">
        <v>319</v>
      </c>
      <c r="E75" s="385"/>
      <c r="F75" s="385"/>
      <c r="G75" s="384"/>
      <c r="H75" s="384">
        <f>75+23</f>
        <v>98</v>
      </c>
      <c r="I75" s="384">
        <v>98</v>
      </c>
      <c r="J75" s="370">
        <f t="shared" si="1"/>
        <v>100</v>
      </c>
    </row>
    <row r="76" spans="1:10" ht="16.5">
      <c r="A76" s="383"/>
      <c r="B76" s="383"/>
      <c r="C76" s="385" t="s">
        <v>947</v>
      </c>
      <c r="D76" s="385" t="s">
        <v>320</v>
      </c>
      <c r="E76" s="385"/>
      <c r="F76" s="385"/>
      <c r="G76" s="384">
        <v>360</v>
      </c>
      <c r="H76" s="384">
        <v>360</v>
      </c>
      <c r="I76" s="384">
        <v>320</v>
      </c>
      <c r="J76" s="370">
        <f t="shared" si="1"/>
        <v>88.88888888888889</v>
      </c>
    </row>
    <row r="77" spans="1:10" ht="16.5">
      <c r="A77" s="383"/>
      <c r="B77" s="383"/>
      <c r="C77" s="385" t="s">
        <v>948</v>
      </c>
      <c r="D77" s="385" t="s">
        <v>190</v>
      </c>
      <c r="E77" s="383"/>
      <c r="F77" s="383"/>
      <c r="G77" s="384">
        <v>2</v>
      </c>
      <c r="H77" s="384">
        <f>2+2277+80+7</f>
        <v>2366</v>
      </c>
      <c r="I77" s="384">
        <v>2364</v>
      </c>
      <c r="J77" s="370">
        <f t="shared" si="1"/>
        <v>99.91546914623838</v>
      </c>
    </row>
    <row r="78" spans="1:10" ht="16.5">
      <c r="A78" s="383"/>
      <c r="B78" s="383"/>
      <c r="C78" s="385" t="s">
        <v>949</v>
      </c>
      <c r="D78" s="385" t="s">
        <v>321</v>
      </c>
      <c r="E78" s="383"/>
      <c r="F78" s="383"/>
      <c r="G78" s="384"/>
      <c r="H78" s="384"/>
      <c r="I78" s="384"/>
      <c r="J78" s="370"/>
    </row>
    <row r="79" spans="1:10" ht="16.5">
      <c r="A79" s="383"/>
      <c r="B79" s="383"/>
      <c r="C79" s="385" t="s">
        <v>10</v>
      </c>
      <c r="D79" s="385" t="s">
        <v>322</v>
      </c>
      <c r="E79" s="383"/>
      <c r="F79" s="383"/>
      <c r="G79" s="384"/>
      <c r="H79" s="384"/>
      <c r="I79" s="384"/>
      <c r="J79" s="370"/>
    </row>
    <row r="80" spans="1:10" ht="16.5">
      <c r="A80" s="383"/>
      <c r="B80" s="383"/>
      <c r="C80" s="385" t="s">
        <v>950</v>
      </c>
      <c r="D80" s="833" t="s">
        <v>429</v>
      </c>
      <c r="E80" s="834"/>
      <c r="F80" s="834"/>
      <c r="G80" s="384"/>
      <c r="H80" s="384">
        <f>76+164+49+22+60+202</f>
        <v>573</v>
      </c>
      <c r="I80" s="384">
        <f>314+202+8</f>
        <v>524</v>
      </c>
      <c r="J80" s="370">
        <f t="shared" si="1"/>
        <v>91.44851657940663</v>
      </c>
    </row>
    <row r="81" spans="1:10" ht="27.75" customHeight="1">
      <c r="A81" s="365" t="s">
        <v>20</v>
      </c>
      <c r="B81" s="383"/>
      <c r="C81" s="383"/>
      <c r="D81" s="383"/>
      <c r="E81" s="383"/>
      <c r="F81" s="383"/>
      <c r="G81" s="388">
        <f>G74+G76+G77+G78+G79</f>
        <v>940</v>
      </c>
      <c r="H81" s="388">
        <f>H74+H76+H77+H80+H75</f>
        <v>3975</v>
      </c>
      <c r="I81" s="388">
        <f>I74+I76+I77+I80+I75</f>
        <v>3893</v>
      </c>
      <c r="J81" s="389">
        <f t="shared" si="1"/>
        <v>97.937106918239</v>
      </c>
    </row>
    <row r="82" spans="1:10" ht="19.5" customHeight="1">
      <c r="A82" s="365" t="s">
        <v>824</v>
      </c>
      <c r="B82" s="365" t="s">
        <v>323</v>
      </c>
      <c r="C82" s="365"/>
      <c r="D82" s="365"/>
      <c r="E82" s="365"/>
      <c r="F82" s="365"/>
      <c r="G82" s="365"/>
      <c r="H82" s="366"/>
      <c r="I82" s="366"/>
      <c r="J82" s="370"/>
    </row>
    <row r="83" spans="1:10" ht="9" customHeight="1">
      <c r="A83" s="365"/>
      <c r="B83" s="383"/>
      <c r="C83" s="383"/>
      <c r="D83" s="383"/>
      <c r="E83" s="383"/>
      <c r="F83" s="383"/>
      <c r="G83" s="388"/>
      <c r="H83" s="388"/>
      <c r="I83" s="388"/>
      <c r="J83" s="370"/>
    </row>
    <row r="84" spans="1:10" ht="21" customHeight="1">
      <c r="A84" s="365" t="s">
        <v>482</v>
      </c>
      <c r="B84" s="365"/>
      <c r="C84" s="365"/>
      <c r="D84" s="365"/>
      <c r="E84" s="365"/>
      <c r="F84" s="365"/>
      <c r="G84" s="400">
        <f>G42+G56+G69+G81</f>
        <v>14554</v>
      </c>
      <c r="H84" s="400">
        <f>H42+H56+H69+H81</f>
        <v>25760</v>
      </c>
      <c r="I84" s="400">
        <f>I42+I56+I69+I81</f>
        <v>25151</v>
      </c>
      <c r="J84" s="389">
        <f t="shared" si="1"/>
        <v>97.63586956521739</v>
      </c>
    </row>
    <row r="85" spans="1:10" ht="17.25" thickBot="1">
      <c r="A85" s="368"/>
      <c r="B85" s="368"/>
      <c r="C85" s="368"/>
      <c r="D85" s="368"/>
      <c r="E85" s="368"/>
      <c r="F85" s="368"/>
      <c r="G85" s="399"/>
      <c r="H85" s="369"/>
      <c r="I85" s="369"/>
      <c r="J85" s="389"/>
    </row>
    <row r="86" spans="1:10" ht="25.5" customHeight="1">
      <c r="A86" s="835" t="s">
        <v>102</v>
      </c>
      <c r="B86" s="836"/>
      <c r="C86" s="836"/>
      <c r="D86" s="836"/>
      <c r="E86" s="836"/>
      <c r="F86" s="837"/>
      <c r="G86" s="403" t="s">
        <v>327</v>
      </c>
      <c r="H86" s="404" t="s">
        <v>798</v>
      </c>
      <c r="I86" s="841" t="s">
        <v>8</v>
      </c>
      <c r="J86" s="816" t="s">
        <v>294</v>
      </c>
    </row>
    <row r="87" spans="1:10" ht="26.25" customHeight="1" thickBot="1">
      <c r="A87" s="838"/>
      <c r="B87" s="839"/>
      <c r="C87" s="839"/>
      <c r="D87" s="839"/>
      <c r="E87" s="839"/>
      <c r="F87" s="840"/>
      <c r="G87" s="815" t="s">
        <v>940</v>
      </c>
      <c r="H87" s="810"/>
      <c r="I87" s="842"/>
      <c r="J87" s="817"/>
    </row>
    <row r="88" spans="1:10" ht="16.5">
      <c r="A88" s="365" t="s">
        <v>437</v>
      </c>
      <c r="B88" s="832" t="s">
        <v>191</v>
      </c>
      <c r="C88" s="832"/>
      <c r="D88" s="832"/>
      <c r="E88" s="832"/>
      <c r="F88" s="832"/>
      <c r="G88" s="397"/>
      <c r="H88" s="373"/>
      <c r="I88" s="373"/>
      <c r="J88" s="389"/>
    </row>
    <row r="89" spans="1:10" ht="33">
      <c r="A89" s="365"/>
      <c r="B89" s="394" t="s">
        <v>945</v>
      </c>
      <c r="C89" s="832" t="s">
        <v>324</v>
      </c>
      <c r="D89" s="832"/>
      <c r="E89" s="832"/>
      <c r="F89" s="832"/>
      <c r="G89" s="384">
        <v>1211</v>
      </c>
      <c r="H89" s="401">
        <f>171+676+364+7</f>
        <v>1218</v>
      </c>
      <c r="I89" s="401">
        <v>1218</v>
      </c>
      <c r="J89" s="389">
        <f>I89/H89*100</f>
        <v>100</v>
      </c>
    </row>
    <row r="90" spans="1:10" ht="33">
      <c r="A90" s="368"/>
      <c r="B90" s="367" t="s">
        <v>946</v>
      </c>
      <c r="C90" s="832" t="s">
        <v>325</v>
      </c>
      <c r="D90" s="832"/>
      <c r="E90" s="832"/>
      <c r="F90" s="832"/>
      <c r="G90" s="401">
        <v>970</v>
      </c>
      <c r="H90" s="401">
        <f>970+3547</f>
        <v>4517</v>
      </c>
      <c r="I90" s="401">
        <v>4517</v>
      </c>
      <c r="J90" s="389">
        <f>I90/H90*100</f>
        <v>100</v>
      </c>
    </row>
    <row r="91" spans="1:10" ht="33">
      <c r="A91" s="368"/>
      <c r="B91" s="367" t="s">
        <v>947</v>
      </c>
      <c r="C91" s="832" t="s">
        <v>326</v>
      </c>
      <c r="D91" s="832"/>
      <c r="E91" s="832"/>
      <c r="F91" s="832"/>
      <c r="G91" s="401"/>
      <c r="H91" s="401">
        <v>363</v>
      </c>
      <c r="I91" s="401">
        <v>363</v>
      </c>
      <c r="J91" s="389">
        <f>I91/H91*100</f>
        <v>100</v>
      </c>
    </row>
    <row r="92" spans="1:10" ht="16.5">
      <c r="A92" s="365" t="s">
        <v>589</v>
      </c>
      <c r="B92" s="365"/>
      <c r="C92" s="365"/>
      <c r="D92" s="365"/>
      <c r="E92" s="365"/>
      <c r="F92" s="365"/>
      <c r="G92" s="400">
        <f>G89+G90</f>
        <v>2181</v>
      </c>
      <c r="H92" s="402">
        <f>H89+H90+H91</f>
        <v>6098</v>
      </c>
      <c r="I92" s="402">
        <f>I89+I90+I91</f>
        <v>6098</v>
      </c>
      <c r="J92" s="389">
        <f>I92/H92*100</f>
        <v>100</v>
      </c>
    </row>
    <row r="93" spans="1:10" ht="16.5">
      <c r="A93" s="368"/>
      <c r="B93" s="368"/>
      <c r="C93" s="368"/>
      <c r="D93" s="368"/>
      <c r="E93" s="368"/>
      <c r="F93" s="368"/>
      <c r="G93" s="399"/>
      <c r="H93" s="369"/>
      <c r="I93" s="369"/>
      <c r="J93" s="389"/>
    </row>
    <row r="94" spans="1:10" ht="15.75">
      <c r="A94" s="397" t="s">
        <v>194</v>
      </c>
      <c r="B94" s="397"/>
      <c r="C94" s="397"/>
      <c r="D94" s="397"/>
      <c r="E94" s="397"/>
      <c r="F94" s="397"/>
      <c r="G94" s="400">
        <f>G84+G89+G90</f>
        <v>16735</v>
      </c>
      <c r="H94" s="400">
        <f>H84+H92</f>
        <v>31858</v>
      </c>
      <c r="I94" s="400">
        <f>I84+I92</f>
        <v>31249</v>
      </c>
      <c r="J94" s="389">
        <f>I94/H94*100</f>
        <v>98.08839224056753</v>
      </c>
    </row>
  </sheetData>
  <mergeCells count="52">
    <mergeCell ref="A1:J1"/>
    <mergeCell ref="A2:J2"/>
    <mergeCell ref="A3:J3"/>
    <mergeCell ref="A4:J4"/>
    <mergeCell ref="A5:J5"/>
    <mergeCell ref="H6:J6"/>
    <mergeCell ref="A7:F8"/>
    <mergeCell ref="J7:J8"/>
    <mergeCell ref="G8:H8"/>
    <mergeCell ref="I7:I8"/>
    <mergeCell ref="B9:F9"/>
    <mergeCell ref="D11:F11"/>
    <mergeCell ref="E12:F12"/>
    <mergeCell ref="D20:F20"/>
    <mergeCell ref="D21:F21"/>
    <mergeCell ref="C25:F25"/>
    <mergeCell ref="D26:F26"/>
    <mergeCell ref="E27:F27"/>
    <mergeCell ref="B41:F41"/>
    <mergeCell ref="A42:F42"/>
    <mergeCell ref="C29:F29"/>
    <mergeCell ref="D30:F30"/>
    <mergeCell ref="E34:F34"/>
    <mergeCell ref="E35:F35"/>
    <mergeCell ref="J43:J44"/>
    <mergeCell ref="G44:H44"/>
    <mergeCell ref="B36:F36"/>
    <mergeCell ref="A86:F87"/>
    <mergeCell ref="I86:I87"/>
    <mergeCell ref="J86:J87"/>
    <mergeCell ref="G87:H87"/>
    <mergeCell ref="C37:F37"/>
    <mergeCell ref="D39:F39"/>
    <mergeCell ref="D40:F40"/>
    <mergeCell ref="C52:F52"/>
    <mergeCell ref="B45:F45"/>
    <mergeCell ref="C46:F46"/>
    <mergeCell ref="D47:F47"/>
    <mergeCell ref="C73:F73"/>
    <mergeCell ref="D80:F80"/>
    <mergeCell ref="A43:F44"/>
    <mergeCell ref="I43:I44"/>
    <mergeCell ref="A56:F56"/>
    <mergeCell ref="D54:F54"/>
    <mergeCell ref="B55:F55"/>
    <mergeCell ref="C48:F48"/>
    <mergeCell ref="C49:F49"/>
    <mergeCell ref="C51:F51"/>
    <mergeCell ref="B88:F88"/>
    <mergeCell ref="C89:F89"/>
    <mergeCell ref="C90:F90"/>
    <mergeCell ref="C91:F91"/>
  </mergeCells>
  <printOptions/>
  <pageMargins left="0.27" right="0.38" top="0.24" bottom="0.23" header="0.34" footer="0.19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5"/>
  <sheetViews>
    <sheetView workbookViewId="0" topLeftCell="A1">
      <selection activeCell="H9" sqref="H9"/>
    </sheetView>
  </sheetViews>
  <sheetFormatPr defaultColWidth="9.00390625" defaultRowHeight="12.75"/>
  <cols>
    <col min="1" max="1" width="10.375" style="0" customWidth="1"/>
    <col min="2" max="2" width="45.75390625" style="0" customWidth="1"/>
    <col min="3" max="3" width="19.25390625" style="0" customWidth="1"/>
    <col min="4" max="4" width="18.00390625" style="0" customWidth="1"/>
    <col min="5" max="5" width="16.125" style="0" customWidth="1"/>
    <col min="6" max="6" width="21.625" style="0" customWidth="1"/>
  </cols>
  <sheetData>
    <row r="1" spans="3:6" ht="12.75">
      <c r="C1" s="821" t="s">
        <v>150</v>
      </c>
      <c r="D1" s="821"/>
      <c r="E1" s="821"/>
      <c r="F1" s="821"/>
    </row>
    <row r="2" spans="1:6" ht="15.75">
      <c r="A2" s="846"/>
      <c r="B2" s="846"/>
      <c r="C2" s="846"/>
      <c r="D2" s="846"/>
      <c r="E2" s="846"/>
      <c r="F2" s="846"/>
    </row>
    <row r="3" spans="1:15" ht="15.75">
      <c r="A3" s="845"/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845"/>
      <c r="O3" s="845"/>
    </row>
    <row r="4" spans="1:15" ht="15.75">
      <c r="A4" s="799" t="s">
        <v>454</v>
      </c>
      <c r="B4" s="799"/>
      <c r="C4" s="799"/>
      <c r="D4" s="799"/>
      <c r="E4" s="799"/>
      <c r="F4" s="799"/>
      <c r="G4" s="506"/>
      <c r="H4" s="506"/>
      <c r="I4" s="506"/>
      <c r="J4" s="506"/>
      <c r="K4" s="506"/>
      <c r="L4" s="506"/>
      <c r="M4" s="506"/>
      <c r="N4" s="506"/>
      <c r="O4" s="506"/>
    </row>
    <row r="5" spans="1:15" ht="15.75">
      <c r="A5" s="799" t="s">
        <v>987</v>
      </c>
      <c r="B5" s="799"/>
      <c r="C5" s="799"/>
      <c r="D5" s="799"/>
      <c r="E5" s="799"/>
      <c r="F5" s="799"/>
      <c r="G5" s="506"/>
      <c r="H5" s="506"/>
      <c r="I5" s="506"/>
      <c r="J5" s="506"/>
      <c r="K5" s="506"/>
      <c r="L5" s="506"/>
      <c r="M5" s="506"/>
      <c r="N5" s="506"/>
      <c r="O5" s="506"/>
    </row>
    <row r="6" spans="1:15" ht="15.75">
      <c r="A6" s="799" t="s">
        <v>112</v>
      </c>
      <c r="B6" s="799"/>
      <c r="C6" s="799"/>
      <c r="D6" s="799"/>
      <c r="E6" s="799"/>
      <c r="F6" s="799"/>
      <c r="G6" s="506"/>
      <c r="H6" s="506"/>
      <c r="I6" s="506"/>
      <c r="J6" s="506"/>
      <c r="K6" s="506"/>
      <c r="L6" s="506"/>
      <c r="M6" s="506"/>
      <c r="N6" s="506"/>
      <c r="O6" s="506"/>
    </row>
    <row r="7" spans="1:15" ht="16.5" thickBot="1">
      <c r="A7" s="512"/>
      <c r="B7" s="512"/>
      <c r="C7" s="512"/>
      <c r="D7" s="512"/>
      <c r="E7" s="512"/>
      <c r="F7" s="513" t="s">
        <v>329</v>
      </c>
      <c r="G7" s="512"/>
      <c r="H7" s="512"/>
      <c r="I7" s="536"/>
      <c r="J7" s="512"/>
      <c r="K7" s="512"/>
      <c r="L7" s="512"/>
      <c r="M7" s="536"/>
      <c r="N7" s="536"/>
      <c r="O7" s="512"/>
    </row>
    <row r="8" spans="1:15" ht="16.5" thickBot="1">
      <c r="A8" s="800" t="s">
        <v>195</v>
      </c>
      <c r="B8" s="803" t="s">
        <v>196</v>
      </c>
      <c r="C8" s="795" t="s">
        <v>988</v>
      </c>
      <c r="D8" s="798" t="s">
        <v>980</v>
      </c>
      <c r="E8" s="791"/>
      <c r="F8" s="792"/>
      <c r="G8" s="537"/>
      <c r="H8" s="537"/>
      <c r="I8" s="537"/>
      <c r="J8" s="537"/>
      <c r="K8" s="537"/>
      <c r="L8" s="537"/>
      <c r="M8" s="537"/>
      <c r="N8" s="537"/>
      <c r="O8" s="537"/>
    </row>
    <row r="9" spans="1:15" ht="15.75">
      <c r="A9" s="801"/>
      <c r="B9" s="804"/>
      <c r="C9" s="796"/>
      <c r="D9" s="793" t="s">
        <v>197</v>
      </c>
      <c r="E9" s="793" t="s">
        <v>981</v>
      </c>
      <c r="F9" s="794" t="s">
        <v>982</v>
      </c>
      <c r="G9" s="538"/>
      <c r="H9" s="538"/>
      <c r="I9" s="538"/>
      <c r="J9" s="538"/>
      <c r="K9" s="538"/>
      <c r="L9" s="538"/>
      <c r="M9" s="538"/>
      <c r="N9" s="538"/>
      <c r="O9" s="538"/>
    </row>
    <row r="10" spans="1:15" ht="16.5" thickBot="1">
      <c r="A10" s="801"/>
      <c r="B10" s="804"/>
      <c r="C10" s="796"/>
      <c r="D10" s="793"/>
      <c r="E10" s="793"/>
      <c r="F10" s="794"/>
      <c r="G10" s="538"/>
      <c r="H10" s="538"/>
      <c r="I10" s="538"/>
      <c r="J10" s="538"/>
      <c r="K10" s="538"/>
      <c r="L10" s="538"/>
      <c r="M10" s="538"/>
      <c r="N10" s="538"/>
      <c r="O10" s="538"/>
    </row>
    <row r="11" spans="1:15" ht="15.75">
      <c r="A11" s="801"/>
      <c r="B11" s="804"/>
      <c r="C11" s="796"/>
      <c r="D11" s="786" t="s">
        <v>983</v>
      </c>
      <c r="E11" s="787"/>
      <c r="F11" s="788"/>
      <c r="G11" s="538"/>
      <c r="H11" s="538"/>
      <c r="I11" s="538"/>
      <c r="J11" s="538"/>
      <c r="K11" s="538"/>
      <c r="L11" s="538"/>
      <c r="M11" s="538"/>
      <c r="N11" s="538"/>
      <c r="O11" s="538"/>
    </row>
    <row r="12" spans="1:15" ht="16.5" thickBot="1">
      <c r="A12" s="802"/>
      <c r="B12" s="805"/>
      <c r="C12" s="797"/>
      <c r="D12" s="793"/>
      <c r="E12" s="789"/>
      <c r="F12" s="790"/>
      <c r="G12" s="538"/>
      <c r="H12" s="538"/>
      <c r="I12" s="538"/>
      <c r="J12" s="538"/>
      <c r="K12" s="538"/>
      <c r="L12" s="538"/>
      <c r="M12" s="538"/>
      <c r="N12" s="538"/>
      <c r="O12" s="538"/>
    </row>
    <row r="13" spans="1:15" ht="36.75" customHeight="1">
      <c r="A13" s="539" t="s">
        <v>198</v>
      </c>
      <c r="B13" s="540" t="s">
        <v>199</v>
      </c>
      <c r="C13" s="516">
        <f aca="true" t="shared" si="0" ref="C13:C22">D13+E13+F13</f>
        <v>2527</v>
      </c>
      <c r="D13" s="541">
        <v>2527</v>
      </c>
      <c r="E13" s="516"/>
      <c r="F13" s="542"/>
      <c r="G13" s="543"/>
      <c r="H13" s="543"/>
      <c r="I13" s="544"/>
      <c r="J13" s="545"/>
      <c r="K13" s="546"/>
      <c r="L13" s="546"/>
      <c r="M13" s="544"/>
      <c r="N13" s="544"/>
      <c r="O13" s="546"/>
    </row>
    <row r="14" spans="1:15" ht="31.5">
      <c r="A14" s="547" t="s">
        <v>610</v>
      </c>
      <c r="B14" s="525" t="s">
        <v>611</v>
      </c>
      <c r="C14" s="521">
        <f>D14+E14+F14</f>
        <v>300</v>
      </c>
      <c r="D14" s="548">
        <v>300</v>
      </c>
      <c r="E14" s="521"/>
      <c r="F14" s="549"/>
      <c r="G14" s="543"/>
      <c r="H14" s="543"/>
      <c r="I14" s="544"/>
      <c r="J14" s="545"/>
      <c r="K14" s="546"/>
      <c r="L14" s="546"/>
      <c r="M14" s="544"/>
      <c r="N14" s="544"/>
      <c r="O14" s="546"/>
    </row>
    <row r="15" spans="1:15" ht="31.5">
      <c r="A15" s="422" t="s">
        <v>612</v>
      </c>
      <c r="B15" s="526" t="s">
        <v>613</v>
      </c>
      <c r="C15" s="550">
        <f t="shared" si="0"/>
        <v>15114</v>
      </c>
      <c r="D15" s="551">
        <v>13948</v>
      </c>
      <c r="E15" s="550"/>
      <c r="F15" s="552">
        <v>1166</v>
      </c>
      <c r="G15" s="543"/>
      <c r="H15" s="543"/>
      <c r="I15" s="544"/>
      <c r="J15" s="546"/>
      <c r="K15" s="546"/>
      <c r="L15" s="546"/>
      <c r="M15" s="544"/>
      <c r="N15" s="544"/>
      <c r="O15" s="546"/>
    </row>
    <row r="16" spans="1:15" ht="15.75">
      <c r="A16" s="422" t="s">
        <v>341</v>
      </c>
      <c r="B16" s="526" t="s">
        <v>989</v>
      </c>
      <c r="C16" s="550">
        <f t="shared" si="0"/>
        <v>8411</v>
      </c>
      <c r="D16" s="551"/>
      <c r="E16" s="550">
        <v>8411</v>
      </c>
      <c r="F16" s="552"/>
      <c r="G16" s="543"/>
      <c r="H16" s="543"/>
      <c r="I16" s="544"/>
      <c r="J16" s="546"/>
      <c r="K16" s="546"/>
      <c r="L16" s="546"/>
      <c r="M16" s="544"/>
      <c r="N16" s="544"/>
      <c r="O16" s="546"/>
    </row>
    <row r="17" spans="1:15" ht="15.75">
      <c r="A17" s="422" t="s">
        <v>614</v>
      </c>
      <c r="B17" s="526" t="s">
        <v>615</v>
      </c>
      <c r="C17" s="550">
        <f t="shared" si="0"/>
        <v>948</v>
      </c>
      <c r="D17" s="551"/>
      <c r="E17" s="550">
        <v>948</v>
      </c>
      <c r="F17" s="552"/>
      <c r="G17" s="543"/>
      <c r="H17" s="543"/>
      <c r="I17" s="544"/>
      <c r="J17" s="546"/>
      <c r="K17" s="546"/>
      <c r="L17" s="546"/>
      <c r="M17" s="544"/>
      <c r="N17" s="544"/>
      <c r="O17" s="546"/>
    </row>
    <row r="18" spans="1:15" ht="15.75">
      <c r="A18" s="422" t="s">
        <v>616</v>
      </c>
      <c r="B18" s="526" t="s">
        <v>617</v>
      </c>
      <c r="C18" s="550">
        <f t="shared" si="0"/>
        <v>843</v>
      </c>
      <c r="D18" s="551"/>
      <c r="E18" s="550">
        <v>843</v>
      </c>
      <c r="F18" s="552"/>
      <c r="G18" s="543"/>
      <c r="H18" s="543"/>
      <c r="I18" s="544"/>
      <c r="J18" s="546"/>
      <c r="K18" s="546"/>
      <c r="L18" s="546"/>
      <c r="M18" s="544"/>
      <c r="N18" s="544"/>
      <c r="O18" s="546"/>
    </row>
    <row r="19" spans="1:15" ht="15.75">
      <c r="A19" s="422" t="s">
        <v>349</v>
      </c>
      <c r="B19" s="526" t="s">
        <v>350</v>
      </c>
      <c r="C19" s="550">
        <f t="shared" si="0"/>
        <v>467</v>
      </c>
      <c r="D19" s="551">
        <v>467</v>
      </c>
      <c r="E19" s="550"/>
      <c r="F19" s="552"/>
      <c r="G19" s="543"/>
      <c r="H19" s="543"/>
      <c r="I19" s="544"/>
      <c r="J19" s="546"/>
      <c r="K19" s="546"/>
      <c r="L19" s="546"/>
      <c r="M19" s="544"/>
      <c r="N19" s="544"/>
      <c r="O19" s="546"/>
    </row>
    <row r="20" spans="1:15" ht="31.5">
      <c r="A20" s="422" t="s">
        <v>736</v>
      </c>
      <c r="B20" s="526" t="s">
        <v>737</v>
      </c>
      <c r="C20" s="550">
        <f t="shared" si="0"/>
        <v>647</v>
      </c>
      <c r="D20" s="551">
        <v>60</v>
      </c>
      <c r="E20" s="550">
        <v>587</v>
      </c>
      <c r="F20" s="552"/>
      <c r="G20" s="543"/>
      <c r="H20" s="543"/>
      <c r="I20" s="544"/>
      <c r="J20" s="546"/>
      <c r="K20" s="546"/>
      <c r="L20" s="546"/>
      <c r="M20" s="544"/>
      <c r="N20" s="544"/>
      <c r="O20" s="546"/>
    </row>
    <row r="21" spans="1:15" ht="15.75">
      <c r="A21" s="422">
        <v>107051</v>
      </c>
      <c r="B21" s="526" t="s">
        <v>18</v>
      </c>
      <c r="C21" s="550">
        <f t="shared" si="0"/>
        <v>320</v>
      </c>
      <c r="D21" s="551">
        <v>320</v>
      </c>
      <c r="E21" s="550"/>
      <c r="F21" s="552"/>
      <c r="G21" s="543"/>
      <c r="H21" s="543"/>
      <c r="I21" s="544"/>
      <c r="J21" s="546"/>
      <c r="K21" s="546"/>
      <c r="L21" s="546"/>
      <c r="M21" s="544"/>
      <c r="N21" s="544"/>
      <c r="O21" s="546"/>
    </row>
    <row r="22" spans="1:15" ht="32.25" thickBot="1">
      <c r="A22" s="553">
        <v>900020</v>
      </c>
      <c r="B22" s="554" t="s">
        <v>990</v>
      </c>
      <c r="C22" s="555">
        <f t="shared" si="0"/>
        <v>1672</v>
      </c>
      <c r="D22" s="556">
        <v>1342</v>
      </c>
      <c r="E22" s="557">
        <v>330</v>
      </c>
      <c r="F22" s="558"/>
      <c r="G22" s="543"/>
      <c r="H22" s="543"/>
      <c r="I22" s="544"/>
      <c r="J22" s="546"/>
      <c r="K22" s="546"/>
      <c r="L22" s="546"/>
      <c r="M22" s="544"/>
      <c r="N22" s="544"/>
      <c r="O22" s="546"/>
    </row>
    <row r="23" spans="1:15" ht="16.5" thickBot="1">
      <c r="A23" s="439"/>
      <c r="B23" s="559" t="s">
        <v>986</v>
      </c>
      <c r="C23" s="560">
        <f>SUM(C13:C22)</f>
        <v>31249</v>
      </c>
      <c r="D23" s="561">
        <f>SUM(D13:D22)</f>
        <v>18964</v>
      </c>
      <c r="E23" s="533">
        <f>SUM(E13:E22)</f>
        <v>11119</v>
      </c>
      <c r="F23" s="560">
        <f>SUM(F13:F21)</f>
        <v>1166</v>
      </c>
      <c r="G23" s="543"/>
      <c r="H23" s="543"/>
      <c r="I23" s="562"/>
      <c r="J23" s="543"/>
      <c r="K23" s="543"/>
      <c r="L23" s="543"/>
      <c r="M23" s="562"/>
      <c r="N23" s="543"/>
      <c r="O23" s="543"/>
    </row>
    <row r="25" ht="12.75">
      <c r="C25" s="619"/>
    </row>
  </sheetData>
  <mergeCells count="14">
    <mergeCell ref="A3:O3"/>
    <mergeCell ref="A4:F4"/>
    <mergeCell ref="A2:F2"/>
    <mergeCell ref="C1:F1"/>
    <mergeCell ref="A5:F5"/>
    <mergeCell ref="A6:F6"/>
    <mergeCell ref="A8:A12"/>
    <mergeCell ref="B8:B12"/>
    <mergeCell ref="C8:C12"/>
    <mergeCell ref="D8:F8"/>
    <mergeCell ref="D9:D10"/>
    <mergeCell ref="E9:E10"/>
    <mergeCell ref="F9:F10"/>
    <mergeCell ref="D11:F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O32"/>
  <sheetViews>
    <sheetView workbookViewId="0" topLeftCell="A1">
      <selection activeCell="A1" sqref="A1:O1"/>
    </sheetView>
  </sheetViews>
  <sheetFormatPr defaultColWidth="9.00390625" defaultRowHeight="12.75"/>
  <cols>
    <col min="2" max="2" width="37.125" style="0" customWidth="1"/>
    <col min="3" max="3" width="11.625" style="0" customWidth="1"/>
    <col min="4" max="4" width="11.25390625" style="0" customWidth="1"/>
    <col min="5" max="5" width="10.375" style="0" customWidth="1"/>
    <col min="6" max="6" width="10.875" style="0" customWidth="1"/>
    <col min="7" max="7" width="11.125" style="0" customWidth="1"/>
    <col min="9" max="9" width="11.125" style="0" customWidth="1"/>
    <col min="10" max="10" width="10.875" style="0" customWidth="1"/>
    <col min="11" max="11" width="9.625" style="0" customWidth="1"/>
    <col min="14" max="14" width="9.00390625" style="0" customWidth="1"/>
  </cols>
  <sheetData>
    <row r="1" spans="1:15" ht="12.75">
      <c r="A1" s="861" t="s">
        <v>151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</row>
    <row r="2" spans="1:15" ht="12.75">
      <c r="A2" s="863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</row>
    <row r="3" spans="1:15" ht="15.75">
      <c r="A3" s="799" t="s">
        <v>38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</row>
    <row r="4" spans="1:15" ht="15.75">
      <c r="A4" s="799" t="s">
        <v>328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</row>
    <row r="5" spans="1:15" ht="18">
      <c r="A5" s="864" t="s">
        <v>112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</row>
    <row r="6" spans="1:11" ht="12" customHeight="1" thickBot="1">
      <c r="A6" s="407"/>
      <c r="B6" s="407"/>
      <c r="C6" s="407"/>
      <c r="D6" s="407"/>
      <c r="E6" s="408"/>
      <c r="F6" s="407"/>
      <c r="G6" s="407"/>
      <c r="H6" s="408"/>
      <c r="I6" s="408"/>
      <c r="J6" s="407"/>
      <c r="K6" s="406"/>
    </row>
    <row r="7" spans="1:15" ht="17.25" thickBot="1">
      <c r="A7" s="852" t="s">
        <v>35</v>
      </c>
      <c r="B7" s="854" t="s">
        <v>196</v>
      </c>
      <c r="C7" s="856" t="s">
        <v>332</v>
      </c>
      <c r="D7" s="857"/>
      <c r="E7" s="858"/>
      <c r="F7" s="859" t="s">
        <v>333</v>
      </c>
      <c r="G7" s="859"/>
      <c r="H7" s="860"/>
      <c r="I7" s="849" t="s">
        <v>334</v>
      </c>
      <c r="J7" s="850"/>
      <c r="K7" s="851"/>
      <c r="L7" s="849" t="s">
        <v>993</v>
      </c>
      <c r="M7" s="850"/>
      <c r="N7" s="851"/>
      <c r="O7" s="862" t="s">
        <v>37</v>
      </c>
    </row>
    <row r="8" spans="1:15" ht="23.25" customHeight="1" thickBot="1">
      <c r="A8" s="853"/>
      <c r="B8" s="855"/>
      <c r="C8" s="498" t="s">
        <v>327</v>
      </c>
      <c r="D8" s="498" t="s">
        <v>36</v>
      </c>
      <c r="E8" s="847" t="s">
        <v>8</v>
      </c>
      <c r="F8" s="498" t="s">
        <v>327</v>
      </c>
      <c r="G8" s="498" t="s">
        <v>36</v>
      </c>
      <c r="H8" s="847" t="s">
        <v>8</v>
      </c>
      <c r="I8" s="498" t="s">
        <v>327</v>
      </c>
      <c r="J8" s="498" t="s">
        <v>36</v>
      </c>
      <c r="K8" s="847" t="s">
        <v>8</v>
      </c>
      <c r="L8" s="498" t="s">
        <v>327</v>
      </c>
      <c r="M8" s="498" t="s">
        <v>36</v>
      </c>
      <c r="N8" s="847" t="s">
        <v>8</v>
      </c>
      <c r="O8" s="853"/>
    </row>
    <row r="9" spans="1:15" ht="24" customHeight="1" thickBot="1">
      <c r="A9" s="817"/>
      <c r="B9" s="842"/>
      <c r="C9" s="865" t="s">
        <v>940</v>
      </c>
      <c r="D9" s="866"/>
      <c r="E9" s="848"/>
      <c r="F9" s="865" t="s">
        <v>940</v>
      </c>
      <c r="G9" s="866"/>
      <c r="H9" s="848"/>
      <c r="I9" s="865" t="s">
        <v>940</v>
      </c>
      <c r="J9" s="866"/>
      <c r="K9" s="848"/>
      <c r="L9" s="865" t="s">
        <v>940</v>
      </c>
      <c r="M9" s="866"/>
      <c r="N9" s="848"/>
      <c r="O9" s="817"/>
    </row>
    <row r="10" spans="1:15" ht="36" customHeight="1">
      <c r="A10" s="411" t="s">
        <v>198</v>
      </c>
      <c r="B10" s="412" t="s">
        <v>199</v>
      </c>
      <c r="C10" s="499">
        <v>6846</v>
      </c>
      <c r="D10" s="500">
        <v>7451</v>
      </c>
      <c r="E10" s="501">
        <v>7208</v>
      </c>
      <c r="F10" s="507"/>
      <c r="G10" s="502">
        <v>75</v>
      </c>
      <c r="H10" s="501">
        <v>75</v>
      </c>
      <c r="I10" s="508"/>
      <c r="J10" s="503"/>
      <c r="K10" s="503"/>
      <c r="L10" s="509">
        <f>C10+F10+I10</f>
        <v>6846</v>
      </c>
      <c r="M10" s="509">
        <f>D10+G10+J10</f>
        <v>7526</v>
      </c>
      <c r="N10" s="509">
        <f>E10+H10+K10</f>
        <v>7283</v>
      </c>
      <c r="O10" s="606">
        <f>N10/M10*100</f>
        <v>96.77119319691735</v>
      </c>
    </row>
    <row r="11" spans="1:15" ht="16.5">
      <c r="A11" s="417" t="s">
        <v>609</v>
      </c>
      <c r="B11" s="418" t="s">
        <v>70</v>
      </c>
      <c r="C11" s="457">
        <v>58</v>
      </c>
      <c r="D11" s="413">
        <v>66</v>
      </c>
      <c r="E11" s="414">
        <v>66</v>
      </c>
      <c r="F11" s="419"/>
      <c r="G11" s="415"/>
      <c r="H11" s="414"/>
      <c r="I11" s="504"/>
      <c r="J11" s="416"/>
      <c r="K11" s="416"/>
      <c r="L11" s="509">
        <f aca="true" t="shared" si="0" ref="L11:L31">C11+F11+I11</f>
        <v>58</v>
      </c>
      <c r="M11" s="509">
        <f aca="true" t="shared" si="1" ref="M11:M31">D11+G11+J11</f>
        <v>66</v>
      </c>
      <c r="N11" s="509">
        <f aca="true" t="shared" si="2" ref="N11:N31">E11+H11+K11</f>
        <v>66</v>
      </c>
      <c r="O11" s="606">
        <f aca="true" t="shared" si="3" ref="O11:O32">N11/M11*100</f>
        <v>100</v>
      </c>
    </row>
    <row r="12" spans="1:15" ht="32.25" customHeight="1">
      <c r="A12" s="420" t="s">
        <v>610</v>
      </c>
      <c r="B12" s="421" t="s">
        <v>611</v>
      </c>
      <c r="C12" s="457"/>
      <c r="D12" s="413">
        <v>32</v>
      </c>
      <c r="E12" s="414">
        <v>32</v>
      </c>
      <c r="F12" s="419"/>
      <c r="G12" s="415">
        <v>2918</v>
      </c>
      <c r="H12" s="414">
        <v>2889</v>
      </c>
      <c r="I12" s="504"/>
      <c r="J12" s="416"/>
      <c r="K12" s="416"/>
      <c r="L12" s="509">
        <f t="shared" si="0"/>
        <v>0</v>
      </c>
      <c r="M12" s="509">
        <f t="shared" si="1"/>
        <v>2950</v>
      </c>
      <c r="N12" s="509">
        <f t="shared" si="2"/>
        <v>2921</v>
      </c>
      <c r="O12" s="606">
        <f t="shared" si="3"/>
        <v>99.01694915254238</v>
      </c>
    </row>
    <row r="13" spans="1:15" ht="32.25">
      <c r="A13" s="422" t="s">
        <v>612</v>
      </c>
      <c r="B13" s="423" t="s">
        <v>613</v>
      </c>
      <c r="C13" s="457"/>
      <c r="D13" s="413">
        <v>25</v>
      </c>
      <c r="E13" s="414">
        <v>25</v>
      </c>
      <c r="F13" s="419"/>
      <c r="G13" s="415"/>
      <c r="H13" s="414"/>
      <c r="I13" s="504"/>
      <c r="J13" s="416">
        <v>363</v>
      </c>
      <c r="K13" s="416"/>
      <c r="L13" s="509">
        <f t="shared" si="0"/>
        <v>0</v>
      </c>
      <c r="M13" s="509">
        <f t="shared" si="1"/>
        <v>388</v>
      </c>
      <c r="N13" s="509">
        <f t="shared" si="2"/>
        <v>25</v>
      </c>
      <c r="O13" s="606">
        <f t="shared" si="3"/>
        <v>6.443298969072164</v>
      </c>
    </row>
    <row r="14" spans="1:15" ht="16.5">
      <c r="A14" s="420" t="s">
        <v>341</v>
      </c>
      <c r="B14" s="424" t="s">
        <v>342</v>
      </c>
      <c r="C14" s="457"/>
      <c r="D14" s="413"/>
      <c r="E14" s="414">
        <v>0</v>
      </c>
      <c r="F14" s="419"/>
      <c r="G14" s="415">
        <v>11000</v>
      </c>
      <c r="H14" s="414">
        <v>11000</v>
      </c>
      <c r="I14" s="504"/>
      <c r="J14" s="416"/>
      <c r="K14" s="416"/>
      <c r="L14" s="509">
        <f t="shared" si="0"/>
        <v>0</v>
      </c>
      <c r="M14" s="509">
        <f t="shared" si="1"/>
        <v>11000</v>
      </c>
      <c r="N14" s="509">
        <f t="shared" si="2"/>
        <v>11000</v>
      </c>
      <c r="O14" s="606">
        <f t="shared" si="3"/>
        <v>100</v>
      </c>
    </row>
    <row r="15" spans="1:15" ht="16.5">
      <c r="A15" s="420" t="s">
        <v>614</v>
      </c>
      <c r="B15" s="424" t="s">
        <v>615</v>
      </c>
      <c r="C15" s="457">
        <v>874</v>
      </c>
      <c r="D15" s="413">
        <v>1102</v>
      </c>
      <c r="E15" s="414">
        <v>984</v>
      </c>
      <c r="F15" s="419"/>
      <c r="G15" s="415"/>
      <c r="H15" s="414"/>
      <c r="I15" s="504"/>
      <c r="J15" s="416"/>
      <c r="K15" s="416"/>
      <c r="L15" s="509">
        <f t="shared" si="0"/>
        <v>874</v>
      </c>
      <c r="M15" s="509">
        <f t="shared" si="1"/>
        <v>1102</v>
      </c>
      <c r="N15" s="509">
        <f t="shared" si="2"/>
        <v>984</v>
      </c>
      <c r="O15" s="606">
        <f t="shared" si="3"/>
        <v>89.29219600725953</v>
      </c>
    </row>
    <row r="16" spans="1:15" ht="16.5">
      <c r="A16" s="420" t="s">
        <v>616</v>
      </c>
      <c r="B16" s="424" t="s">
        <v>617</v>
      </c>
      <c r="C16" s="457"/>
      <c r="D16" s="413">
        <v>843</v>
      </c>
      <c r="E16" s="414">
        <v>844</v>
      </c>
      <c r="F16" s="419"/>
      <c r="G16" s="415"/>
      <c r="H16" s="414"/>
      <c r="I16" s="504"/>
      <c r="J16" s="416"/>
      <c r="K16" s="416"/>
      <c r="L16" s="509">
        <f t="shared" si="0"/>
        <v>0</v>
      </c>
      <c r="M16" s="509">
        <f t="shared" si="1"/>
        <v>843</v>
      </c>
      <c r="N16" s="509">
        <f t="shared" si="2"/>
        <v>844</v>
      </c>
      <c r="O16" s="606">
        <f t="shared" si="3"/>
        <v>100.11862396204035</v>
      </c>
    </row>
    <row r="17" spans="1:15" ht="30.75" customHeight="1">
      <c r="A17" s="420" t="s">
        <v>343</v>
      </c>
      <c r="B17" s="424" t="s">
        <v>344</v>
      </c>
      <c r="C17" s="457">
        <v>127</v>
      </c>
      <c r="D17" s="413"/>
      <c r="E17" s="414"/>
      <c r="F17" s="419"/>
      <c r="G17" s="415"/>
      <c r="H17" s="414"/>
      <c r="I17" s="504"/>
      <c r="J17" s="416"/>
      <c r="K17" s="416"/>
      <c r="L17" s="509">
        <f t="shared" si="0"/>
        <v>127</v>
      </c>
      <c r="M17" s="509">
        <f t="shared" si="1"/>
        <v>0</v>
      </c>
      <c r="N17" s="509">
        <f t="shared" si="2"/>
        <v>0</v>
      </c>
      <c r="O17" s="606"/>
    </row>
    <row r="18" spans="1:15" ht="31.5" customHeight="1">
      <c r="A18" s="417" t="s">
        <v>345</v>
      </c>
      <c r="B18" s="418" t="s">
        <v>346</v>
      </c>
      <c r="C18" s="457">
        <v>15</v>
      </c>
      <c r="D18" s="413">
        <v>15</v>
      </c>
      <c r="E18" s="414"/>
      <c r="F18" s="419"/>
      <c r="G18" s="415"/>
      <c r="H18" s="414"/>
      <c r="I18" s="504"/>
      <c r="J18" s="416"/>
      <c r="K18" s="416"/>
      <c r="L18" s="509">
        <f t="shared" si="0"/>
        <v>15</v>
      </c>
      <c r="M18" s="509">
        <f t="shared" si="1"/>
        <v>15</v>
      </c>
      <c r="N18" s="509">
        <f t="shared" si="2"/>
        <v>0</v>
      </c>
      <c r="O18" s="606"/>
    </row>
    <row r="19" spans="1:15" ht="16.5">
      <c r="A19" s="417" t="s">
        <v>347</v>
      </c>
      <c r="B19" s="425" t="s">
        <v>348</v>
      </c>
      <c r="C19" s="419"/>
      <c r="D19" s="413"/>
      <c r="E19" s="414"/>
      <c r="F19" s="419">
        <v>100</v>
      </c>
      <c r="G19" s="415"/>
      <c r="H19" s="414"/>
      <c r="I19" s="504"/>
      <c r="J19" s="416"/>
      <c r="K19" s="416"/>
      <c r="L19" s="509">
        <f t="shared" si="0"/>
        <v>100</v>
      </c>
      <c r="M19" s="509">
        <f t="shared" si="1"/>
        <v>0</v>
      </c>
      <c r="N19" s="509">
        <f t="shared" si="2"/>
        <v>0</v>
      </c>
      <c r="O19" s="606"/>
    </row>
    <row r="20" spans="1:15" ht="16.5">
      <c r="A20" s="417" t="s">
        <v>349</v>
      </c>
      <c r="B20" s="425" t="s">
        <v>350</v>
      </c>
      <c r="C20" s="419"/>
      <c r="D20" s="413">
        <v>1964</v>
      </c>
      <c r="E20" s="414">
        <v>1962</v>
      </c>
      <c r="F20" s="419">
        <v>1964</v>
      </c>
      <c r="G20" s="415"/>
      <c r="H20" s="414"/>
      <c r="I20" s="504"/>
      <c r="J20" s="416"/>
      <c r="K20" s="416"/>
      <c r="L20" s="509">
        <f t="shared" si="0"/>
        <v>1964</v>
      </c>
      <c r="M20" s="509">
        <f t="shared" si="1"/>
        <v>1964</v>
      </c>
      <c r="N20" s="509">
        <f t="shared" si="2"/>
        <v>1962</v>
      </c>
      <c r="O20" s="606">
        <f t="shared" si="3"/>
        <v>99.89816700610999</v>
      </c>
    </row>
    <row r="21" spans="1:15" ht="21" customHeight="1">
      <c r="A21" s="417" t="s">
        <v>735</v>
      </c>
      <c r="B21" s="418" t="s">
        <v>68</v>
      </c>
      <c r="C21" s="419">
        <v>945</v>
      </c>
      <c r="D21" s="413">
        <v>643</v>
      </c>
      <c r="E21" s="414">
        <v>553</v>
      </c>
      <c r="F21" s="419"/>
      <c r="G21" s="415"/>
      <c r="H21" s="414"/>
      <c r="I21" s="504"/>
      <c r="J21" s="416"/>
      <c r="K21" s="416"/>
      <c r="L21" s="509">
        <f t="shared" si="0"/>
        <v>945</v>
      </c>
      <c r="M21" s="509">
        <f t="shared" si="1"/>
        <v>643</v>
      </c>
      <c r="N21" s="509">
        <f t="shared" si="2"/>
        <v>553</v>
      </c>
      <c r="O21" s="606">
        <f t="shared" si="3"/>
        <v>86.00311041990669</v>
      </c>
    </row>
    <row r="22" spans="1:15" ht="30" customHeight="1">
      <c r="A22" s="417" t="s">
        <v>736</v>
      </c>
      <c r="B22" s="418" t="s">
        <v>737</v>
      </c>
      <c r="C22" s="419">
        <v>1958</v>
      </c>
      <c r="D22" s="413">
        <v>2038</v>
      </c>
      <c r="E22" s="414">
        <v>1945</v>
      </c>
      <c r="F22" s="419"/>
      <c r="G22" s="415"/>
      <c r="H22" s="414"/>
      <c r="I22" s="504"/>
      <c r="J22" s="416"/>
      <c r="K22" s="416"/>
      <c r="L22" s="509">
        <f t="shared" si="0"/>
        <v>1958</v>
      </c>
      <c r="M22" s="509">
        <f t="shared" si="1"/>
        <v>2038</v>
      </c>
      <c r="N22" s="509">
        <f t="shared" si="2"/>
        <v>1945</v>
      </c>
      <c r="O22" s="606">
        <f t="shared" si="3"/>
        <v>95.43670264965652</v>
      </c>
    </row>
    <row r="23" spans="1:15" ht="16.5">
      <c r="A23" s="417" t="s">
        <v>351</v>
      </c>
      <c r="B23" s="418" t="s">
        <v>352</v>
      </c>
      <c r="C23" s="419">
        <v>110</v>
      </c>
      <c r="D23" s="413">
        <v>110</v>
      </c>
      <c r="E23" s="414">
        <v>25</v>
      </c>
      <c r="F23" s="419"/>
      <c r="G23" s="415"/>
      <c r="H23" s="414"/>
      <c r="I23" s="504"/>
      <c r="J23" s="416"/>
      <c r="K23" s="416"/>
      <c r="L23" s="509">
        <f t="shared" si="0"/>
        <v>110</v>
      </c>
      <c r="M23" s="509">
        <f t="shared" si="1"/>
        <v>110</v>
      </c>
      <c r="N23" s="509">
        <f t="shared" si="2"/>
        <v>25</v>
      </c>
      <c r="O23" s="606">
        <f t="shared" si="3"/>
        <v>22.727272727272727</v>
      </c>
    </row>
    <row r="24" spans="1:15" ht="16.5">
      <c r="A24" s="417" t="s">
        <v>738</v>
      </c>
      <c r="B24" s="418" t="s">
        <v>69</v>
      </c>
      <c r="C24" s="457">
        <v>149</v>
      </c>
      <c r="D24" s="413">
        <v>174</v>
      </c>
      <c r="E24" s="414">
        <v>174</v>
      </c>
      <c r="F24" s="419"/>
      <c r="G24" s="415"/>
      <c r="H24" s="414"/>
      <c r="I24" s="504"/>
      <c r="J24" s="416"/>
      <c r="K24" s="416"/>
      <c r="L24" s="509">
        <f t="shared" si="0"/>
        <v>149</v>
      </c>
      <c r="M24" s="509">
        <f t="shared" si="1"/>
        <v>174</v>
      </c>
      <c r="N24" s="509">
        <f t="shared" si="2"/>
        <v>174</v>
      </c>
      <c r="O24" s="606">
        <f t="shared" si="3"/>
        <v>100</v>
      </c>
    </row>
    <row r="25" spans="1:15" ht="16.5">
      <c r="A25" s="417" t="s">
        <v>353</v>
      </c>
      <c r="B25" s="418" t="s">
        <v>354</v>
      </c>
      <c r="C25" s="457">
        <v>127</v>
      </c>
      <c r="D25" s="413"/>
      <c r="E25" s="414"/>
      <c r="F25" s="419"/>
      <c r="G25" s="415"/>
      <c r="H25" s="414"/>
      <c r="I25" s="504"/>
      <c r="J25" s="416"/>
      <c r="K25" s="416"/>
      <c r="L25" s="509">
        <f t="shared" si="0"/>
        <v>127</v>
      </c>
      <c r="M25" s="509">
        <f t="shared" si="1"/>
        <v>0</v>
      </c>
      <c r="N25" s="509">
        <f t="shared" si="2"/>
        <v>0</v>
      </c>
      <c r="O25" s="606"/>
    </row>
    <row r="26" spans="1:15" ht="33">
      <c r="A26" s="417">
        <v>104051</v>
      </c>
      <c r="B26" s="418" t="s">
        <v>974</v>
      </c>
      <c r="C26" s="457">
        <v>46</v>
      </c>
      <c r="D26" s="413">
        <v>17</v>
      </c>
      <c r="E26" s="414">
        <v>17</v>
      </c>
      <c r="F26" s="419"/>
      <c r="G26" s="415"/>
      <c r="H26" s="414"/>
      <c r="I26" s="504"/>
      <c r="J26" s="416"/>
      <c r="K26" s="416"/>
      <c r="L26" s="509">
        <f t="shared" si="0"/>
        <v>46</v>
      </c>
      <c r="M26" s="509">
        <f t="shared" si="1"/>
        <v>17</v>
      </c>
      <c r="N26" s="509">
        <f t="shared" si="2"/>
        <v>17</v>
      </c>
      <c r="O26" s="606">
        <f t="shared" si="3"/>
        <v>100</v>
      </c>
    </row>
    <row r="27" spans="1:15" ht="16.5">
      <c r="A27" s="417">
        <v>105010</v>
      </c>
      <c r="B27" s="418" t="s">
        <v>739</v>
      </c>
      <c r="C27" s="457">
        <v>2258</v>
      </c>
      <c r="D27" s="413">
        <v>1391</v>
      </c>
      <c r="E27" s="414">
        <v>1317</v>
      </c>
      <c r="F27" s="419"/>
      <c r="G27" s="415"/>
      <c r="H27" s="414"/>
      <c r="I27" s="504"/>
      <c r="J27" s="416"/>
      <c r="K27" s="416"/>
      <c r="L27" s="509">
        <f t="shared" si="0"/>
        <v>2258</v>
      </c>
      <c r="M27" s="509">
        <f t="shared" si="1"/>
        <v>1391</v>
      </c>
      <c r="N27" s="509">
        <f t="shared" si="2"/>
        <v>1317</v>
      </c>
      <c r="O27" s="606">
        <f t="shared" si="3"/>
        <v>94.6800862688713</v>
      </c>
    </row>
    <row r="28" spans="1:15" ht="33">
      <c r="A28" s="417">
        <v>106020</v>
      </c>
      <c r="B28" s="426" t="s">
        <v>740</v>
      </c>
      <c r="C28" s="457">
        <v>244</v>
      </c>
      <c r="D28" s="413">
        <v>188</v>
      </c>
      <c r="E28" s="414">
        <v>80</v>
      </c>
      <c r="F28" s="419"/>
      <c r="G28" s="415"/>
      <c r="H28" s="414"/>
      <c r="I28" s="504"/>
      <c r="J28" s="416"/>
      <c r="K28" s="416"/>
      <c r="L28" s="509">
        <f t="shared" si="0"/>
        <v>244</v>
      </c>
      <c r="M28" s="509">
        <f t="shared" si="1"/>
        <v>188</v>
      </c>
      <c r="N28" s="509">
        <f t="shared" si="2"/>
        <v>80</v>
      </c>
      <c r="O28" s="606">
        <f t="shared" si="3"/>
        <v>42.5531914893617</v>
      </c>
    </row>
    <row r="29" spans="1:15" ht="18.75" customHeight="1">
      <c r="A29" s="417">
        <v>107051</v>
      </c>
      <c r="B29" s="426" t="s">
        <v>18</v>
      </c>
      <c r="C29" s="457">
        <v>554</v>
      </c>
      <c r="D29" s="413">
        <v>554</v>
      </c>
      <c r="E29" s="414">
        <v>464</v>
      </c>
      <c r="F29" s="419"/>
      <c r="G29" s="415"/>
      <c r="H29" s="414"/>
      <c r="I29" s="505"/>
      <c r="J29" s="415"/>
      <c r="K29" s="416"/>
      <c r="L29" s="509">
        <f t="shared" si="0"/>
        <v>554</v>
      </c>
      <c r="M29" s="509">
        <f t="shared" si="1"/>
        <v>554</v>
      </c>
      <c r="N29" s="509">
        <f t="shared" si="2"/>
        <v>464</v>
      </c>
      <c r="O29" s="606">
        <f t="shared" si="3"/>
        <v>83.75451263537906</v>
      </c>
    </row>
    <row r="30" spans="1:15" ht="16.5">
      <c r="A30" s="427">
        <v>900070</v>
      </c>
      <c r="B30" s="428" t="s">
        <v>975</v>
      </c>
      <c r="C30" s="458"/>
      <c r="D30" s="429">
        <v>524</v>
      </c>
      <c r="E30" s="414"/>
      <c r="F30" s="430"/>
      <c r="G30" s="431"/>
      <c r="H30" s="432"/>
      <c r="I30" s="505"/>
      <c r="J30" s="415"/>
      <c r="K30" s="416"/>
      <c r="L30" s="509">
        <f t="shared" si="0"/>
        <v>0</v>
      </c>
      <c r="M30" s="509">
        <f t="shared" si="1"/>
        <v>524</v>
      </c>
      <c r="N30" s="509">
        <f t="shared" si="2"/>
        <v>0</v>
      </c>
      <c r="O30" s="606">
        <f t="shared" si="3"/>
        <v>0</v>
      </c>
    </row>
    <row r="31" spans="1:15" ht="30.75" customHeight="1" thickBot="1">
      <c r="A31" s="433">
        <v>107060</v>
      </c>
      <c r="B31" s="434" t="s">
        <v>976</v>
      </c>
      <c r="C31" s="460">
        <v>360</v>
      </c>
      <c r="D31" s="435">
        <v>365</v>
      </c>
      <c r="E31" s="436">
        <v>208</v>
      </c>
      <c r="F31" s="437"/>
      <c r="G31" s="438"/>
      <c r="H31" s="436"/>
      <c r="I31" s="505"/>
      <c r="J31" s="415"/>
      <c r="K31" s="416"/>
      <c r="L31" s="509">
        <f t="shared" si="0"/>
        <v>360</v>
      </c>
      <c r="M31" s="509">
        <f t="shared" si="1"/>
        <v>365</v>
      </c>
      <c r="N31" s="509">
        <f t="shared" si="2"/>
        <v>208</v>
      </c>
      <c r="O31" s="617">
        <f t="shared" si="3"/>
        <v>56.986301369863014</v>
      </c>
    </row>
    <row r="32" spans="1:15" ht="18.75" customHeight="1" thickBot="1">
      <c r="A32" s="439"/>
      <c r="B32" s="440" t="s">
        <v>977</v>
      </c>
      <c r="C32" s="442">
        <f>SUM(C10:C31)</f>
        <v>14671</v>
      </c>
      <c r="D32" s="442">
        <f>SUM(D10:D31)</f>
        <v>17502</v>
      </c>
      <c r="E32" s="442">
        <f>SUM(E10:E31)</f>
        <v>15904</v>
      </c>
      <c r="F32" s="442">
        <f aca="true" t="shared" si="4" ref="F32:K32">SUM(F10:F31)</f>
        <v>2064</v>
      </c>
      <c r="G32" s="442">
        <f t="shared" si="4"/>
        <v>13993</v>
      </c>
      <c r="H32" s="441">
        <f t="shared" si="4"/>
        <v>13964</v>
      </c>
      <c r="I32" s="442">
        <f t="shared" si="4"/>
        <v>0</v>
      </c>
      <c r="J32" s="442">
        <f t="shared" si="4"/>
        <v>363</v>
      </c>
      <c r="K32" s="442">
        <f t="shared" si="4"/>
        <v>0</v>
      </c>
      <c r="L32" s="510">
        <f>C32+F32+I32</f>
        <v>16735</v>
      </c>
      <c r="M32" s="510">
        <f>D32+G32+J32</f>
        <v>31858</v>
      </c>
      <c r="N32" s="510">
        <f>E32+H32+K32</f>
        <v>29868</v>
      </c>
      <c r="O32" s="612">
        <f t="shared" si="3"/>
        <v>93.7535312951221</v>
      </c>
    </row>
  </sheetData>
  <mergeCells count="20">
    <mergeCell ref="A1:O1"/>
    <mergeCell ref="O7:O9"/>
    <mergeCell ref="A2:O2"/>
    <mergeCell ref="A3:O3"/>
    <mergeCell ref="A4:O4"/>
    <mergeCell ref="A5:O5"/>
    <mergeCell ref="C9:D9"/>
    <mergeCell ref="F9:G9"/>
    <mergeCell ref="I9:J9"/>
    <mergeCell ref="L9:M9"/>
    <mergeCell ref="H8:H9"/>
    <mergeCell ref="N8:N9"/>
    <mergeCell ref="L7:N7"/>
    <mergeCell ref="A7:A9"/>
    <mergeCell ref="B7:B9"/>
    <mergeCell ref="K8:K9"/>
    <mergeCell ref="E8:E9"/>
    <mergeCell ref="C7:E7"/>
    <mergeCell ref="F7:H7"/>
    <mergeCell ref="I7:K7"/>
  </mergeCells>
  <printOptions/>
  <pageMargins left="0.37" right="0.17" top="0.31" bottom="0.31" header="0.38" footer="0.3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U32"/>
  <sheetViews>
    <sheetView workbookViewId="0" topLeftCell="A1">
      <selection activeCell="A1" sqref="A1:S1"/>
    </sheetView>
  </sheetViews>
  <sheetFormatPr defaultColWidth="9.00390625" defaultRowHeight="12.75"/>
  <cols>
    <col min="1" max="1" width="10.375" style="0" customWidth="1"/>
    <col min="2" max="2" width="40.625" style="0" customWidth="1"/>
    <col min="14" max="14" width="8.125" style="0" customWidth="1"/>
    <col min="19" max="19" width="9.625" style="0" customWidth="1"/>
    <col min="20" max="20" width="10.75390625" style="0" customWidth="1"/>
  </cols>
  <sheetData>
    <row r="1" spans="1:19" ht="12.75">
      <c r="A1" s="861" t="s">
        <v>152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</row>
    <row r="2" spans="1:19" ht="16.5">
      <c r="A2" s="886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</row>
    <row r="3" spans="1:19" ht="15.75">
      <c r="A3" s="799" t="s">
        <v>1155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</row>
    <row r="4" spans="1:19" ht="15.75">
      <c r="A4" s="799" t="s">
        <v>328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  <c r="O4" s="799"/>
      <c r="P4" s="799"/>
      <c r="Q4" s="799"/>
      <c r="R4" s="799"/>
      <c r="S4" s="799"/>
    </row>
    <row r="5" spans="1:19" ht="15.75">
      <c r="A5" s="799" t="s">
        <v>112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799"/>
      <c r="S5" s="799"/>
    </row>
    <row r="6" spans="1:19" ht="17.25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8"/>
    </row>
    <row r="7" spans="1:21" ht="23.25" customHeight="1" thickBot="1">
      <c r="A7" s="852" t="s">
        <v>330</v>
      </c>
      <c r="B7" s="854" t="s">
        <v>196</v>
      </c>
      <c r="C7" s="870" t="s">
        <v>335</v>
      </c>
      <c r="D7" s="872"/>
      <c r="E7" s="873"/>
      <c r="F7" s="856" t="s">
        <v>978</v>
      </c>
      <c r="G7" s="867"/>
      <c r="H7" s="868"/>
      <c r="I7" s="856" t="s">
        <v>336</v>
      </c>
      <c r="J7" s="867"/>
      <c r="K7" s="868"/>
      <c r="L7" s="856" t="s">
        <v>337</v>
      </c>
      <c r="M7" s="867"/>
      <c r="N7" s="868"/>
      <c r="O7" s="856" t="s">
        <v>338</v>
      </c>
      <c r="P7" s="867"/>
      <c r="Q7" s="868"/>
      <c r="R7" s="880" t="s">
        <v>979</v>
      </c>
      <c r="S7" s="881"/>
      <c r="T7" s="881"/>
      <c r="U7" s="882"/>
    </row>
    <row r="8" spans="1:21" ht="27" customHeight="1" thickBot="1">
      <c r="A8" s="853"/>
      <c r="B8" s="855"/>
      <c r="C8" s="444" t="s">
        <v>327</v>
      </c>
      <c r="D8" s="360" t="s">
        <v>798</v>
      </c>
      <c r="E8" s="816" t="s">
        <v>8</v>
      </c>
      <c r="F8" s="444" t="s">
        <v>327</v>
      </c>
      <c r="G8" s="360" t="s">
        <v>798</v>
      </c>
      <c r="H8" s="816" t="s">
        <v>8</v>
      </c>
      <c r="I8" s="444" t="s">
        <v>327</v>
      </c>
      <c r="J8" s="360" t="s">
        <v>798</v>
      </c>
      <c r="K8" s="816" t="s">
        <v>8</v>
      </c>
      <c r="L8" s="410" t="s">
        <v>327</v>
      </c>
      <c r="M8" s="409" t="s">
        <v>798</v>
      </c>
      <c r="N8" s="816" t="s">
        <v>8</v>
      </c>
      <c r="O8" s="444" t="s">
        <v>327</v>
      </c>
      <c r="P8" s="360" t="s">
        <v>798</v>
      </c>
      <c r="Q8" s="884" t="s">
        <v>8</v>
      </c>
      <c r="R8" s="607" t="s">
        <v>327</v>
      </c>
      <c r="S8" s="608" t="s">
        <v>798</v>
      </c>
      <c r="T8" s="874" t="s">
        <v>8</v>
      </c>
      <c r="U8" s="878" t="s">
        <v>992</v>
      </c>
    </row>
    <row r="9" spans="1:21" ht="27" customHeight="1" thickBot="1">
      <c r="A9" s="853"/>
      <c r="B9" s="855"/>
      <c r="C9" s="870" t="s">
        <v>940</v>
      </c>
      <c r="D9" s="871"/>
      <c r="E9" s="869"/>
      <c r="F9" s="870" t="s">
        <v>940</v>
      </c>
      <c r="G9" s="871"/>
      <c r="H9" s="869"/>
      <c r="I9" s="870" t="s">
        <v>940</v>
      </c>
      <c r="J9" s="871"/>
      <c r="K9" s="869"/>
      <c r="L9" s="884" t="s">
        <v>940</v>
      </c>
      <c r="M9" s="885"/>
      <c r="N9" s="883"/>
      <c r="O9" s="870" t="s">
        <v>940</v>
      </c>
      <c r="P9" s="871"/>
      <c r="Q9" s="865"/>
      <c r="R9" s="876" t="s">
        <v>940</v>
      </c>
      <c r="S9" s="877"/>
      <c r="T9" s="875"/>
      <c r="U9" s="879"/>
    </row>
    <row r="10" spans="1:21" ht="41.25" customHeight="1">
      <c r="A10" s="411" t="s">
        <v>198</v>
      </c>
      <c r="B10" s="412" t="s">
        <v>199</v>
      </c>
      <c r="C10" s="455">
        <v>2914</v>
      </c>
      <c r="D10" s="453">
        <f>2160+610+20+100+24-24-100+115+79-22</f>
        <v>2962</v>
      </c>
      <c r="E10" s="448">
        <v>2956</v>
      </c>
      <c r="F10" s="455">
        <v>800</v>
      </c>
      <c r="G10" s="453">
        <f>800-9-24+21+22</f>
        <v>810</v>
      </c>
      <c r="H10" s="456">
        <v>810</v>
      </c>
      <c r="I10" s="455">
        <v>977</v>
      </c>
      <c r="J10" s="453">
        <f>977+7+76+57+43+80+55+30+150+29+9-7-25</f>
        <v>1481</v>
      </c>
      <c r="K10" s="456">
        <v>1315</v>
      </c>
      <c r="L10" s="455"/>
      <c r="M10" s="453"/>
      <c r="N10" s="456"/>
      <c r="O10" s="455">
        <v>2155</v>
      </c>
      <c r="P10" s="453">
        <f>2155-2000+2000+43</f>
        <v>2198</v>
      </c>
      <c r="Q10" s="463">
        <v>2127</v>
      </c>
      <c r="R10" s="455">
        <f>C10+F10+I10+L10+O10</f>
        <v>6846</v>
      </c>
      <c r="S10" s="609">
        <f>D10+G10+J10+M10+P10</f>
        <v>7451</v>
      </c>
      <c r="T10" s="609">
        <f>E10+H10+K10+N10+Q10</f>
        <v>7208</v>
      </c>
      <c r="U10" s="613">
        <f>T10/S10*100</f>
        <v>96.73869279291371</v>
      </c>
    </row>
    <row r="11" spans="1:21" ht="16.5">
      <c r="A11" s="417" t="s">
        <v>609</v>
      </c>
      <c r="B11" s="418" t="s">
        <v>70</v>
      </c>
      <c r="C11" s="457"/>
      <c r="D11" s="413"/>
      <c r="E11" s="449"/>
      <c r="F11" s="457"/>
      <c r="G11" s="413"/>
      <c r="H11" s="450"/>
      <c r="I11" s="457">
        <v>58</v>
      </c>
      <c r="J11" s="413">
        <f>58+7+1</f>
        <v>66</v>
      </c>
      <c r="K11" s="450">
        <v>66</v>
      </c>
      <c r="L11" s="457"/>
      <c r="M11" s="413"/>
      <c r="N11" s="450"/>
      <c r="O11" s="457"/>
      <c r="P11" s="413"/>
      <c r="Q11" s="445"/>
      <c r="R11" s="457">
        <f aca="true" t="shared" si="0" ref="R11:R31">C11+F11+I11+L11+O11</f>
        <v>58</v>
      </c>
      <c r="S11" s="464">
        <f>D11+G11+J11+M11+P11</f>
        <v>66</v>
      </c>
      <c r="T11" s="464">
        <f aca="true" t="shared" si="1" ref="T11:T31">E11+H11+K11+N11+Q11</f>
        <v>66</v>
      </c>
      <c r="U11" s="614">
        <f aca="true" t="shared" si="2" ref="U11:U32">T11/S11*100</f>
        <v>100</v>
      </c>
    </row>
    <row r="12" spans="1:21" ht="32.25">
      <c r="A12" s="420" t="s">
        <v>610</v>
      </c>
      <c r="B12" s="421" t="s">
        <v>611</v>
      </c>
      <c r="C12" s="457"/>
      <c r="D12" s="413"/>
      <c r="E12" s="449"/>
      <c r="F12" s="457"/>
      <c r="G12" s="413"/>
      <c r="H12" s="450"/>
      <c r="I12" s="457"/>
      <c r="J12" s="413">
        <v>32</v>
      </c>
      <c r="K12" s="450">
        <v>32</v>
      </c>
      <c r="L12" s="457"/>
      <c r="M12" s="413"/>
      <c r="N12" s="450"/>
      <c r="O12" s="457"/>
      <c r="P12" s="413"/>
      <c r="Q12" s="445"/>
      <c r="R12" s="457">
        <f t="shared" si="0"/>
        <v>0</v>
      </c>
      <c r="S12" s="464">
        <f>D12+G12+J12+M12+P12</f>
        <v>32</v>
      </c>
      <c r="T12" s="464">
        <f t="shared" si="1"/>
        <v>32</v>
      </c>
      <c r="U12" s="614">
        <f t="shared" si="2"/>
        <v>100</v>
      </c>
    </row>
    <row r="13" spans="1:21" ht="32.25">
      <c r="A13" s="422" t="s">
        <v>612</v>
      </c>
      <c r="B13" s="423" t="s">
        <v>613</v>
      </c>
      <c r="C13" s="457"/>
      <c r="D13" s="413"/>
      <c r="E13" s="449"/>
      <c r="F13" s="457"/>
      <c r="G13" s="413"/>
      <c r="H13" s="450"/>
      <c r="I13" s="457"/>
      <c r="J13" s="413"/>
      <c r="K13" s="450"/>
      <c r="L13" s="457"/>
      <c r="M13" s="413"/>
      <c r="N13" s="450"/>
      <c r="O13" s="457"/>
      <c r="P13" s="413">
        <v>25</v>
      </c>
      <c r="Q13" s="445">
        <v>25</v>
      </c>
      <c r="R13" s="457">
        <f t="shared" si="0"/>
        <v>0</v>
      </c>
      <c r="S13" s="464">
        <f>D13+G13+J13+M13+P13</f>
        <v>25</v>
      </c>
      <c r="T13" s="464">
        <f t="shared" si="1"/>
        <v>25</v>
      </c>
      <c r="U13" s="614">
        <f t="shared" si="2"/>
        <v>100</v>
      </c>
    </row>
    <row r="14" spans="1:21" ht="16.5">
      <c r="A14" s="420" t="s">
        <v>341</v>
      </c>
      <c r="B14" s="424" t="s">
        <v>342</v>
      </c>
      <c r="C14" s="457"/>
      <c r="D14" s="413"/>
      <c r="E14" s="449"/>
      <c r="F14" s="457"/>
      <c r="G14" s="413"/>
      <c r="H14" s="450"/>
      <c r="I14" s="457"/>
      <c r="J14" s="413"/>
      <c r="K14" s="450"/>
      <c r="L14" s="457"/>
      <c r="M14" s="413"/>
      <c r="N14" s="450"/>
      <c r="O14" s="457"/>
      <c r="P14" s="413"/>
      <c r="Q14" s="445"/>
      <c r="R14" s="457">
        <f t="shared" si="0"/>
        <v>0</v>
      </c>
      <c r="S14" s="464"/>
      <c r="T14" s="464">
        <f t="shared" si="1"/>
        <v>0</v>
      </c>
      <c r="U14" s="614"/>
    </row>
    <row r="15" spans="1:21" ht="16.5">
      <c r="A15" s="420" t="s">
        <v>614</v>
      </c>
      <c r="B15" s="424" t="s">
        <v>615</v>
      </c>
      <c r="C15" s="457">
        <v>770</v>
      </c>
      <c r="D15" s="413">
        <f>770+298+180-298</f>
        <v>950</v>
      </c>
      <c r="E15" s="449">
        <v>850</v>
      </c>
      <c r="F15" s="457">
        <v>104</v>
      </c>
      <c r="G15" s="413">
        <f>104+40+48-40</f>
        <v>152</v>
      </c>
      <c r="H15" s="450">
        <v>134</v>
      </c>
      <c r="I15" s="457"/>
      <c r="J15" s="413"/>
      <c r="K15" s="450"/>
      <c r="L15" s="457"/>
      <c r="M15" s="413"/>
      <c r="N15" s="450"/>
      <c r="O15" s="457"/>
      <c r="P15" s="413"/>
      <c r="Q15" s="445"/>
      <c r="R15" s="457">
        <f t="shared" si="0"/>
        <v>874</v>
      </c>
      <c r="S15" s="464">
        <f aca="true" t="shared" si="3" ref="S15:S24">D15+G15+J15+M15+P15</f>
        <v>1102</v>
      </c>
      <c r="T15" s="464">
        <f t="shared" si="1"/>
        <v>984</v>
      </c>
      <c r="U15" s="614">
        <f t="shared" si="2"/>
        <v>89.29219600725953</v>
      </c>
    </row>
    <row r="16" spans="1:21" ht="16.5">
      <c r="A16" s="420" t="s">
        <v>616</v>
      </c>
      <c r="B16" s="424" t="s">
        <v>617</v>
      </c>
      <c r="C16" s="457"/>
      <c r="D16" s="413">
        <f>309+136+298</f>
        <v>743</v>
      </c>
      <c r="E16" s="449">
        <v>743</v>
      </c>
      <c r="F16" s="457"/>
      <c r="G16" s="413">
        <f>42+18+40</f>
        <v>100</v>
      </c>
      <c r="H16" s="450">
        <v>101</v>
      </c>
      <c r="I16" s="457"/>
      <c r="J16" s="413"/>
      <c r="K16" s="450"/>
      <c r="L16" s="457"/>
      <c r="M16" s="413"/>
      <c r="N16" s="450"/>
      <c r="O16" s="457"/>
      <c r="P16" s="413"/>
      <c r="Q16" s="445"/>
      <c r="R16" s="457">
        <f t="shared" si="0"/>
        <v>0</v>
      </c>
      <c r="S16" s="464">
        <f t="shared" si="3"/>
        <v>843</v>
      </c>
      <c r="T16" s="464">
        <f t="shared" si="1"/>
        <v>844</v>
      </c>
      <c r="U16" s="614">
        <f t="shared" si="2"/>
        <v>100.11862396204035</v>
      </c>
    </row>
    <row r="17" spans="1:21" ht="20.25" customHeight="1">
      <c r="A17" s="420" t="s">
        <v>343</v>
      </c>
      <c r="B17" s="424" t="s">
        <v>344</v>
      </c>
      <c r="C17" s="457"/>
      <c r="D17" s="413"/>
      <c r="E17" s="449"/>
      <c r="F17" s="457"/>
      <c r="G17" s="413"/>
      <c r="H17" s="450"/>
      <c r="I17" s="457">
        <v>127</v>
      </c>
      <c r="J17" s="413">
        <f>127-127</f>
        <v>0</v>
      </c>
      <c r="K17" s="450"/>
      <c r="L17" s="457"/>
      <c r="M17" s="413"/>
      <c r="N17" s="450"/>
      <c r="O17" s="457"/>
      <c r="P17" s="413"/>
      <c r="Q17" s="445"/>
      <c r="R17" s="457">
        <f t="shared" si="0"/>
        <v>127</v>
      </c>
      <c r="S17" s="464">
        <f t="shared" si="3"/>
        <v>0</v>
      </c>
      <c r="T17" s="464">
        <f t="shared" si="1"/>
        <v>0</v>
      </c>
      <c r="U17" s="614"/>
    </row>
    <row r="18" spans="1:21" ht="33">
      <c r="A18" s="417" t="s">
        <v>345</v>
      </c>
      <c r="B18" s="418" t="s">
        <v>346</v>
      </c>
      <c r="C18" s="457"/>
      <c r="D18" s="413"/>
      <c r="E18" s="449"/>
      <c r="F18" s="457"/>
      <c r="G18" s="413"/>
      <c r="H18" s="450"/>
      <c r="I18" s="457">
        <v>15</v>
      </c>
      <c r="J18" s="413">
        <v>15</v>
      </c>
      <c r="K18" s="450"/>
      <c r="L18" s="457"/>
      <c r="M18" s="413"/>
      <c r="N18" s="450"/>
      <c r="O18" s="457"/>
      <c r="P18" s="413"/>
      <c r="Q18" s="445"/>
      <c r="R18" s="457">
        <f t="shared" si="0"/>
        <v>15</v>
      </c>
      <c r="S18" s="464">
        <f t="shared" si="3"/>
        <v>15</v>
      </c>
      <c r="T18" s="464">
        <f t="shared" si="1"/>
        <v>0</v>
      </c>
      <c r="U18" s="614">
        <f t="shared" si="2"/>
        <v>0</v>
      </c>
    </row>
    <row r="19" spans="1:21" ht="16.5">
      <c r="A19" s="417" t="s">
        <v>347</v>
      </c>
      <c r="B19" s="425" t="s">
        <v>348</v>
      </c>
      <c r="C19" s="457"/>
      <c r="D19" s="413"/>
      <c r="E19" s="449"/>
      <c r="F19" s="457"/>
      <c r="G19" s="413"/>
      <c r="H19" s="450"/>
      <c r="I19" s="457"/>
      <c r="J19" s="413"/>
      <c r="K19" s="450"/>
      <c r="L19" s="457"/>
      <c r="M19" s="415"/>
      <c r="N19" s="462"/>
      <c r="O19" s="419"/>
      <c r="P19" s="413"/>
      <c r="Q19" s="445"/>
      <c r="R19" s="457">
        <f t="shared" si="0"/>
        <v>0</v>
      </c>
      <c r="S19" s="464">
        <f t="shared" si="3"/>
        <v>0</v>
      </c>
      <c r="T19" s="464">
        <f t="shared" si="1"/>
        <v>0</v>
      </c>
      <c r="U19" s="614"/>
    </row>
    <row r="20" spans="1:21" ht="16.5">
      <c r="A20" s="417" t="s">
        <v>349</v>
      </c>
      <c r="B20" s="425" t="s">
        <v>350</v>
      </c>
      <c r="C20" s="457"/>
      <c r="D20" s="413"/>
      <c r="E20" s="449"/>
      <c r="F20" s="457"/>
      <c r="G20" s="413"/>
      <c r="H20" s="450"/>
      <c r="I20" s="457"/>
      <c r="J20" s="413">
        <v>1964</v>
      </c>
      <c r="K20" s="450">
        <v>1962</v>
      </c>
      <c r="L20" s="457"/>
      <c r="M20" s="415"/>
      <c r="N20" s="462"/>
      <c r="O20" s="419"/>
      <c r="P20" s="413"/>
      <c r="Q20" s="445"/>
      <c r="R20" s="457">
        <f t="shared" si="0"/>
        <v>0</v>
      </c>
      <c r="S20" s="464">
        <f t="shared" si="3"/>
        <v>1964</v>
      </c>
      <c r="T20" s="464">
        <f t="shared" si="1"/>
        <v>1962</v>
      </c>
      <c r="U20" s="614">
        <f t="shared" si="2"/>
        <v>99.89816700610999</v>
      </c>
    </row>
    <row r="21" spans="1:21" ht="16.5">
      <c r="A21" s="417" t="s">
        <v>735</v>
      </c>
      <c r="B21" s="418" t="s">
        <v>68</v>
      </c>
      <c r="C21" s="457"/>
      <c r="D21" s="413"/>
      <c r="E21" s="449"/>
      <c r="F21" s="457"/>
      <c r="G21" s="413"/>
      <c r="H21" s="450"/>
      <c r="I21" s="457">
        <v>945</v>
      </c>
      <c r="J21" s="413">
        <f>945-55-30-32-150-25-9-1</f>
        <v>643</v>
      </c>
      <c r="K21" s="450">
        <v>553</v>
      </c>
      <c r="L21" s="457"/>
      <c r="M21" s="415"/>
      <c r="N21" s="462"/>
      <c r="O21" s="419"/>
      <c r="P21" s="413"/>
      <c r="Q21" s="445"/>
      <c r="R21" s="457">
        <f t="shared" si="0"/>
        <v>945</v>
      </c>
      <c r="S21" s="464">
        <f t="shared" si="3"/>
        <v>643</v>
      </c>
      <c r="T21" s="464">
        <f t="shared" si="1"/>
        <v>553</v>
      </c>
      <c r="U21" s="614">
        <f t="shared" si="2"/>
        <v>86.00311041990669</v>
      </c>
    </row>
    <row r="22" spans="1:21" ht="33">
      <c r="A22" s="417" t="s">
        <v>736</v>
      </c>
      <c r="B22" s="418" t="s">
        <v>737</v>
      </c>
      <c r="C22" s="457">
        <v>1362</v>
      </c>
      <c r="D22" s="413">
        <f>1314+48-48</f>
        <v>1314</v>
      </c>
      <c r="E22" s="449">
        <v>1282</v>
      </c>
      <c r="F22" s="457">
        <v>372</v>
      </c>
      <c r="G22" s="413">
        <f>372-17</f>
        <v>355</v>
      </c>
      <c r="H22" s="450">
        <v>347</v>
      </c>
      <c r="I22" s="457">
        <v>224</v>
      </c>
      <c r="J22" s="413">
        <f>224+64+32+49</f>
        <v>369</v>
      </c>
      <c r="K22" s="450">
        <v>316</v>
      </c>
      <c r="L22" s="457"/>
      <c r="M22" s="415"/>
      <c r="N22" s="462"/>
      <c r="O22" s="419"/>
      <c r="P22" s="413"/>
      <c r="Q22" s="445"/>
      <c r="R22" s="457">
        <f t="shared" si="0"/>
        <v>1958</v>
      </c>
      <c r="S22" s="464">
        <f t="shared" si="3"/>
        <v>2038</v>
      </c>
      <c r="T22" s="464">
        <f t="shared" si="1"/>
        <v>1945</v>
      </c>
      <c r="U22" s="614">
        <f t="shared" si="2"/>
        <v>95.43670264965652</v>
      </c>
    </row>
    <row r="23" spans="1:21" ht="16.5">
      <c r="A23" s="417" t="s">
        <v>351</v>
      </c>
      <c r="B23" s="418" t="s">
        <v>352</v>
      </c>
      <c r="C23" s="457"/>
      <c r="D23" s="413"/>
      <c r="E23" s="449"/>
      <c r="F23" s="457"/>
      <c r="G23" s="413"/>
      <c r="H23" s="450"/>
      <c r="I23" s="457">
        <v>110</v>
      </c>
      <c r="J23" s="413">
        <v>110</v>
      </c>
      <c r="K23" s="450">
        <v>25</v>
      </c>
      <c r="L23" s="457"/>
      <c r="M23" s="415"/>
      <c r="N23" s="462"/>
      <c r="O23" s="419"/>
      <c r="P23" s="413"/>
      <c r="Q23" s="445"/>
      <c r="R23" s="457">
        <f t="shared" si="0"/>
        <v>110</v>
      </c>
      <c r="S23" s="464">
        <f t="shared" si="3"/>
        <v>110</v>
      </c>
      <c r="T23" s="464">
        <f t="shared" si="1"/>
        <v>25</v>
      </c>
      <c r="U23" s="614">
        <f t="shared" si="2"/>
        <v>22.727272727272727</v>
      </c>
    </row>
    <row r="24" spans="1:21" ht="16.5">
      <c r="A24" s="417" t="s">
        <v>738</v>
      </c>
      <c r="B24" s="418" t="s">
        <v>69</v>
      </c>
      <c r="C24" s="457">
        <v>120</v>
      </c>
      <c r="D24" s="413">
        <v>120</v>
      </c>
      <c r="E24" s="450">
        <v>120</v>
      </c>
      <c r="F24" s="457">
        <v>29</v>
      </c>
      <c r="G24" s="413">
        <v>29</v>
      </c>
      <c r="H24" s="450">
        <v>29</v>
      </c>
      <c r="I24" s="457"/>
      <c r="J24" s="413">
        <v>25</v>
      </c>
      <c r="K24" s="450">
        <v>25</v>
      </c>
      <c r="L24" s="457"/>
      <c r="M24" s="413"/>
      <c r="N24" s="450"/>
      <c r="O24" s="457"/>
      <c r="P24" s="413"/>
      <c r="Q24" s="445"/>
      <c r="R24" s="457">
        <f t="shared" si="0"/>
        <v>149</v>
      </c>
      <c r="S24" s="464">
        <f t="shared" si="3"/>
        <v>174</v>
      </c>
      <c r="T24" s="464">
        <f t="shared" si="1"/>
        <v>174</v>
      </c>
      <c r="U24" s="614">
        <f t="shared" si="2"/>
        <v>100</v>
      </c>
    </row>
    <row r="25" spans="1:21" ht="16.5">
      <c r="A25" s="466" t="s">
        <v>353</v>
      </c>
      <c r="B25" s="454" t="s">
        <v>354</v>
      </c>
      <c r="C25" s="457"/>
      <c r="D25" s="413"/>
      <c r="E25" s="450"/>
      <c r="F25" s="457"/>
      <c r="G25" s="413"/>
      <c r="H25" s="450"/>
      <c r="I25" s="457">
        <v>127</v>
      </c>
      <c r="J25" s="413" t="s">
        <v>973</v>
      </c>
      <c r="K25" s="450"/>
      <c r="L25" s="457"/>
      <c r="M25" s="413"/>
      <c r="N25" s="450"/>
      <c r="O25" s="457"/>
      <c r="P25" s="413"/>
      <c r="Q25" s="445"/>
      <c r="R25" s="457">
        <f t="shared" si="0"/>
        <v>127</v>
      </c>
      <c r="S25" s="464">
        <v>0</v>
      </c>
      <c r="T25" s="464">
        <f t="shared" si="1"/>
        <v>0</v>
      </c>
      <c r="U25" s="614"/>
    </row>
    <row r="26" spans="1:21" ht="33">
      <c r="A26" s="417">
        <v>104051</v>
      </c>
      <c r="B26" s="418" t="s">
        <v>974</v>
      </c>
      <c r="C26" s="457"/>
      <c r="D26" s="413"/>
      <c r="E26" s="449"/>
      <c r="F26" s="457"/>
      <c r="G26" s="413"/>
      <c r="H26" s="450"/>
      <c r="I26" s="457"/>
      <c r="J26" s="413"/>
      <c r="K26" s="450"/>
      <c r="L26" s="457">
        <v>46</v>
      </c>
      <c r="M26" s="413">
        <f>46-29</f>
        <v>17</v>
      </c>
      <c r="N26" s="450">
        <v>17</v>
      </c>
      <c r="O26" s="457"/>
      <c r="P26" s="413"/>
      <c r="Q26" s="445"/>
      <c r="R26" s="457">
        <f t="shared" si="0"/>
        <v>46</v>
      </c>
      <c r="S26" s="464">
        <f aca="true" t="shared" si="4" ref="S26:S32">D26+G26+J26+M26+P26</f>
        <v>17</v>
      </c>
      <c r="T26" s="464">
        <f t="shared" si="1"/>
        <v>17</v>
      </c>
      <c r="U26" s="614">
        <f t="shared" si="2"/>
        <v>100</v>
      </c>
    </row>
    <row r="27" spans="1:21" ht="16.5">
      <c r="A27" s="417">
        <v>105010</v>
      </c>
      <c r="B27" s="418" t="s">
        <v>739</v>
      </c>
      <c r="C27" s="457"/>
      <c r="D27" s="413"/>
      <c r="E27" s="449"/>
      <c r="F27" s="457"/>
      <c r="G27" s="413"/>
      <c r="H27" s="450"/>
      <c r="I27" s="457"/>
      <c r="J27" s="413"/>
      <c r="K27" s="450"/>
      <c r="L27" s="457">
        <v>2258</v>
      </c>
      <c r="M27" s="413">
        <f>2258-609-258</f>
        <v>1391</v>
      </c>
      <c r="N27" s="450">
        <v>1317</v>
      </c>
      <c r="O27" s="457"/>
      <c r="P27" s="413"/>
      <c r="Q27" s="445"/>
      <c r="R27" s="457">
        <f t="shared" si="0"/>
        <v>2258</v>
      </c>
      <c r="S27" s="464">
        <f t="shared" si="4"/>
        <v>1391</v>
      </c>
      <c r="T27" s="464">
        <f t="shared" si="1"/>
        <v>1317</v>
      </c>
      <c r="U27" s="614">
        <f t="shared" si="2"/>
        <v>94.6800862688713</v>
      </c>
    </row>
    <row r="28" spans="1:21" ht="33">
      <c r="A28" s="417">
        <v>106020</v>
      </c>
      <c r="B28" s="426" t="s">
        <v>740</v>
      </c>
      <c r="C28" s="457"/>
      <c r="D28" s="413"/>
      <c r="E28" s="449"/>
      <c r="F28" s="457"/>
      <c r="G28" s="413"/>
      <c r="H28" s="450"/>
      <c r="I28" s="457"/>
      <c r="J28" s="413"/>
      <c r="K28" s="450"/>
      <c r="L28" s="457">
        <v>244</v>
      </c>
      <c r="M28" s="413">
        <f>244-56</f>
        <v>188</v>
      </c>
      <c r="N28" s="450">
        <v>80</v>
      </c>
      <c r="O28" s="457"/>
      <c r="P28" s="413"/>
      <c r="Q28" s="445"/>
      <c r="R28" s="457">
        <f t="shared" si="0"/>
        <v>244</v>
      </c>
      <c r="S28" s="464">
        <f t="shared" si="4"/>
        <v>188</v>
      </c>
      <c r="T28" s="464">
        <f t="shared" si="1"/>
        <v>80</v>
      </c>
      <c r="U28" s="614">
        <f t="shared" si="2"/>
        <v>42.5531914893617</v>
      </c>
    </row>
    <row r="29" spans="1:21" ht="16.5">
      <c r="A29" s="417">
        <v>107051</v>
      </c>
      <c r="B29" s="426" t="s">
        <v>18</v>
      </c>
      <c r="C29" s="457"/>
      <c r="D29" s="413"/>
      <c r="E29" s="449"/>
      <c r="F29" s="457"/>
      <c r="G29" s="413"/>
      <c r="H29" s="450"/>
      <c r="I29" s="457">
        <v>554</v>
      </c>
      <c r="J29" s="413">
        <v>554</v>
      </c>
      <c r="K29" s="450">
        <v>464</v>
      </c>
      <c r="L29" s="457"/>
      <c r="M29" s="413"/>
      <c r="N29" s="450"/>
      <c r="O29" s="457"/>
      <c r="P29" s="413"/>
      <c r="Q29" s="445"/>
      <c r="R29" s="457">
        <f t="shared" si="0"/>
        <v>554</v>
      </c>
      <c r="S29" s="464">
        <f t="shared" si="4"/>
        <v>554</v>
      </c>
      <c r="T29" s="464">
        <f t="shared" si="1"/>
        <v>464</v>
      </c>
      <c r="U29" s="614">
        <f t="shared" si="2"/>
        <v>83.75451263537906</v>
      </c>
    </row>
    <row r="30" spans="1:21" ht="16.5">
      <c r="A30" s="427">
        <v>900070</v>
      </c>
      <c r="B30" s="428" t="s">
        <v>975</v>
      </c>
      <c r="C30" s="457"/>
      <c r="D30" s="413"/>
      <c r="E30" s="451"/>
      <c r="F30" s="458"/>
      <c r="G30" s="429"/>
      <c r="H30" s="459"/>
      <c r="I30" s="458"/>
      <c r="J30" s="429"/>
      <c r="K30" s="459"/>
      <c r="L30" s="458"/>
      <c r="M30" s="429"/>
      <c r="N30" s="459"/>
      <c r="O30" s="458"/>
      <c r="P30" s="429">
        <f>233+22+7+60+202</f>
        <v>524</v>
      </c>
      <c r="Q30" s="446"/>
      <c r="R30" s="457">
        <f t="shared" si="0"/>
        <v>0</v>
      </c>
      <c r="S30" s="464">
        <f t="shared" si="4"/>
        <v>524</v>
      </c>
      <c r="T30" s="464">
        <f t="shared" si="1"/>
        <v>0</v>
      </c>
      <c r="U30" s="614">
        <f t="shared" si="2"/>
        <v>0</v>
      </c>
    </row>
    <row r="31" spans="1:21" ht="20.25" customHeight="1" thickBot="1">
      <c r="A31" s="433">
        <v>107060</v>
      </c>
      <c r="B31" s="434" t="s">
        <v>976</v>
      </c>
      <c r="C31" s="458"/>
      <c r="D31" s="429"/>
      <c r="E31" s="452"/>
      <c r="F31" s="460"/>
      <c r="G31" s="435"/>
      <c r="H31" s="461"/>
      <c r="I31" s="460"/>
      <c r="J31" s="435"/>
      <c r="K31" s="461"/>
      <c r="L31" s="460">
        <v>360</v>
      </c>
      <c r="M31" s="435">
        <f>110+30+150+45+25-100+105</f>
        <v>365</v>
      </c>
      <c r="N31" s="461">
        <v>208</v>
      </c>
      <c r="O31" s="460"/>
      <c r="P31" s="435"/>
      <c r="Q31" s="447"/>
      <c r="R31" s="458">
        <f t="shared" si="0"/>
        <v>360</v>
      </c>
      <c r="S31" s="465">
        <f t="shared" si="4"/>
        <v>365</v>
      </c>
      <c r="T31" s="465">
        <f t="shared" si="1"/>
        <v>208</v>
      </c>
      <c r="U31" s="615">
        <f t="shared" si="2"/>
        <v>56.986301369863014</v>
      </c>
    </row>
    <row r="32" spans="1:21" ht="17.25" thickBot="1">
      <c r="A32" s="439"/>
      <c r="B32" s="440" t="s">
        <v>977</v>
      </c>
      <c r="C32" s="441">
        <f aca="true" t="shared" si="5" ref="C32:Q32">SUM(C10:C31)</f>
        <v>5166</v>
      </c>
      <c r="D32" s="441">
        <f t="shared" si="5"/>
        <v>6089</v>
      </c>
      <c r="E32" s="441">
        <f t="shared" si="5"/>
        <v>5951</v>
      </c>
      <c r="F32" s="441">
        <f t="shared" si="5"/>
        <v>1305</v>
      </c>
      <c r="G32" s="441">
        <f t="shared" si="5"/>
        <v>1446</v>
      </c>
      <c r="H32" s="441">
        <f t="shared" si="5"/>
        <v>1421</v>
      </c>
      <c r="I32" s="441">
        <f t="shared" si="5"/>
        <v>3137</v>
      </c>
      <c r="J32" s="442">
        <f t="shared" si="5"/>
        <v>5259</v>
      </c>
      <c r="K32" s="442">
        <f t="shared" si="5"/>
        <v>4758</v>
      </c>
      <c r="L32" s="442">
        <f t="shared" si="5"/>
        <v>2908</v>
      </c>
      <c r="M32" s="442">
        <f t="shared" si="5"/>
        <v>1961</v>
      </c>
      <c r="N32" s="442">
        <f t="shared" si="5"/>
        <v>1622</v>
      </c>
      <c r="O32" s="442">
        <f t="shared" si="5"/>
        <v>2155</v>
      </c>
      <c r="P32" s="442">
        <f t="shared" si="5"/>
        <v>2747</v>
      </c>
      <c r="Q32" s="442">
        <f t="shared" si="5"/>
        <v>2152</v>
      </c>
      <c r="R32" s="610">
        <f>C32+F32+I32+L32+O32</f>
        <v>14671</v>
      </c>
      <c r="S32" s="443">
        <f t="shared" si="4"/>
        <v>17502</v>
      </c>
      <c r="T32" s="611">
        <f>E32+H32+K32+N32+Q32</f>
        <v>15904</v>
      </c>
      <c r="U32" s="616">
        <f t="shared" si="2"/>
        <v>90.86961490115415</v>
      </c>
    </row>
  </sheetData>
  <mergeCells count="26">
    <mergeCell ref="A1:S1"/>
    <mergeCell ref="A2:S2"/>
    <mergeCell ref="A3:S3"/>
    <mergeCell ref="A4:S4"/>
    <mergeCell ref="A5:S5"/>
    <mergeCell ref="L7:N7"/>
    <mergeCell ref="N8:N9"/>
    <mergeCell ref="L9:M9"/>
    <mergeCell ref="O7:Q7"/>
    <mergeCell ref="Q8:Q9"/>
    <mergeCell ref="O9:P9"/>
    <mergeCell ref="I7:K7"/>
    <mergeCell ref="K8:K9"/>
    <mergeCell ref="I9:J9"/>
    <mergeCell ref="T8:T9"/>
    <mergeCell ref="R9:S9"/>
    <mergeCell ref="U8:U9"/>
    <mergeCell ref="R7:U7"/>
    <mergeCell ref="F7:H7"/>
    <mergeCell ref="H8:H9"/>
    <mergeCell ref="F9:G9"/>
    <mergeCell ref="A7:A9"/>
    <mergeCell ref="B7:B9"/>
    <mergeCell ref="C7:E7"/>
    <mergeCell ref="C9:D9"/>
    <mergeCell ref="E8:E9"/>
  </mergeCells>
  <printOptions/>
  <pageMargins left="0.18" right="0.01" top="0.51" bottom="0.35" header="0.5" footer="0.5"/>
  <pageSetup horizontalDpi="200" verticalDpi="2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O33"/>
  <sheetViews>
    <sheetView workbookViewId="0" topLeftCell="A1">
      <selection activeCell="I12" sqref="I12"/>
    </sheetView>
  </sheetViews>
  <sheetFormatPr defaultColWidth="9.00390625" defaultRowHeight="12.75"/>
  <cols>
    <col min="1" max="1" width="8.25390625" style="0" customWidth="1"/>
    <col min="2" max="2" width="40.75390625" style="0" customWidth="1"/>
    <col min="3" max="3" width="9.00390625" style="0" customWidth="1"/>
    <col min="4" max="4" width="10.125" style="0" customWidth="1"/>
    <col min="5" max="5" width="7.875" style="0" customWidth="1"/>
    <col min="7" max="7" width="9.25390625" style="0" customWidth="1"/>
    <col min="8" max="8" width="8.75390625" style="0" customWidth="1"/>
    <col min="9" max="9" width="9.75390625" style="0" customWidth="1"/>
    <col min="10" max="10" width="10.00390625" style="0" customWidth="1"/>
    <col min="11" max="11" width="9.00390625" style="0" customWidth="1"/>
    <col min="12" max="12" width="8.375" style="0" customWidth="1"/>
    <col min="13" max="13" width="9.75390625" style="0" customWidth="1"/>
    <col min="14" max="14" width="8.75390625" style="0" customWidth="1"/>
    <col min="15" max="15" width="5.00390625" style="0" customWidth="1"/>
  </cols>
  <sheetData>
    <row r="1" spans="1:14" ht="12.75">
      <c r="A1" s="861" t="s">
        <v>153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</row>
    <row r="2" spans="1:14" ht="15.75">
      <c r="A2" s="799"/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</row>
    <row r="3" spans="1:14" ht="15.75">
      <c r="A3" s="799" t="s">
        <v>64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</row>
    <row r="4" spans="1:14" ht="15.75">
      <c r="A4" s="799" t="s">
        <v>328</v>
      </c>
      <c r="B4" s="799"/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799"/>
    </row>
    <row r="5" spans="1:14" ht="15.75">
      <c r="A5" s="799" t="s">
        <v>112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</row>
    <row r="6" spans="1:14" ht="17.25" thickBo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</row>
    <row r="7" spans="1:15" ht="20.25" customHeight="1" thickBot="1">
      <c r="A7" s="852" t="s">
        <v>35</v>
      </c>
      <c r="B7" s="854" t="s">
        <v>196</v>
      </c>
      <c r="C7" s="870" t="s">
        <v>339</v>
      </c>
      <c r="D7" s="872"/>
      <c r="E7" s="873"/>
      <c r="F7" s="856" t="s">
        <v>340</v>
      </c>
      <c r="G7" s="867"/>
      <c r="H7" s="868"/>
      <c r="I7" s="856" t="s">
        <v>39</v>
      </c>
      <c r="J7" s="867"/>
      <c r="K7" s="868"/>
      <c r="L7" s="856" t="s">
        <v>63</v>
      </c>
      <c r="M7" s="867"/>
      <c r="N7" s="867"/>
      <c r="O7" s="868"/>
    </row>
    <row r="8" spans="1:15" ht="20.25" customHeight="1" thickBot="1">
      <c r="A8" s="853"/>
      <c r="B8" s="855"/>
      <c r="C8" s="444" t="s">
        <v>327</v>
      </c>
      <c r="D8" s="360" t="s">
        <v>798</v>
      </c>
      <c r="E8" s="816" t="s">
        <v>8</v>
      </c>
      <c r="F8" s="444" t="s">
        <v>327</v>
      </c>
      <c r="G8" s="360" t="s">
        <v>798</v>
      </c>
      <c r="H8" s="816" t="s">
        <v>8</v>
      </c>
      <c r="I8" s="444" t="s">
        <v>327</v>
      </c>
      <c r="J8" s="360" t="s">
        <v>798</v>
      </c>
      <c r="K8" s="816" t="s">
        <v>8</v>
      </c>
      <c r="L8" s="444" t="s">
        <v>327</v>
      </c>
      <c r="M8" s="360" t="s">
        <v>798</v>
      </c>
      <c r="N8" s="816" t="s">
        <v>8</v>
      </c>
      <c r="O8" s="816" t="s">
        <v>991</v>
      </c>
    </row>
    <row r="9" spans="1:15" ht="19.5" customHeight="1" thickBot="1">
      <c r="A9" s="853"/>
      <c r="B9" s="855"/>
      <c r="C9" s="870" t="s">
        <v>940</v>
      </c>
      <c r="D9" s="871"/>
      <c r="E9" s="869"/>
      <c r="F9" s="870" t="s">
        <v>940</v>
      </c>
      <c r="G9" s="871"/>
      <c r="H9" s="869"/>
      <c r="I9" s="870" t="s">
        <v>940</v>
      </c>
      <c r="J9" s="871"/>
      <c r="K9" s="869"/>
      <c r="L9" s="870" t="s">
        <v>940</v>
      </c>
      <c r="M9" s="871"/>
      <c r="N9" s="869"/>
      <c r="O9" s="869"/>
    </row>
    <row r="10" spans="1:15" ht="27" customHeight="1">
      <c r="A10" s="563" t="s">
        <v>198</v>
      </c>
      <c r="B10" s="564" t="s">
        <v>199</v>
      </c>
      <c r="C10" s="565"/>
      <c r="D10" s="566">
        <v>75</v>
      </c>
      <c r="E10" s="567">
        <v>75</v>
      </c>
      <c r="F10" s="565"/>
      <c r="G10" s="566"/>
      <c r="H10" s="568"/>
      <c r="I10" s="565"/>
      <c r="J10" s="566"/>
      <c r="K10" s="568"/>
      <c r="L10" s="603">
        <f>C10+F10+I10</f>
        <v>0</v>
      </c>
      <c r="M10" s="604">
        <f>D10+G10+J10</f>
        <v>75</v>
      </c>
      <c r="N10" s="604">
        <f>E10+H10+K10</f>
        <v>75</v>
      </c>
      <c r="O10" s="605">
        <f>N10/M10*100</f>
        <v>100</v>
      </c>
    </row>
    <row r="11" spans="1:15" ht="12.75">
      <c r="A11" s="569" t="s">
        <v>609</v>
      </c>
      <c r="B11" s="570" t="s">
        <v>70</v>
      </c>
      <c r="C11" s="571"/>
      <c r="D11" s="572"/>
      <c r="E11" s="573"/>
      <c r="F11" s="571"/>
      <c r="G11" s="572"/>
      <c r="H11" s="574"/>
      <c r="I11" s="571"/>
      <c r="J11" s="572"/>
      <c r="K11" s="574"/>
      <c r="L11" s="571"/>
      <c r="M11" s="572"/>
      <c r="N11" s="572"/>
      <c r="O11" s="575"/>
    </row>
    <row r="12" spans="1:15" ht="25.5">
      <c r="A12" s="576" t="s">
        <v>610</v>
      </c>
      <c r="B12" s="577" t="s">
        <v>611</v>
      </c>
      <c r="C12" s="571"/>
      <c r="D12" s="572">
        <v>165</v>
      </c>
      <c r="E12" s="573">
        <v>152</v>
      </c>
      <c r="F12" s="571"/>
      <c r="G12" s="572">
        <v>2753</v>
      </c>
      <c r="H12" s="574">
        <v>2737</v>
      </c>
      <c r="I12" s="571"/>
      <c r="J12" s="572"/>
      <c r="K12" s="574"/>
      <c r="L12" s="571"/>
      <c r="M12" s="572">
        <f>D12+G12+J12</f>
        <v>2918</v>
      </c>
      <c r="N12" s="572">
        <f>E12+H12+K12</f>
        <v>2889</v>
      </c>
      <c r="O12" s="578">
        <f>N12/M12*100</f>
        <v>99.00616860863605</v>
      </c>
    </row>
    <row r="13" spans="1:15" ht="23.25" customHeight="1">
      <c r="A13" s="569" t="s">
        <v>612</v>
      </c>
      <c r="B13" s="570" t="s">
        <v>613</v>
      </c>
      <c r="C13" s="571"/>
      <c r="D13" s="572"/>
      <c r="E13" s="573"/>
      <c r="F13" s="571"/>
      <c r="G13" s="572"/>
      <c r="H13" s="574"/>
      <c r="I13" s="571"/>
      <c r="J13" s="572"/>
      <c r="K13" s="574"/>
      <c r="L13" s="571"/>
      <c r="M13" s="572"/>
      <c r="N13" s="572"/>
      <c r="O13" s="578"/>
    </row>
    <row r="14" spans="1:15" ht="18.75" customHeight="1">
      <c r="A14" s="576" t="s">
        <v>341</v>
      </c>
      <c r="B14" s="577" t="s">
        <v>342</v>
      </c>
      <c r="C14" s="571"/>
      <c r="D14" s="572"/>
      <c r="E14" s="573"/>
      <c r="F14" s="571"/>
      <c r="G14" s="572"/>
      <c r="H14" s="574"/>
      <c r="I14" s="571"/>
      <c r="J14" s="572">
        <v>11000</v>
      </c>
      <c r="K14" s="574">
        <v>11000</v>
      </c>
      <c r="L14" s="571"/>
      <c r="M14" s="572">
        <f>D14+G14+J14</f>
        <v>11000</v>
      </c>
      <c r="N14" s="572">
        <f>E14+H14+K14</f>
        <v>11000</v>
      </c>
      <c r="O14" s="578">
        <f>N14/M14*100</f>
        <v>100</v>
      </c>
    </row>
    <row r="15" spans="1:15" ht="18" customHeight="1">
      <c r="A15" s="576" t="s">
        <v>614</v>
      </c>
      <c r="B15" s="577" t="s">
        <v>615</v>
      </c>
      <c r="C15" s="571"/>
      <c r="D15" s="572"/>
      <c r="E15" s="573"/>
      <c r="F15" s="571"/>
      <c r="G15" s="572"/>
      <c r="H15" s="574"/>
      <c r="I15" s="571"/>
      <c r="J15" s="572"/>
      <c r="K15" s="574"/>
      <c r="L15" s="571"/>
      <c r="M15" s="572"/>
      <c r="N15" s="572"/>
      <c r="O15" s="578"/>
    </row>
    <row r="16" spans="1:15" ht="18" customHeight="1">
      <c r="A16" s="576" t="s">
        <v>616</v>
      </c>
      <c r="B16" s="577" t="s">
        <v>617</v>
      </c>
      <c r="C16" s="571"/>
      <c r="D16" s="572"/>
      <c r="E16" s="573"/>
      <c r="F16" s="571"/>
      <c r="G16" s="572"/>
      <c r="H16" s="574"/>
      <c r="I16" s="571"/>
      <c r="J16" s="572"/>
      <c r="K16" s="574"/>
      <c r="L16" s="571"/>
      <c r="M16" s="572"/>
      <c r="N16" s="572"/>
      <c r="O16" s="578"/>
    </row>
    <row r="17" spans="1:15" ht="21.75" customHeight="1">
      <c r="A17" s="576" t="s">
        <v>343</v>
      </c>
      <c r="B17" s="577" t="s">
        <v>344</v>
      </c>
      <c r="C17" s="571"/>
      <c r="D17" s="572"/>
      <c r="E17" s="573"/>
      <c r="F17" s="571"/>
      <c r="G17" s="572"/>
      <c r="H17" s="574"/>
      <c r="I17" s="571"/>
      <c r="J17" s="572"/>
      <c r="K17" s="574"/>
      <c r="L17" s="571"/>
      <c r="M17" s="572"/>
      <c r="N17" s="572"/>
      <c r="O17" s="578"/>
    </row>
    <row r="18" spans="1:15" ht="25.5">
      <c r="A18" s="569" t="s">
        <v>345</v>
      </c>
      <c r="B18" s="570" t="s">
        <v>346</v>
      </c>
      <c r="C18" s="571"/>
      <c r="D18" s="572"/>
      <c r="E18" s="573"/>
      <c r="F18" s="571"/>
      <c r="G18" s="572"/>
      <c r="H18" s="574"/>
      <c r="I18" s="571"/>
      <c r="J18" s="572"/>
      <c r="K18" s="574"/>
      <c r="L18" s="571"/>
      <c r="M18" s="572"/>
      <c r="N18" s="572"/>
      <c r="O18" s="578"/>
    </row>
    <row r="19" spans="1:15" ht="12.75">
      <c r="A19" s="569" t="s">
        <v>347</v>
      </c>
      <c r="B19" s="579" t="s">
        <v>348</v>
      </c>
      <c r="C19" s="571"/>
      <c r="D19" s="572"/>
      <c r="E19" s="573"/>
      <c r="F19" s="571"/>
      <c r="G19" s="572"/>
      <c r="H19" s="574"/>
      <c r="I19" s="571">
        <v>100</v>
      </c>
      <c r="J19" s="572"/>
      <c r="K19" s="574"/>
      <c r="L19" s="571">
        <f>C19+F19+I19</f>
        <v>100</v>
      </c>
      <c r="M19" s="572"/>
      <c r="N19" s="572"/>
      <c r="O19" s="578"/>
    </row>
    <row r="20" spans="1:15" ht="12.75">
      <c r="A20" s="569" t="s">
        <v>349</v>
      </c>
      <c r="B20" s="579" t="s">
        <v>350</v>
      </c>
      <c r="C20" s="571">
        <v>1964</v>
      </c>
      <c r="D20" s="572"/>
      <c r="E20" s="573"/>
      <c r="F20" s="571"/>
      <c r="G20" s="572"/>
      <c r="H20" s="574"/>
      <c r="I20" s="571"/>
      <c r="J20" s="572"/>
      <c r="K20" s="574"/>
      <c r="L20" s="571">
        <f>C20+F20+I20</f>
        <v>1964</v>
      </c>
      <c r="M20" s="572"/>
      <c r="N20" s="572"/>
      <c r="O20" s="578"/>
    </row>
    <row r="21" spans="1:15" ht="12.75">
      <c r="A21" s="569" t="s">
        <v>735</v>
      </c>
      <c r="B21" s="570" t="s">
        <v>68</v>
      </c>
      <c r="C21" s="571"/>
      <c r="D21" s="572"/>
      <c r="E21" s="573"/>
      <c r="F21" s="571"/>
      <c r="G21" s="572"/>
      <c r="H21" s="574"/>
      <c r="I21" s="571"/>
      <c r="J21" s="572"/>
      <c r="K21" s="574"/>
      <c r="L21" s="571"/>
      <c r="M21" s="572"/>
      <c r="N21" s="572"/>
      <c r="O21" s="578"/>
    </row>
    <row r="22" spans="1:15" ht="23.25" customHeight="1">
      <c r="A22" s="569" t="s">
        <v>736</v>
      </c>
      <c r="B22" s="570" t="s">
        <v>737</v>
      </c>
      <c r="C22" s="571"/>
      <c r="D22" s="572"/>
      <c r="E22" s="573"/>
      <c r="F22" s="571"/>
      <c r="G22" s="572"/>
      <c r="H22" s="574"/>
      <c r="I22" s="571"/>
      <c r="J22" s="572"/>
      <c r="K22" s="574"/>
      <c r="L22" s="571"/>
      <c r="M22" s="572"/>
      <c r="N22" s="572"/>
      <c r="O22" s="578"/>
    </row>
    <row r="23" spans="1:15" ht="12.75">
      <c r="A23" s="569" t="s">
        <v>351</v>
      </c>
      <c r="B23" s="570" t="s">
        <v>352</v>
      </c>
      <c r="C23" s="571"/>
      <c r="D23" s="572"/>
      <c r="E23" s="573"/>
      <c r="F23" s="571"/>
      <c r="G23" s="572"/>
      <c r="H23" s="574"/>
      <c r="I23" s="571"/>
      <c r="J23" s="572"/>
      <c r="K23" s="574"/>
      <c r="L23" s="571"/>
      <c r="M23" s="572"/>
      <c r="N23" s="572"/>
      <c r="O23" s="578"/>
    </row>
    <row r="24" spans="1:15" ht="12.75">
      <c r="A24" s="569" t="s">
        <v>738</v>
      </c>
      <c r="B24" s="570" t="s">
        <v>69</v>
      </c>
      <c r="C24" s="571"/>
      <c r="D24" s="572"/>
      <c r="E24" s="574"/>
      <c r="F24" s="571"/>
      <c r="G24" s="572"/>
      <c r="H24" s="574"/>
      <c r="I24" s="571"/>
      <c r="J24" s="572"/>
      <c r="K24" s="574"/>
      <c r="L24" s="571"/>
      <c r="M24" s="572"/>
      <c r="N24" s="572"/>
      <c r="O24" s="578"/>
    </row>
    <row r="25" spans="1:15" ht="12.75">
      <c r="A25" s="580" t="s">
        <v>353</v>
      </c>
      <c r="B25" s="581" t="s">
        <v>354</v>
      </c>
      <c r="C25" s="571"/>
      <c r="D25" s="572"/>
      <c r="E25" s="574"/>
      <c r="F25" s="571"/>
      <c r="G25" s="572"/>
      <c r="H25" s="574"/>
      <c r="I25" s="571"/>
      <c r="J25" s="572"/>
      <c r="K25" s="574"/>
      <c r="L25" s="571"/>
      <c r="M25" s="572"/>
      <c r="N25" s="572"/>
      <c r="O25" s="578"/>
    </row>
    <row r="26" spans="1:15" ht="19.5" customHeight="1">
      <c r="A26" s="569">
        <v>104051</v>
      </c>
      <c r="B26" s="570" t="s">
        <v>974</v>
      </c>
      <c r="C26" s="571"/>
      <c r="D26" s="572"/>
      <c r="E26" s="573"/>
      <c r="F26" s="571"/>
      <c r="G26" s="572"/>
      <c r="H26" s="574"/>
      <c r="I26" s="571"/>
      <c r="J26" s="572"/>
      <c r="K26" s="574"/>
      <c r="L26" s="571"/>
      <c r="M26" s="572"/>
      <c r="N26" s="572"/>
      <c r="O26" s="578"/>
    </row>
    <row r="27" spans="1:15" ht="12.75">
      <c r="A27" s="569">
        <v>105010</v>
      </c>
      <c r="B27" s="570" t="s">
        <v>739</v>
      </c>
      <c r="C27" s="571"/>
      <c r="D27" s="572"/>
      <c r="E27" s="573"/>
      <c r="F27" s="571"/>
      <c r="G27" s="572"/>
      <c r="H27" s="574"/>
      <c r="I27" s="571"/>
      <c r="J27" s="572"/>
      <c r="K27" s="574"/>
      <c r="L27" s="571"/>
      <c r="M27" s="572"/>
      <c r="N27" s="572"/>
      <c r="O27" s="578"/>
    </row>
    <row r="28" spans="1:15" ht="18" customHeight="1">
      <c r="A28" s="569">
        <v>106020</v>
      </c>
      <c r="B28" s="582" t="s">
        <v>740</v>
      </c>
      <c r="C28" s="571"/>
      <c r="D28" s="572"/>
      <c r="E28" s="573"/>
      <c r="F28" s="571"/>
      <c r="G28" s="572"/>
      <c r="H28" s="574"/>
      <c r="I28" s="571"/>
      <c r="J28" s="572"/>
      <c r="K28" s="574"/>
      <c r="L28" s="571"/>
      <c r="M28" s="572"/>
      <c r="N28" s="572"/>
      <c r="O28" s="578"/>
    </row>
    <row r="29" spans="1:15" ht="12.75">
      <c r="A29" s="569">
        <v>107051</v>
      </c>
      <c r="B29" s="582" t="s">
        <v>18</v>
      </c>
      <c r="C29" s="571"/>
      <c r="D29" s="572"/>
      <c r="E29" s="573"/>
      <c r="F29" s="571"/>
      <c r="G29" s="572"/>
      <c r="H29" s="574"/>
      <c r="I29" s="571"/>
      <c r="J29" s="572"/>
      <c r="K29" s="574"/>
      <c r="L29" s="571"/>
      <c r="M29" s="572"/>
      <c r="N29" s="572"/>
      <c r="O29" s="578"/>
    </row>
    <row r="30" spans="1:15" ht="12.75">
      <c r="A30" s="583">
        <v>900070</v>
      </c>
      <c r="B30" s="584" t="s">
        <v>975</v>
      </c>
      <c r="C30" s="571"/>
      <c r="D30" s="572"/>
      <c r="E30" s="585"/>
      <c r="F30" s="586"/>
      <c r="G30" s="587"/>
      <c r="H30" s="588"/>
      <c r="I30" s="586"/>
      <c r="J30" s="587"/>
      <c r="K30" s="588"/>
      <c r="L30" s="571"/>
      <c r="M30" s="572"/>
      <c r="N30" s="572"/>
      <c r="O30" s="578"/>
    </row>
    <row r="31" spans="1:15" ht="20.25" customHeight="1" thickBot="1">
      <c r="A31" s="589">
        <v>107060</v>
      </c>
      <c r="B31" s="590" t="s">
        <v>976</v>
      </c>
      <c r="C31" s="586"/>
      <c r="D31" s="587"/>
      <c r="E31" s="591"/>
      <c r="F31" s="592"/>
      <c r="G31" s="593"/>
      <c r="H31" s="594"/>
      <c r="I31" s="592"/>
      <c r="J31" s="593"/>
      <c r="K31" s="594"/>
      <c r="L31" s="592"/>
      <c r="M31" s="593"/>
      <c r="N31" s="593"/>
      <c r="O31" s="602"/>
    </row>
    <row r="32" spans="1:15" ht="13.5" thickBot="1">
      <c r="A32" s="595"/>
      <c r="B32" s="596" t="s">
        <v>977</v>
      </c>
      <c r="C32" s="597">
        <f aca="true" t="shared" si="0" ref="C32:K32">SUM(C10:C31)</f>
        <v>1964</v>
      </c>
      <c r="D32" s="597">
        <f t="shared" si="0"/>
        <v>240</v>
      </c>
      <c r="E32" s="597">
        <f t="shared" si="0"/>
        <v>227</v>
      </c>
      <c r="F32" s="597">
        <f t="shared" si="0"/>
        <v>0</v>
      </c>
      <c r="G32" s="597">
        <f t="shared" si="0"/>
        <v>2753</v>
      </c>
      <c r="H32" s="597">
        <f t="shared" si="0"/>
        <v>2737</v>
      </c>
      <c r="I32" s="597">
        <f t="shared" si="0"/>
        <v>100</v>
      </c>
      <c r="J32" s="598">
        <f t="shared" si="0"/>
        <v>11000</v>
      </c>
      <c r="K32" s="598">
        <f t="shared" si="0"/>
        <v>11000</v>
      </c>
      <c r="L32" s="600">
        <f>C32+F32+I32</f>
        <v>2064</v>
      </c>
      <c r="M32" s="600">
        <f>D32+G32+J32</f>
        <v>13993</v>
      </c>
      <c r="N32" s="600">
        <f>E32+H32+K32</f>
        <v>13964</v>
      </c>
      <c r="O32" s="601">
        <f>N32/M32*100</f>
        <v>99.79275351961695</v>
      </c>
    </row>
    <row r="33" spans="1:15" ht="12.75">
      <c r="A33" s="59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</row>
  </sheetData>
  <mergeCells count="20">
    <mergeCell ref="I9:J9"/>
    <mergeCell ref="A7:A9"/>
    <mergeCell ref="B7:B9"/>
    <mergeCell ref="C7:E7"/>
    <mergeCell ref="C9:D9"/>
    <mergeCell ref="E8:E9"/>
    <mergeCell ref="O8:O9"/>
    <mergeCell ref="A5:N5"/>
    <mergeCell ref="N8:N9"/>
    <mergeCell ref="L9:M9"/>
    <mergeCell ref="L7:O7"/>
    <mergeCell ref="F7:H7"/>
    <mergeCell ref="H8:H9"/>
    <mergeCell ref="F9:G9"/>
    <mergeCell ref="I7:K7"/>
    <mergeCell ref="K8:K9"/>
    <mergeCell ref="A1:N1"/>
    <mergeCell ref="A2:N2"/>
    <mergeCell ref="A3:N3"/>
    <mergeCell ref="A4:N4"/>
  </mergeCells>
  <printOptions/>
  <pageMargins left="0.17" right="0.17" top="0.17" bottom="0.35" header="0.24" footer="0.36"/>
  <pageSetup horizontalDpi="200" verticalDpi="2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F42"/>
  <sheetViews>
    <sheetView zoomScale="75" zoomScaleNormal="75" workbookViewId="0" topLeftCell="A1">
      <selection activeCell="A3" sqref="A3:F3"/>
    </sheetView>
  </sheetViews>
  <sheetFormatPr defaultColWidth="9.00390625" defaultRowHeight="12.75"/>
  <cols>
    <col min="1" max="1" width="9.125" style="17" customWidth="1"/>
    <col min="2" max="2" width="63.125" style="17" customWidth="1"/>
    <col min="3" max="3" width="15.75390625" style="17" customWidth="1"/>
    <col min="4" max="4" width="22.375" style="17" customWidth="1"/>
    <col min="5" max="5" width="23.375" style="17" customWidth="1"/>
    <col min="6" max="6" width="24.625" style="17" customWidth="1"/>
    <col min="7" max="16384" width="9.125" style="17" customWidth="1"/>
  </cols>
  <sheetData>
    <row r="2" spans="1:6" s="38" customFormat="1" ht="15" customHeight="1">
      <c r="A2" s="887"/>
      <c r="B2" s="887"/>
      <c r="C2" s="887"/>
      <c r="D2" s="887"/>
      <c r="E2" s="887"/>
      <c r="F2" s="887"/>
    </row>
    <row r="3" spans="1:6" s="76" customFormat="1" ht="15.75">
      <c r="A3" s="888" t="s">
        <v>154</v>
      </c>
      <c r="B3" s="888"/>
      <c r="C3" s="888"/>
      <c r="D3" s="888"/>
      <c r="E3" s="888"/>
      <c r="F3" s="888"/>
    </row>
    <row r="4" spans="3:6" s="51" customFormat="1" ht="15" customHeight="1">
      <c r="C4" s="50"/>
      <c r="D4" s="79"/>
      <c r="E4" s="79"/>
      <c r="F4" s="79"/>
    </row>
    <row r="5" spans="1:6" s="12" customFormat="1" ht="15" customHeight="1">
      <c r="A5" s="799" t="s">
        <v>430</v>
      </c>
      <c r="B5" s="799"/>
      <c r="C5" s="799"/>
      <c r="D5" s="799"/>
      <c r="E5" s="799"/>
      <c r="F5" s="799"/>
    </row>
    <row r="6" spans="1:6" s="12" customFormat="1" ht="15.75">
      <c r="A6" s="799" t="s">
        <v>453</v>
      </c>
      <c r="B6" s="799"/>
      <c r="C6" s="799"/>
      <c r="D6" s="799"/>
      <c r="E6" s="799"/>
      <c r="F6" s="799"/>
    </row>
    <row r="7" spans="1:6" s="12" customFormat="1" ht="15" customHeight="1">
      <c r="A7" s="799" t="s">
        <v>112</v>
      </c>
      <c r="B7" s="799"/>
      <c r="C7" s="799"/>
      <c r="D7" s="799"/>
      <c r="E7" s="799"/>
      <c r="F7" s="799"/>
    </row>
    <row r="8" spans="1:6" s="76" customFormat="1" ht="12" customHeight="1" thickBot="1">
      <c r="A8" s="512"/>
      <c r="B8" s="512"/>
      <c r="C8" s="512"/>
      <c r="D8" s="512"/>
      <c r="E8" s="512"/>
      <c r="F8" s="513" t="s">
        <v>329</v>
      </c>
    </row>
    <row r="9" spans="1:6" s="76" customFormat="1" ht="16.5" customHeight="1" thickBot="1">
      <c r="A9" s="800" t="s">
        <v>195</v>
      </c>
      <c r="B9" s="803" t="s">
        <v>196</v>
      </c>
      <c r="C9" s="795" t="s">
        <v>331</v>
      </c>
      <c r="D9" s="798" t="s">
        <v>980</v>
      </c>
      <c r="E9" s="791"/>
      <c r="F9" s="792"/>
    </row>
    <row r="10" spans="1:6" s="76" customFormat="1" ht="33" customHeight="1">
      <c r="A10" s="801"/>
      <c r="B10" s="804"/>
      <c r="C10" s="796"/>
      <c r="D10" s="793" t="s">
        <v>197</v>
      </c>
      <c r="E10" s="793" t="s">
        <v>981</v>
      </c>
      <c r="F10" s="794" t="s">
        <v>982</v>
      </c>
    </row>
    <row r="11" spans="1:6" s="76" customFormat="1" ht="22.5" customHeight="1" thickBot="1">
      <c r="A11" s="801"/>
      <c r="B11" s="804"/>
      <c r="C11" s="796"/>
      <c r="D11" s="793"/>
      <c r="E11" s="793"/>
      <c r="F11" s="794"/>
    </row>
    <row r="12" spans="1:6" ht="12.75">
      <c r="A12" s="801"/>
      <c r="B12" s="804"/>
      <c r="C12" s="796"/>
      <c r="D12" s="786" t="s">
        <v>983</v>
      </c>
      <c r="E12" s="787"/>
      <c r="F12" s="788"/>
    </row>
    <row r="13" spans="1:6" ht="3" customHeight="1" thickBot="1">
      <c r="A13" s="802"/>
      <c r="B13" s="805"/>
      <c r="C13" s="797"/>
      <c r="D13" s="889"/>
      <c r="E13" s="789"/>
      <c r="F13" s="790"/>
    </row>
    <row r="14" spans="1:6" ht="31.5">
      <c r="A14" s="514" t="s">
        <v>198</v>
      </c>
      <c r="B14" s="515" t="s">
        <v>199</v>
      </c>
      <c r="C14" s="516">
        <f>D14+E14</f>
        <v>7283</v>
      </c>
      <c r="D14" s="517">
        <v>6780</v>
      </c>
      <c r="E14" s="518">
        <v>503</v>
      </c>
      <c r="F14" s="519"/>
    </row>
    <row r="15" spans="1:6" ht="15.75">
      <c r="A15" s="520" t="s">
        <v>609</v>
      </c>
      <c r="B15" s="515" t="s">
        <v>70</v>
      </c>
      <c r="C15" s="521">
        <f>D15+E15+F15</f>
        <v>66</v>
      </c>
      <c r="D15" s="522">
        <v>66</v>
      </c>
      <c r="E15" s="523"/>
      <c r="F15" s="524"/>
    </row>
    <row r="16" spans="1:6" ht="15.75">
      <c r="A16" s="520" t="s">
        <v>610</v>
      </c>
      <c r="B16" s="525" t="s">
        <v>611</v>
      </c>
      <c r="C16" s="521">
        <f aca="true" t="shared" si="0" ref="C16:C36">D16+E16+F16</f>
        <v>2921</v>
      </c>
      <c r="D16" s="522">
        <v>2921</v>
      </c>
      <c r="E16" s="523"/>
      <c r="F16" s="524"/>
    </row>
    <row r="17" spans="1:6" ht="15.75">
      <c r="A17" s="422" t="s">
        <v>612</v>
      </c>
      <c r="B17" s="526" t="s">
        <v>613</v>
      </c>
      <c r="C17" s="521">
        <f t="shared" si="0"/>
        <v>25</v>
      </c>
      <c r="D17" s="522">
        <v>25</v>
      </c>
      <c r="E17" s="523"/>
      <c r="F17" s="524"/>
    </row>
    <row r="18" spans="1:6" ht="15.75">
      <c r="A18" s="520" t="s">
        <v>341</v>
      </c>
      <c r="B18" s="515" t="s">
        <v>984</v>
      </c>
      <c r="C18" s="521">
        <f t="shared" si="0"/>
        <v>11000</v>
      </c>
      <c r="D18" s="522"/>
      <c r="E18" s="523">
        <v>11000</v>
      </c>
      <c r="F18" s="524"/>
    </row>
    <row r="19" spans="1:6" ht="15.75">
      <c r="A19" s="520" t="s">
        <v>614</v>
      </c>
      <c r="B19" s="515" t="s">
        <v>615</v>
      </c>
      <c r="C19" s="521">
        <f t="shared" si="0"/>
        <v>985</v>
      </c>
      <c r="D19" s="522"/>
      <c r="E19" s="523">
        <v>985</v>
      </c>
      <c r="F19" s="524"/>
    </row>
    <row r="20" spans="1:6" ht="15.75">
      <c r="A20" s="520" t="s">
        <v>616</v>
      </c>
      <c r="B20" s="515" t="s">
        <v>617</v>
      </c>
      <c r="C20" s="521">
        <f t="shared" si="0"/>
        <v>844</v>
      </c>
      <c r="D20" s="522"/>
      <c r="E20" s="523">
        <v>844</v>
      </c>
      <c r="F20" s="524"/>
    </row>
    <row r="21" spans="1:6" ht="15.75">
      <c r="A21" s="520" t="s">
        <v>343</v>
      </c>
      <c r="B21" s="527" t="s">
        <v>344</v>
      </c>
      <c r="C21" s="521">
        <f t="shared" si="0"/>
        <v>0</v>
      </c>
      <c r="D21" s="522"/>
      <c r="E21" s="523"/>
      <c r="F21" s="524"/>
    </row>
    <row r="22" spans="1:6" ht="31.5">
      <c r="A22" s="520" t="s">
        <v>345</v>
      </c>
      <c r="B22" s="515" t="s">
        <v>346</v>
      </c>
      <c r="C22" s="521">
        <f t="shared" si="0"/>
        <v>0</v>
      </c>
      <c r="D22" s="522"/>
      <c r="E22" s="523"/>
      <c r="F22" s="524"/>
    </row>
    <row r="23" spans="1:6" ht="15.75">
      <c r="A23" s="520" t="s">
        <v>347</v>
      </c>
      <c r="B23" s="528" t="s">
        <v>348</v>
      </c>
      <c r="C23" s="521">
        <f t="shared" si="0"/>
        <v>0</v>
      </c>
      <c r="D23" s="522"/>
      <c r="E23" s="523"/>
      <c r="F23" s="524"/>
    </row>
    <row r="24" spans="1:6" ht="15.75">
      <c r="A24" s="520" t="s">
        <v>349</v>
      </c>
      <c r="B24" s="515" t="s">
        <v>350</v>
      </c>
      <c r="C24" s="521">
        <f t="shared" si="0"/>
        <v>1961</v>
      </c>
      <c r="D24" s="522">
        <v>1961</v>
      </c>
      <c r="E24" s="523"/>
      <c r="F24" s="524"/>
    </row>
    <row r="25" spans="1:6" ht="15.75">
      <c r="A25" s="520" t="s">
        <v>735</v>
      </c>
      <c r="B25" s="515" t="s">
        <v>68</v>
      </c>
      <c r="C25" s="521">
        <f t="shared" si="0"/>
        <v>553</v>
      </c>
      <c r="D25" s="522">
        <v>553</v>
      </c>
      <c r="E25" s="523"/>
      <c r="F25" s="524"/>
    </row>
    <row r="26" spans="1:6" ht="15.75">
      <c r="A26" s="520" t="s">
        <v>736</v>
      </c>
      <c r="B26" s="515" t="s">
        <v>737</v>
      </c>
      <c r="C26" s="521">
        <f t="shared" si="0"/>
        <v>1945</v>
      </c>
      <c r="D26" s="522">
        <v>1945</v>
      </c>
      <c r="E26" s="523"/>
      <c r="F26" s="524"/>
    </row>
    <row r="27" spans="1:6" ht="15.75">
      <c r="A27" s="520" t="s">
        <v>351</v>
      </c>
      <c r="B27" s="515" t="s">
        <v>352</v>
      </c>
      <c r="C27" s="521">
        <f t="shared" si="0"/>
        <v>25</v>
      </c>
      <c r="D27" s="522">
        <v>25</v>
      </c>
      <c r="E27" s="523"/>
      <c r="F27" s="524"/>
    </row>
    <row r="28" spans="1:6" ht="15.75">
      <c r="A28" s="520" t="s">
        <v>738</v>
      </c>
      <c r="B28" s="515" t="s">
        <v>69</v>
      </c>
      <c r="C28" s="521">
        <f t="shared" si="0"/>
        <v>174</v>
      </c>
      <c r="D28" s="522"/>
      <c r="E28" s="523">
        <v>174</v>
      </c>
      <c r="F28" s="524"/>
    </row>
    <row r="29" spans="1:6" ht="15.75">
      <c r="A29" s="520" t="s">
        <v>353</v>
      </c>
      <c r="B29" s="515" t="s">
        <v>354</v>
      </c>
      <c r="C29" s="521">
        <f t="shared" si="0"/>
        <v>0</v>
      </c>
      <c r="D29" s="522"/>
      <c r="E29" s="523"/>
      <c r="F29" s="524"/>
    </row>
    <row r="30" spans="1:6" ht="15.75">
      <c r="A30" s="520">
        <v>104051</v>
      </c>
      <c r="B30" s="515" t="s">
        <v>974</v>
      </c>
      <c r="C30" s="521">
        <f t="shared" si="0"/>
        <v>17</v>
      </c>
      <c r="D30" s="522"/>
      <c r="E30" s="523"/>
      <c r="F30" s="524">
        <v>17</v>
      </c>
    </row>
    <row r="31" spans="1:6" ht="15.75">
      <c r="A31" s="520">
        <v>105010</v>
      </c>
      <c r="B31" s="515" t="s">
        <v>985</v>
      </c>
      <c r="C31" s="521">
        <f t="shared" si="0"/>
        <v>1317</v>
      </c>
      <c r="D31" s="522"/>
      <c r="E31" s="523"/>
      <c r="F31" s="524">
        <v>1317</v>
      </c>
    </row>
    <row r="32" spans="1:6" ht="21.75" customHeight="1">
      <c r="A32" s="520">
        <v>106020</v>
      </c>
      <c r="B32" s="515" t="s">
        <v>740</v>
      </c>
      <c r="C32" s="521">
        <f t="shared" si="0"/>
        <v>80</v>
      </c>
      <c r="D32" s="522"/>
      <c r="E32" s="523"/>
      <c r="F32" s="524">
        <v>80</v>
      </c>
    </row>
    <row r="33" spans="1:6" ht="15.75">
      <c r="A33" s="520">
        <v>107051</v>
      </c>
      <c r="B33" s="515" t="s">
        <v>18</v>
      </c>
      <c r="C33" s="521">
        <f t="shared" si="0"/>
        <v>464</v>
      </c>
      <c r="D33" s="522">
        <v>464</v>
      </c>
      <c r="E33" s="523"/>
      <c r="F33" s="524"/>
    </row>
    <row r="34" spans="1:6" ht="15.75">
      <c r="A34" s="427">
        <v>900070</v>
      </c>
      <c r="B34" s="428" t="s">
        <v>975</v>
      </c>
      <c r="C34" s="521">
        <f t="shared" si="0"/>
        <v>0</v>
      </c>
      <c r="D34" s="529"/>
      <c r="E34" s="530"/>
      <c r="F34" s="531"/>
    </row>
    <row r="35" spans="1:6" ht="16.5" thickBot="1">
      <c r="A35" s="520">
        <v>107060</v>
      </c>
      <c r="B35" s="515" t="s">
        <v>741</v>
      </c>
      <c r="C35" s="532">
        <f t="shared" si="0"/>
        <v>208</v>
      </c>
      <c r="D35" s="529">
        <v>115</v>
      </c>
      <c r="E35" s="530">
        <v>70</v>
      </c>
      <c r="F35" s="531">
        <v>23</v>
      </c>
    </row>
    <row r="36" spans="1:6" ht="16.5" thickBot="1">
      <c r="A36" s="439"/>
      <c r="B36" s="440" t="s">
        <v>986</v>
      </c>
      <c r="C36" s="533">
        <f t="shared" si="0"/>
        <v>29868</v>
      </c>
      <c r="D36" s="534">
        <f>SUM(D14:D35)</f>
        <v>14855</v>
      </c>
      <c r="E36" s="535">
        <f>SUM(E14:E35)</f>
        <v>13576</v>
      </c>
      <c r="F36" s="533">
        <f>SUM(F14:F35)</f>
        <v>1437</v>
      </c>
    </row>
    <row r="42" ht="12.75">
      <c r="C42" s="618"/>
    </row>
  </sheetData>
  <mergeCells count="13">
    <mergeCell ref="D12:F13"/>
    <mergeCell ref="A6:F6"/>
    <mergeCell ref="A7:F7"/>
    <mergeCell ref="D10:D11"/>
    <mergeCell ref="E10:E11"/>
    <mergeCell ref="F10:F11"/>
    <mergeCell ref="A2:F2"/>
    <mergeCell ref="A9:A13"/>
    <mergeCell ref="B9:B13"/>
    <mergeCell ref="C9:C13"/>
    <mergeCell ref="D9:F9"/>
    <mergeCell ref="A5:F5"/>
    <mergeCell ref="A3:F3"/>
  </mergeCells>
  <printOptions horizontalCentered="1"/>
  <pageMargins left="0.22" right="0.2" top="0" bottom="0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IV53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625" style="9" customWidth="1"/>
    <col min="2" max="2" width="9.125" style="9" customWidth="1"/>
    <col min="3" max="3" width="33.25390625" style="9" customWidth="1"/>
    <col min="4" max="4" width="10.25390625" style="9" customWidth="1"/>
    <col min="5" max="5" width="0.12890625" style="9" hidden="1" customWidth="1"/>
    <col min="6" max="6" width="12.375" style="9" customWidth="1"/>
    <col min="7" max="7" width="12.875" style="9" customWidth="1"/>
    <col min="8" max="11" width="10.75390625" style="9" customWidth="1"/>
    <col min="12" max="16384" width="9.125" style="9" customWidth="1"/>
  </cols>
  <sheetData>
    <row r="1" spans="1:11" s="76" customFormat="1" ht="12.75">
      <c r="A1"/>
      <c r="B1"/>
      <c r="C1"/>
      <c r="D1"/>
      <c r="E1"/>
      <c r="F1"/>
      <c r="G1"/>
      <c r="H1"/>
      <c r="I1"/>
      <c r="J1"/>
      <c r="K1"/>
    </row>
    <row r="2" spans="1:11" ht="12.75" customHeight="1">
      <c r="A2" s="891" t="s">
        <v>155</v>
      </c>
      <c r="B2" s="891"/>
      <c r="C2" s="891"/>
      <c r="D2" s="891"/>
      <c r="E2" s="891"/>
      <c r="F2" s="891"/>
      <c r="G2" s="891"/>
      <c r="H2" s="891"/>
      <c r="I2" s="891"/>
      <c r="J2"/>
      <c r="K2"/>
    </row>
    <row r="3" spans="1:11" s="52" customFormat="1" ht="12.75" customHeight="1">
      <c r="A3" s="890"/>
      <c r="B3" s="890"/>
      <c r="C3" s="890"/>
      <c r="D3" s="890"/>
      <c r="E3" s="890"/>
      <c r="F3" s="890"/>
      <c r="G3" s="890"/>
      <c r="H3"/>
      <c r="I3"/>
      <c r="J3"/>
      <c r="K3"/>
    </row>
    <row r="4" spans="1:11" ht="15.75">
      <c r="A4" s="846"/>
      <c r="B4" s="846"/>
      <c r="C4" s="846"/>
      <c r="D4" s="846"/>
      <c r="E4" s="846"/>
      <c r="F4" s="846"/>
      <c r="G4" s="846"/>
      <c r="H4" s="846"/>
      <c r="I4" s="846"/>
      <c r="J4"/>
      <c r="K4"/>
    </row>
    <row r="5" spans="1:11" ht="15.75">
      <c r="A5" s="52"/>
      <c r="B5" s="52"/>
      <c r="C5" s="52"/>
      <c r="D5" s="52"/>
      <c r="E5" s="52"/>
      <c r="F5" s="52"/>
      <c r="G5" s="52"/>
      <c r="H5"/>
      <c r="I5"/>
      <c r="J5"/>
      <c r="K5"/>
    </row>
    <row r="6" spans="1:11" ht="15.75">
      <c r="A6" s="846" t="s">
        <v>430</v>
      </c>
      <c r="B6" s="846"/>
      <c r="C6" s="846"/>
      <c r="D6" s="846"/>
      <c r="E6" s="846"/>
      <c r="F6" s="846"/>
      <c r="G6" s="846"/>
      <c r="H6" s="846"/>
      <c r="I6" s="846"/>
      <c r="J6"/>
      <c r="K6"/>
    </row>
    <row r="7" spans="1:11" s="52" customFormat="1" ht="15.75">
      <c r="A7" s="846" t="s">
        <v>742</v>
      </c>
      <c r="B7" s="846"/>
      <c r="C7" s="846"/>
      <c r="D7" s="846"/>
      <c r="E7" s="846"/>
      <c r="F7" s="846"/>
      <c r="G7" s="846"/>
      <c r="H7" s="846"/>
      <c r="I7" s="846"/>
      <c r="J7"/>
      <c r="K7"/>
    </row>
    <row r="8" spans="1:11" s="38" customFormat="1" ht="18.75">
      <c r="A8" s="892"/>
      <c r="B8" s="892"/>
      <c r="C8" s="892"/>
      <c r="D8" s="892"/>
      <c r="E8" s="892"/>
      <c r="F8" s="892"/>
      <c r="G8" s="892"/>
      <c r="H8"/>
      <c r="I8"/>
      <c r="J8"/>
      <c r="K8"/>
    </row>
    <row r="9" spans="1:11" s="38" customFormat="1" ht="15.75" thickBot="1">
      <c r="A9" s="52"/>
      <c r="B9" s="52"/>
      <c r="C9" s="52"/>
      <c r="D9" s="52"/>
      <c r="E9" s="52"/>
      <c r="F9" s="52"/>
      <c r="G9" s="81" t="s">
        <v>329</v>
      </c>
      <c r="H9"/>
      <c r="I9"/>
      <c r="J9"/>
      <c r="K9"/>
    </row>
    <row r="10" spans="1:11" s="38" customFormat="1" ht="24.75" customHeight="1" thickBot="1">
      <c r="A10" s="893" t="s">
        <v>941</v>
      </c>
      <c r="B10" s="894"/>
      <c r="C10" s="894"/>
      <c r="D10" s="894"/>
      <c r="E10" s="895"/>
      <c r="F10" s="651" t="s">
        <v>7</v>
      </c>
      <c r="G10" s="651" t="s">
        <v>36</v>
      </c>
      <c r="H10" s="902" t="s">
        <v>8</v>
      </c>
      <c r="I10" s="902" t="s">
        <v>992</v>
      </c>
      <c r="J10"/>
      <c r="K10"/>
    </row>
    <row r="11" spans="1:11" s="52" customFormat="1" ht="28.5" customHeight="1" thickBot="1">
      <c r="A11" s="896"/>
      <c r="B11" s="897"/>
      <c r="C11" s="897"/>
      <c r="D11" s="897"/>
      <c r="E11" s="898"/>
      <c r="F11" s="904" t="s">
        <v>940</v>
      </c>
      <c r="G11" s="905"/>
      <c r="H11" s="903"/>
      <c r="I11" s="903" t="s">
        <v>9</v>
      </c>
      <c r="J11"/>
      <c r="K11"/>
    </row>
    <row r="12" spans="1:11" s="52" customFormat="1" ht="16.5" customHeight="1">
      <c r="A12" s="625"/>
      <c r="B12" s="625"/>
      <c r="C12" s="625"/>
      <c r="D12" s="625"/>
      <c r="E12" s="625"/>
      <c r="F12" s="625"/>
      <c r="G12" s="626"/>
      <c r="H12"/>
      <c r="I12"/>
      <c r="J12"/>
      <c r="K12"/>
    </row>
    <row r="13" spans="1:11" s="17" customFormat="1" ht="16.5">
      <c r="A13" s="627" t="s">
        <v>743</v>
      </c>
      <c r="B13" s="625"/>
      <c r="C13" s="625"/>
      <c r="D13" s="625"/>
      <c r="E13" s="625"/>
      <c r="F13" s="625"/>
      <c r="G13" s="626"/>
      <c r="H13"/>
      <c r="I13"/>
      <c r="J13"/>
      <c r="K13"/>
    </row>
    <row r="14" spans="1:11" s="17" customFormat="1" ht="16.5">
      <c r="A14" s="628" t="s">
        <v>744</v>
      </c>
      <c r="B14" s="628"/>
      <c r="C14" s="628"/>
      <c r="D14" s="628"/>
      <c r="E14" s="628"/>
      <c r="F14" s="628"/>
      <c r="G14" s="624"/>
      <c r="H14" s="629"/>
      <c r="I14" s="629"/>
      <c r="J14" s="629"/>
      <c r="K14"/>
    </row>
    <row r="15" spans="1:11" s="17" customFormat="1" ht="16.5">
      <c r="A15" s="629" t="s">
        <v>40</v>
      </c>
      <c r="B15" s="629"/>
      <c r="C15" s="629"/>
      <c r="D15" s="629"/>
      <c r="E15" s="629"/>
      <c r="F15" s="641">
        <v>2000</v>
      </c>
      <c r="G15" s="630">
        <v>2000</v>
      </c>
      <c r="H15" s="641">
        <v>2000</v>
      </c>
      <c r="I15" s="644">
        <f>H15/G15*100</f>
        <v>100</v>
      </c>
      <c r="J15" s="641"/>
      <c r="K15" s="619"/>
    </row>
    <row r="16" spans="1:11" s="52" customFormat="1" ht="19.5" customHeight="1">
      <c r="A16" s="406" t="s">
        <v>41</v>
      </c>
      <c r="B16" s="406"/>
      <c r="C16" s="628"/>
      <c r="D16" s="631"/>
      <c r="E16" s="629"/>
      <c r="F16" s="641">
        <v>70</v>
      </c>
      <c r="G16" s="645">
        <v>70</v>
      </c>
      <c r="H16" s="641"/>
      <c r="I16" s="644"/>
      <c r="J16" s="641"/>
      <c r="K16" s="619"/>
    </row>
    <row r="17" spans="1:11" s="52" customFormat="1" ht="12" customHeight="1">
      <c r="A17" s="629"/>
      <c r="B17" s="629"/>
      <c r="C17" s="629"/>
      <c r="D17" s="629"/>
      <c r="E17" s="629"/>
      <c r="F17" s="641"/>
      <c r="G17" s="645"/>
      <c r="H17" s="641"/>
      <c r="I17" s="644"/>
      <c r="J17" s="641"/>
      <c r="K17" s="619"/>
    </row>
    <row r="18" spans="1:11" s="52" customFormat="1" ht="43.5" customHeight="1">
      <c r="A18" s="900" t="s">
        <v>745</v>
      </c>
      <c r="B18" s="901"/>
      <c r="C18" s="901"/>
      <c r="D18" s="901"/>
      <c r="E18" s="901"/>
      <c r="F18" s="638">
        <f>F15+F16</f>
        <v>2070</v>
      </c>
      <c r="G18" s="638">
        <f>G15+G16</f>
        <v>2070</v>
      </c>
      <c r="H18" s="638">
        <f>H15+H16</f>
        <v>2000</v>
      </c>
      <c r="I18" s="644">
        <f>H18/G18*100</f>
        <v>96.61835748792271</v>
      </c>
      <c r="J18" s="641"/>
      <c r="K18" s="619"/>
    </row>
    <row r="19" spans="1:11" s="52" customFormat="1" ht="18.75" customHeight="1">
      <c r="A19" s="635"/>
      <c r="B19" s="629"/>
      <c r="C19" s="629"/>
      <c r="D19" s="629"/>
      <c r="E19" s="629"/>
      <c r="F19" s="641"/>
      <c r="G19" s="645"/>
      <c r="H19" s="641"/>
      <c r="I19" s="644"/>
      <c r="J19" s="641"/>
      <c r="K19" s="619"/>
    </row>
    <row r="20" spans="1:11" s="52" customFormat="1" ht="44.25" customHeight="1">
      <c r="A20" s="900" t="s">
        <v>746</v>
      </c>
      <c r="B20" s="901"/>
      <c r="C20" s="901"/>
      <c r="D20" s="901"/>
      <c r="E20" s="901"/>
      <c r="F20" s="646"/>
      <c r="G20" s="645"/>
      <c r="H20" s="641"/>
      <c r="I20" s="644"/>
      <c r="J20" s="641"/>
      <c r="K20" s="619"/>
    </row>
    <row r="21" spans="1:11" s="17" customFormat="1" ht="16.5">
      <c r="A21" s="636" t="s">
        <v>42</v>
      </c>
      <c r="B21" s="636"/>
      <c r="C21" s="636"/>
      <c r="D21" s="636"/>
      <c r="E21" s="636"/>
      <c r="F21" s="647">
        <v>85</v>
      </c>
      <c r="G21" s="645">
        <f>85+43</f>
        <v>128</v>
      </c>
      <c r="H21" s="641">
        <v>127</v>
      </c>
      <c r="I21" s="644">
        <f>H21/G21*100</f>
        <v>99.21875</v>
      </c>
      <c r="J21" s="641"/>
      <c r="K21" s="619"/>
    </row>
    <row r="22" spans="1:11" s="17" customFormat="1" ht="33.75" customHeight="1">
      <c r="A22" s="900" t="s">
        <v>746</v>
      </c>
      <c r="B22" s="901"/>
      <c r="C22" s="901"/>
      <c r="D22" s="901"/>
      <c r="E22" s="901"/>
      <c r="F22" s="648">
        <v>85</v>
      </c>
      <c r="G22" s="638">
        <f>G21</f>
        <v>128</v>
      </c>
      <c r="H22" s="638">
        <f>H21</f>
        <v>127</v>
      </c>
      <c r="I22" s="644">
        <f>H22/G22*100</f>
        <v>99.21875</v>
      </c>
      <c r="J22" s="641"/>
      <c r="K22" s="619"/>
    </row>
    <row r="23" spans="1:256" s="17" customFormat="1" ht="16.5">
      <c r="A23" s="633"/>
      <c r="B23" s="634"/>
      <c r="C23" s="634"/>
      <c r="D23" s="634"/>
      <c r="E23" s="634"/>
      <c r="F23" s="646"/>
      <c r="G23" s="645"/>
      <c r="H23" s="641"/>
      <c r="I23" s="644"/>
      <c r="J23" s="641"/>
      <c r="K23" s="619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spans="1:256" s="17" customFormat="1" ht="16.5">
      <c r="A24" s="900" t="s">
        <v>43</v>
      </c>
      <c r="B24" s="901"/>
      <c r="C24" s="901"/>
      <c r="D24" s="901"/>
      <c r="E24" s="901"/>
      <c r="F24" s="646"/>
      <c r="G24" s="645"/>
      <c r="H24" s="641"/>
      <c r="I24" s="644"/>
      <c r="J24" s="641"/>
      <c r="K24" s="619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spans="1:256" s="17" customFormat="1" ht="16.5">
      <c r="A25" s="406" t="s">
        <v>44</v>
      </c>
      <c r="B25" s="406"/>
      <c r="C25" s="628"/>
      <c r="D25" s="631"/>
      <c r="E25" s="629"/>
      <c r="F25" s="641"/>
      <c r="G25" s="645">
        <v>25</v>
      </c>
      <c r="H25" s="641">
        <v>25</v>
      </c>
      <c r="I25" s="644">
        <f>H25/G25*100</f>
        <v>100</v>
      </c>
      <c r="J25" s="641"/>
      <c r="K25" s="619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spans="1:256" s="17" customFormat="1" ht="16.5">
      <c r="A26" s="637" t="s">
        <v>43</v>
      </c>
      <c r="B26" s="406"/>
      <c r="C26" s="628"/>
      <c r="D26" s="631"/>
      <c r="E26" s="629"/>
      <c r="F26" s="641"/>
      <c r="G26" s="638">
        <v>25</v>
      </c>
      <c r="H26" s="642">
        <v>25</v>
      </c>
      <c r="I26" s="644">
        <f>H26/G26*100</f>
        <v>100</v>
      </c>
      <c r="J26" s="641"/>
      <c r="K26" s="619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spans="1:11" s="17" customFormat="1" ht="13.5" customHeight="1">
      <c r="A27" s="406"/>
      <c r="B27" s="406"/>
      <c r="C27" s="628"/>
      <c r="D27" s="631"/>
      <c r="E27" s="629"/>
      <c r="F27" s="641"/>
      <c r="G27" s="645"/>
      <c r="H27" s="641"/>
      <c r="I27" s="644"/>
      <c r="J27" s="641"/>
      <c r="K27" s="619"/>
    </row>
    <row r="28" spans="1:11" s="17" customFormat="1" ht="21.75" customHeight="1">
      <c r="A28" s="628" t="s">
        <v>45</v>
      </c>
      <c r="B28" s="629"/>
      <c r="C28" s="629"/>
      <c r="D28" s="629"/>
      <c r="E28" s="629"/>
      <c r="F28" s="638">
        <f>F18+F22+F26</f>
        <v>2155</v>
      </c>
      <c r="G28" s="638">
        <f>G18+G22+G26</f>
        <v>2223</v>
      </c>
      <c r="H28" s="638">
        <f>H18+H22+H26</f>
        <v>2152</v>
      </c>
      <c r="I28" s="644">
        <f>H28/G28*100</f>
        <v>96.80611785874945</v>
      </c>
      <c r="J28" s="641"/>
      <c r="K28" s="619"/>
    </row>
    <row r="29" spans="1:11" s="17" customFormat="1" ht="13.5" customHeight="1">
      <c r="A29" s="628"/>
      <c r="B29" s="629"/>
      <c r="C29" s="629"/>
      <c r="D29" s="629"/>
      <c r="E29" s="629"/>
      <c r="F29" s="641"/>
      <c r="G29" s="645"/>
      <c r="H29" s="641"/>
      <c r="I29" s="644"/>
      <c r="J29" s="641"/>
      <c r="K29" s="619"/>
    </row>
    <row r="30" spans="1:11" s="52" customFormat="1" ht="32.25" customHeight="1">
      <c r="A30" s="628" t="s">
        <v>46</v>
      </c>
      <c r="B30" s="628"/>
      <c r="C30" s="628"/>
      <c r="D30" s="628"/>
      <c r="E30" s="628"/>
      <c r="F30" s="642"/>
      <c r="G30" s="638"/>
      <c r="H30" s="641"/>
      <c r="I30" s="644"/>
      <c r="J30" s="641"/>
      <c r="K30" s="619"/>
    </row>
    <row r="31" spans="1:11" s="52" customFormat="1" ht="12.75" customHeight="1">
      <c r="A31" s="628" t="s">
        <v>47</v>
      </c>
      <c r="B31" s="628"/>
      <c r="C31" s="628"/>
      <c r="D31" s="628"/>
      <c r="E31" s="628"/>
      <c r="F31" s="642"/>
      <c r="G31" s="638"/>
      <c r="H31" s="641"/>
      <c r="I31" s="644"/>
      <c r="J31" s="641"/>
      <c r="K31" s="619"/>
    </row>
    <row r="32" spans="1:11" s="8" customFormat="1" ht="16.5">
      <c r="A32" s="629" t="s">
        <v>48</v>
      </c>
      <c r="B32" s="629"/>
      <c r="C32" s="629"/>
      <c r="D32" s="629"/>
      <c r="E32" s="629"/>
      <c r="F32" s="641">
        <v>100</v>
      </c>
      <c r="G32" s="630">
        <v>0</v>
      </c>
      <c r="H32" s="641"/>
      <c r="I32" s="644"/>
      <c r="J32" s="641"/>
      <c r="K32" s="619"/>
    </row>
    <row r="33" spans="1:11" s="8" customFormat="1" ht="21" customHeight="1">
      <c r="A33" s="628" t="s">
        <v>49</v>
      </c>
      <c r="B33" s="629"/>
      <c r="C33" s="629"/>
      <c r="D33" s="629"/>
      <c r="E33" s="629"/>
      <c r="F33" s="641"/>
      <c r="G33" s="630"/>
      <c r="H33" s="641"/>
      <c r="I33" s="644"/>
      <c r="J33" s="641"/>
      <c r="K33" s="619"/>
    </row>
    <row r="34" spans="1:11" s="8" customFormat="1" ht="35.25" customHeight="1">
      <c r="A34" s="899" t="s">
        <v>50</v>
      </c>
      <c r="B34" s="899"/>
      <c r="C34" s="899"/>
      <c r="D34" s="899"/>
      <c r="E34" s="899"/>
      <c r="F34" s="649"/>
      <c r="G34" s="630">
        <f>8500+1500+1000</f>
        <v>11000</v>
      </c>
      <c r="H34" s="641">
        <v>11000</v>
      </c>
      <c r="I34" s="644">
        <f>H34/G34*100</f>
        <v>100</v>
      </c>
      <c r="J34" s="641"/>
      <c r="K34" s="619"/>
    </row>
    <row r="35" spans="1:11" ht="39.75" customHeight="1">
      <c r="A35" s="900" t="s">
        <v>51</v>
      </c>
      <c r="B35" s="901"/>
      <c r="C35" s="901"/>
      <c r="D35" s="901"/>
      <c r="E35" s="901"/>
      <c r="F35" s="648">
        <v>100</v>
      </c>
      <c r="G35" s="639">
        <f>G34</f>
        <v>11000</v>
      </c>
      <c r="H35" s="639">
        <f>H34</f>
        <v>11000</v>
      </c>
      <c r="I35" s="644">
        <f>H35/G35*100</f>
        <v>100</v>
      </c>
      <c r="J35" s="641"/>
      <c r="K35" s="619"/>
    </row>
    <row r="36" spans="1:11" ht="16.5">
      <c r="A36" s="629"/>
      <c r="B36" s="629"/>
      <c r="C36" s="629"/>
      <c r="D36" s="629"/>
      <c r="E36" s="629"/>
      <c r="F36" s="642"/>
      <c r="G36" s="630"/>
      <c r="H36" s="641"/>
      <c r="I36" s="644"/>
      <c r="J36" s="641"/>
      <c r="K36" s="619"/>
    </row>
    <row r="37" spans="1:11" ht="16.5">
      <c r="A37" s="628" t="s">
        <v>52</v>
      </c>
      <c r="B37" s="628"/>
      <c r="C37" s="628"/>
      <c r="D37" s="629"/>
      <c r="E37" s="629"/>
      <c r="F37" s="642">
        <v>100</v>
      </c>
      <c r="G37" s="639">
        <f>G35</f>
        <v>11000</v>
      </c>
      <c r="H37" s="639">
        <f>H35</f>
        <v>11000</v>
      </c>
      <c r="I37" s="644">
        <f>H37/G37*100</f>
        <v>100</v>
      </c>
      <c r="J37" s="641"/>
      <c r="K37" s="619"/>
    </row>
    <row r="38" spans="1:11" ht="16.5">
      <c r="A38" s="629"/>
      <c r="B38" s="629"/>
      <c r="C38" s="629"/>
      <c r="D38" s="629"/>
      <c r="E38" s="629"/>
      <c r="F38" s="641"/>
      <c r="G38" s="641"/>
      <c r="H38" s="641"/>
      <c r="I38" s="641"/>
      <c r="J38" s="641"/>
      <c r="K38" s="619"/>
    </row>
    <row r="39" spans="1:11" ht="16.5">
      <c r="A39" s="629"/>
      <c r="B39" s="629"/>
      <c r="C39" s="629"/>
      <c r="D39" s="629"/>
      <c r="E39" s="629"/>
      <c r="F39" s="641"/>
      <c r="G39" s="641"/>
      <c r="H39" s="641"/>
      <c r="I39" s="641"/>
      <c r="J39" s="641"/>
      <c r="K39" s="619"/>
    </row>
    <row r="40" spans="1:11" ht="16.5">
      <c r="A40" s="640"/>
      <c r="B40" s="640"/>
      <c r="C40" s="640"/>
      <c r="D40" s="640"/>
      <c r="E40" s="640"/>
      <c r="F40" s="650"/>
      <c r="G40" s="650"/>
      <c r="H40" s="641"/>
      <c r="I40" s="641"/>
      <c r="J40" s="641"/>
      <c r="K40" s="619"/>
    </row>
    <row r="41" spans="1:11" ht="16.5">
      <c r="A41" s="640"/>
      <c r="B41" s="640"/>
      <c r="C41" s="640"/>
      <c r="D41" s="640"/>
      <c r="E41" s="640"/>
      <c r="F41" s="640"/>
      <c r="G41" s="640"/>
      <c r="H41" s="641"/>
      <c r="I41" s="641"/>
      <c r="J41" s="641"/>
      <c r="K41" s="619"/>
    </row>
    <row r="42" spans="1:11" ht="16.5">
      <c r="A42" s="640"/>
      <c r="B42" s="640"/>
      <c r="C42" s="640"/>
      <c r="D42" s="640"/>
      <c r="E42" s="640"/>
      <c r="F42" s="640"/>
      <c r="G42" s="640"/>
      <c r="H42" s="641"/>
      <c r="I42" s="641"/>
      <c r="J42" s="641"/>
      <c r="K42" s="619"/>
    </row>
    <row r="43" spans="1:11" ht="16.5">
      <c r="A43" s="640"/>
      <c r="B43" s="640"/>
      <c r="C43" s="640"/>
      <c r="D43" s="640"/>
      <c r="E43" s="640"/>
      <c r="F43" s="640"/>
      <c r="G43" s="640"/>
      <c r="H43" s="641"/>
      <c r="I43" s="641"/>
      <c r="J43" s="641"/>
      <c r="K43" s="619"/>
    </row>
    <row r="44" spans="1:11" ht="16.5">
      <c r="A44" s="640"/>
      <c r="B44" s="640"/>
      <c r="C44" s="640"/>
      <c r="D44" s="640"/>
      <c r="E44" s="640"/>
      <c r="F44" s="640"/>
      <c r="G44" s="640"/>
      <c r="H44" s="641"/>
      <c r="I44" s="641"/>
      <c r="J44" s="641"/>
      <c r="K44" s="619"/>
    </row>
    <row r="45" spans="1:11" ht="16.5">
      <c r="A45" s="640"/>
      <c r="B45" s="640"/>
      <c r="C45" s="640"/>
      <c r="D45" s="640"/>
      <c r="E45" s="640"/>
      <c r="F45" s="640"/>
      <c r="G45" s="640"/>
      <c r="H45" s="641"/>
      <c r="I45" s="641"/>
      <c r="J45" s="641"/>
      <c r="K45" s="619"/>
    </row>
    <row r="46" spans="1:11" ht="16.5">
      <c r="A46" s="640"/>
      <c r="B46" s="640"/>
      <c r="C46" s="640"/>
      <c r="D46" s="640"/>
      <c r="E46" s="640"/>
      <c r="F46" s="640"/>
      <c r="G46" s="640"/>
      <c r="H46" s="641"/>
      <c r="I46" s="641"/>
      <c r="J46" s="641"/>
      <c r="K46" s="619"/>
    </row>
    <row r="47" spans="1:11" ht="16.5">
      <c r="A47" s="640"/>
      <c r="B47" s="640"/>
      <c r="C47" s="640"/>
      <c r="D47" s="640"/>
      <c r="E47" s="640"/>
      <c r="F47" s="640"/>
      <c r="G47" s="640"/>
      <c r="H47" s="641"/>
      <c r="I47" s="641"/>
      <c r="J47" s="641"/>
      <c r="K47" s="619"/>
    </row>
    <row r="48" spans="1:11" ht="16.5">
      <c r="A48" s="640"/>
      <c r="B48" s="640"/>
      <c r="C48" s="640"/>
      <c r="D48" s="640"/>
      <c r="E48" s="640"/>
      <c r="F48" s="640"/>
      <c r="G48" s="640"/>
      <c r="H48" s="641"/>
      <c r="I48" s="641"/>
      <c r="J48" s="641"/>
      <c r="K48" s="619"/>
    </row>
    <row r="49" spans="1:11" ht="16.5">
      <c r="A49" s="640"/>
      <c r="B49" s="640"/>
      <c r="C49" s="640"/>
      <c r="D49" s="640"/>
      <c r="E49" s="640"/>
      <c r="F49" s="640"/>
      <c r="G49" s="640"/>
      <c r="H49" s="641"/>
      <c r="I49" s="641"/>
      <c r="J49" s="641"/>
      <c r="K49" s="619"/>
    </row>
    <row r="50" spans="1:11" ht="15.75">
      <c r="A50" s="640"/>
      <c r="B50" s="640"/>
      <c r="C50" s="640"/>
      <c r="D50" s="640"/>
      <c r="E50" s="640"/>
      <c r="F50" s="640"/>
      <c r="G50" s="640"/>
      <c r="H50" s="619"/>
      <c r="I50" s="619"/>
      <c r="J50" s="619"/>
      <c r="K50" s="619"/>
    </row>
    <row r="51" spans="1:11" ht="15.75">
      <c r="A51" s="52"/>
      <c r="B51" s="52"/>
      <c r="C51" s="52"/>
      <c r="D51" s="52"/>
      <c r="E51" s="52"/>
      <c r="F51" s="52"/>
      <c r="G51" s="52"/>
      <c r="H51" s="643"/>
      <c r="I51" s="643"/>
      <c r="J51" s="643"/>
      <c r="K51" s="643"/>
    </row>
    <row r="52" spans="1:7" ht="15.75">
      <c r="A52" s="52"/>
      <c r="B52" s="52"/>
      <c r="C52" s="52"/>
      <c r="D52" s="52"/>
      <c r="E52" s="52"/>
      <c r="F52" s="52"/>
      <c r="G52" s="52"/>
    </row>
    <row r="53" spans="1:7" ht="15.75">
      <c r="A53" s="52"/>
      <c r="B53" s="52"/>
      <c r="C53" s="52"/>
      <c r="D53" s="52"/>
      <c r="E53" s="52"/>
      <c r="F53" s="52"/>
      <c r="G53" s="52"/>
    </row>
  </sheetData>
  <sheetProtection/>
  <mergeCells count="16">
    <mergeCell ref="A35:E35"/>
    <mergeCell ref="H10:H11"/>
    <mergeCell ref="I10:I11"/>
    <mergeCell ref="F11:G11"/>
    <mergeCell ref="A18:E18"/>
    <mergeCell ref="A20:E20"/>
    <mergeCell ref="A22:E22"/>
    <mergeCell ref="A24:E24"/>
    <mergeCell ref="A8:G8"/>
    <mergeCell ref="A10:E11"/>
    <mergeCell ref="A34:E34"/>
    <mergeCell ref="A7:I7"/>
    <mergeCell ref="A3:G3"/>
    <mergeCell ref="A4:I4"/>
    <mergeCell ref="A2:I2"/>
    <mergeCell ref="A6:I6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Balka 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Balka László</dc:creator>
  <cp:keywords/>
  <dc:description/>
  <cp:lastModifiedBy>Marsitsj</cp:lastModifiedBy>
  <cp:lastPrinted>2015-04-23T13:26:45Z</cp:lastPrinted>
  <dcterms:created xsi:type="dcterms:W3CDTF">2000-01-23T08:36:31Z</dcterms:created>
  <dcterms:modified xsi:type="dcterms:W3CDTF">2015-04-29T13:10:25Z</dcterms:modified>
  <cp:category/>
  <cp:version/>
  <cp:contentType/>
  <cp:contentStatus/>
</cp:coreProperties>
</file>