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585" tabRatio="836" activeTab="20"/>
  </bookViews>
  <sheets>
    <sheet name="1.1.sz.mell." sheetId="41" r:id="rId1"/>
    <sheet name="1.2.sz.mell." sheetId="42" r:id="rId2"/>
    <sheet name="1.3.sz.mell." sheetId="43" r:id="rId3"/>
    <sheet name="1.4.sz.mell." sheetId="44" r:id="rId4"/>
    <sheet name="2.sz.mell." sheetId="45" r:id="rId5"/>
    <sheet name="3" sheetId="49" r:id="rId6"/>
    <sheet name="4" sheetId="50" r:id="rId7"/>
    <sheet name="5" sheetId="51" r:id="rId8"/>
    <sheet name="6." sheetId="52" r:id="rId9"/>
    <sheet name="7A" sheetId="53" r:id="rId10"/>
    <sheet name="7B" sheetId="54" r:id="rId11"/>
    <sheet name="7C" sheetId="55" r:id="rId12"/>
    <sheet name="8" sheetId="56" r:id="rId13"/>
    <sheet name="9" sheetId="57" r:id="rId14"/>
    <sheet name="10" sheetId="58" r:id="rId15"/>
    <sheet name="11." sheetId="59" r:id="rId16"/>
    <sheet name="12" sheetId="60" r:id="rId17"/>
    <sheet name="13" sheetId="61" r:id="rId18"/>
    <sheet name="Munka1" sheetId="36" state="hidden" r:id="rId19"/>
    <sheet name="14A.m " sheetId="62" r:id="rId20"/>
    <sheet name="14B.m " sheetId="63" r:id="rId21"/>
  </sheets>
  <externalReferences>
    <externalReference r:id="rId22"/>
    <externalReference r:id="rId23"/>
    <externalReference r:id="rId24"/>
    <externalReference r:id="rId25"/>
    <externalReference r:id="rId26"/>
  </externalReferences>
  <definedNames>
    <definedName name="_ftn1" localSheetId="11">'7C'!$A$27</definedName>
    <definedName name="_ftnref1" localSheetId="11">'7C'!$A$18</definedName>
    <definedName name="_xlnm.Print_Area" localSheetId="0">'1.1.sz.mell.'!$A$1:$G$141</definedName>
    <definedName name="_xlnm.Print_Area" localSheetId="1">'1.2.sz.mell.'!$A$1:$G$140</definedName>
    <definedName name="_xlnm.Print_Area" localSheetId="2">'1.3.sz.mell.'!$A$1:$G$143</definedName>
    <definedName name="_xlnm.Print_Area" localSheetId="3">'1.4.sz.mell.'!$A$1:$G$142</definedName>
    <definedName name="_xlnm.Print_Area" localSheetId="17">'13'!$A$1:$D$36</definedName>
    <definedName name="_xlnm.Print_Area" localSheetId="19">'14A.m '!$A$1:$J$157</definedName>
    <definedName name="_xlnm.Print_Area" localSheetId="20">'14B.m '!$A$1:$J$252</definedName>
    <definedName name="_xlnm.Print_Area" localSheetId="12">'8'!$A$1:$J$28</definedName>
  </definedNames>
  <calcPr calcId="125725"/>
</workbook>
</file>

<file path=xl/calcChain.xml><?xml version="1.0" encoding="utf-8"?>
<calcChain xmlns="http://schemas.openxmlformats.org/spreadsheetml/2006/main">
  <c r="G87" i="62"/>
  <c r="M329" i="60" l="1"/>
  <c r="L329"/>
  <c r="K329"/>
  <c r="L325"/>
  <c r="K321"/>
  <c r="J321"/>
  <c r="I321"/>
  <c r="H321"/>
  <c r="G321"/>
  <c r="F321"/>
  <c r="E321"/>
  <c r="D321"/>
  <c r="C321"/>
  <c r="B321"/>
  <c r="M320"/>
  <c r="L320"/>
  <c r="M319"/>
  <c r="L319"/>
  <c r="M318"/>
  <c r="L318"/>
  <c r="M317"/>
  <c r="L317"/>
  <c r="L316"/>
  <c r="M316" s="1"/>
  <c r="L315"/>
  <c r="K312"/>
  <c r="J312"/>
  <c r="I312"/>
  <c r="H312"/>
  <c r="G312"/>
  <c r="F312"/>
  <c r="E312"/>
  <c r="D312"/>
  <c r="C312"/>
  <c r="M312" s="1"/>
  <c r="B312"/>
  <c r="M311"/>
  <c r="L311"/>
  <c r="M310"/>
  <c r="L310"/>
  <c r="M309"/>
  <c r="L309"/>
  <c r="M308"/>
  <c r="L308"/>
  <c r="M307"/>
  <c r="L307"/>
  <c r="M306"/>
  <c r="L306"/>
  <c r="M305"/>
  <c r="L305"/>
  <c r="L312" s="1"/>
  <c r="M303"/>
  <c r="K303"/>
  <c r="J303"/>
  <c r="M299"/>
  <c r="L321" l="1"/>
  <c r="M315"/>
  <c r="M321"/>
  <c r="L16" i="49" l="1"/>
  <c r="H152" i="60"/>
  <c r="I152"/>
  <c r="I151"/>
  <c r="H151"/>
  <c r="C146"/>
  <c r="B146"/>
  <c r="C145"/>
  <c r="B145"/>
  <c r="C144"/>
  <c r="B144"/>
  <c r="C143"/>
  <c r="B143"/>
  <c r="C142"/>
  <c r="B142"/>
  <c r="C141"/>
  <c r="B141"/>
  <c r="C140"/>
  <c r="B140"/>
  <c r="M296" l="1"/>
  <c r="L296"/>
  <c r="K296"/>
  <c r="L292"/>
  <c r="K288"/>
  <c r="J288"/>
  <c r="I288"/>
  <c r="H288"/>
  <c r="G288"/>
  <c r="F288"/>
  <c r="E288"/>
  <c r="D288"/>
  <c r="C288"/>
  <c r="M288" s="1"/>
  <c r="B288"/>
  <c r="M287"/>
  <c r="L287"/>
  <c r="M286"/>
  <c r="L286"/>
  <c r="M285"/>
  <c r="L285"/>
  <c r="M284"/>
  <c r="L284"/>
  <c r="M283"/>
  <c r="L283"/>
  <c r="M282"/>
  <c r="L282"/>
  <c r="K279"/>
  <c r="J279"/>
  <c r="I279"/>
  <c r="H279"/>
  <c r="G279"/>
  <c r="F279"/>
  <c r="E279"/>
  <c r="D279"/>
  <c r="C279"/>
  <c r="B279"/>
  <c r="M278"/>
  <c r="L278"/>
  <c r="M277"/>
  <c r="L277"/>
  <c r="M276"/>
  <c r="L276"/>
  <c r="M275"/>
  <c r="L275"/>
  <c r="L274"/>
  <c r="M274" s="1"/>
  <c r="M273"/>
  <c r="L273"/>
  <c r="M272"/>
  <c r="L272"/>
  <c r="M270"/>
  <c r="K270"/>
  <c r="J270"/>
  <c r="M266"/>
  <c r="L288" l="1"/>
  <c r="L279"/>
  <c r="M279" s="1"/>
  <c r="M263"/>
  <c r="L263"/>
  <c r="K263"/>
  <c r="K255"/>
  <c r="J255"/>
  <c r="I255"/>
  <c r="H255"/>
  <c r="G255"/>
  <c r="F255"/>
  <c r="E255"/>
  <c r="D255"/>
  <c r="C255"/>
  <c r="B255"/>
  <c r="M254"/>
  <c r="L254"/>
  <c r="M253"/>
  <c r="L253"/>
  <c r="M252"/>
  <c r="L252"/>
  <c r="M251"/>
  <c r="L251"/>
  <c r="L250"/>
  <c r="M250" s="1"/>
  <c r="M249"/>
  <c r="L249"/>
  <c r="K246"/>
  <c r="J246"/>
  <c r="I246"/>
  <c r="H246"/>
  <c r="G246"/>
  <c r="F246"/>
  <c r="E246"/>
  <c r="D246"/>
  <c r="C246"/>
  <c r="M246" s="1"/>
  <c r="B246"/>
  <c r="M245"/>
  <c r="L245"/>
  <c r="M244"/>
  <c r="L244"/>
  <c r="M243"/>
  <c r="L243"/>
  <c r="M242"/>
  <c r="L242"/>
  <c r="L241"/>
  <c r="M241" s="1"/>
  <c r="M240"/>
  <c r="L240"/>
  <c r="M239"/>
  <c r="L239"/>
  <c r="L246" s="1"/>
  <c r="M237"/>
  <c r="K237"/>
  <c r="J237"/>
  <c r="M233"/>
  <c r="L259" s="1"/>
  <c r="M230"/>
  <c r="L230"/>
  <c r="K230"/>
  <c r="K222"/>
  <c r="J222"/>
  <c r="I222"/>
  <c r="H222"/>
  <c r="G222"/>
  <c r="F222"/>
  <c r="E222"/>
  <c r="D222"/>
  <c r="C222"/>
  <c r="B222"/>
  <c r="M221"/>
  <c r="L221"/>
  <c r="M220"/>
  <c r="L220"/>
  <c r="M219"/>
  <c r="L219"/>
  <c r="M218"/>
  <c r="L218"/>
  <c r="L217"/>
  <c r="L222" s="1"/>
  <c r="M216"/>
  <c r="L216"/>
  <c r="K213"/>
  <c r="J213"/>
  <c r="I213"/>
  <c r="H213"/>
  <c r="G213"/>
  <c r="F213"/>
  <c r="E213"/>
  <c r="D213"/>
  <c r="C213"/>
  <c r="B213"/>
  <c r="M212"/>
  <c r="L212"/>
  <c r="M211"/>
  <c r="L211"/>
  <c r="M210"/>
  <c r="L210"/>
  <c r="M209"/>
  <c r="L209"/>
  <c r="L208"/>
  <c r="M208" s="1"/>
  <c r="M207"/>
  <c r="L207"/>
  <c r="M206"/>
  <c r="L206"/>
  <c r="L213" s="1"/>
  <c r="M213" s="1"/>
  <c r="M204"/>
  <c r="K204"/>
  <c r="J204"/>
  <c r="M200"/>
  <c r="L226" s="1"/>
  <c r="M197"/>
  <c r="L197"/>
  <c r="K197"/>
  <c r="K189"/>
  <c r="J189"/>
  <c r="I189"/>
  <c r="H189"/>
  <c r="G189"/>
  <c r="F189"/>
  <c r="E189"/>
  <c r="D189"/>
  <c r="C189"/>
  <c r="M189" s="1"/>
  <c r="B189"/>
  <c r="M188"/>
  <c r="L188"/>
  <c r="M187"/>
  <c r="L187"/>
  <c r="M186"/>
  <c r="L186"/>
  <c r="M185"/>
  <c r="L185"/>
  <c r="M184"/>
  <c r="L184"/>
  <c r="M183"/>
  <c r="L183"/>
  <c r="L189" s="1"/>
  <c r="K180"/>
  <c r="J180"/>
  <c r="I180"/>
  <c r="H180"/>
  <c r="G180"/>
  <c r="F180"/>
  <c r="E180"/>
  <c r="D180"/>
  <c r="C180"/>
  <c r="M180" s="1"/>
  <c r="B180"/>
  <c r="M179"/>
  <c r="L179"/>
  <c r="M178"/>
  <c r="L178"/>
  <c r="M177"/>
  <c r="L177"/>
  <c r="M176"/>
  <c r="L176"/>
  <c r="M175"/>
  <c r="L175"/>
  <c r="M174"/>
  <c r="L174"/>
  <c r="M173"/>
  <c r="L173"/>
  <c r="L180" s="1"/>
  <c r="M171"/>
  <c r="K171"/>
  <c r="J171"/>
  <c r="M167"/>
  <c r="L193" s="1"/>
  <c r="M164"/>
  <c r="L164"/>
  <c r="K164"/>
  <c r="K156"/>
  <c r="J156"/>
  <c r="I156"/>
  <c r="H156"/>
  <c r="G156"/>
  <c r="F156"/>
  <c r="E156"/>
  <c r="D156"/>
  <c r="C156"/>
  <c r="B156"/>
  <c r="M155"/>
  <c r="L155"/>
  <c r="M154"/>
  <c r="L154"/>
  <c r="M153"/>
  <c r="L153"/>
  <c r="L152"/>
  <c r="M152" s="1"/>
  <c r="L151"/>
  <c r="M151" s="1"/>
  <c r="M150"/>
  <c r="L150"/>
  <c r="K147"/>
  <c r="J147"/>
  <c r="I147"/>
  <c r="H147"/>
  <c r="G147"/>
  <c r="F147"/>
  <c r="E147"/>
  <c r="D147"/>
  <c r="C147"/>
  <c r="B147"/>
  <c r="M146"/>
  <c r="L146"/>
  <c r="M145"/>
  <c r="L145"/>
  <c r="M144"/>
  <c r="L144"/>
  <c r="M143"/>
  <c r="L143"/>
  <c r="L142"/>
  <c r="M142" s="1"/>
  <c r="M141"/>
  <c r="L141"/>
  <c r="M140"/>
  <c r="L140"/>
  <c r="L147" s="1"/>
  <c r="M138"/>
  <c r="K138"/>
  <c r="J138"/>
  <c r="M134"/>
  <c r="L160" s="1"/>
  <c r="M131"/>
  <c r="L131"/>
  <c r="K131"/>
  <c r="L127"/>
  <c r="K123"/>
  <c r="J123"/>
  <c r="I123"/>
  <c r="H123"/>
  <c r="G123"/>
  <c r="F123"/>
  <c r="E123"/>
  <c r="D123"/>
  <c r="C123"/>
  <c r="M123" s="1"/>
  <c r="B123"/>
  <c r="M122"/>
  <c r="L122"/>
  <c r="M121"/>
  <c r="L121"/>
  <c r="M120"/>
  <c r="L120"/>
  <c r="M119"/>
  <c r="L119"/>
  <c r="M118"/>
  <c r="L118"/>
  <c r="M117"/>
  <c r="L117"/>
  <c r="L123" s="1"/>
  <c r="K114"/>
  <c r="J114"/>
  <c r="I114"/>
  <c r="H114"/>
  <c r="G114"/>
  <c r="F114"/>
  <c r="E114"/>
  <c r="D114"/>
  <c r="C114"/>
  <c r="M114" s="1"/>
  <c r="B114"/>
  <c r="M113"/>
  <c r="L113"/>
  <c r="M112"/>
  <c r="L112"/>
  <c r="M111"/>
  <c r="L111"/>
  <c r="M110"/>
  <c r="L110"/>
  <c r="M109"/>
  <c r="L109"/>
  <c r="M108"/>
  <c r="L108"/>
  <c r="M107"/>
  <c r="L107"/>
  <c r="L114" s="1"/>
  <c r="M105"/>
  <c r="K105"/>
  <c r="J105"/>
  <c r="M101"/>
  <c r="M98"/>
  <c r="L98"/>
  <c r="K98"/>
  <c r="K90"/>
  <c r="J90"/>
  <c r="I90"/>
  <c r="H90"/>
  <c r="G90"/>
  <c r="F90"/>
  <c r="E90"/>
  <c r="D90"/>
  <c r="C90"/>
  <c r="B90"/>
  <c r="M89"/>
  <c r="L89"/>
  <c r="M88"/>
  <c r="L88"/>
  <c r="M87"/>
  <c r="L87"/>
  <c r="M86"/>
  <c r="L86"/>
  <c r="L85"/>
  <c r="M85" s="1"/>
  <c r="M84"/>
  <c r="L84"/>
  <c r="K81"/>
  <c r="J81"/>
  <c r="I81"/>
  <c r="H81"/>
  <c r="G81"/>
  <c r="F81"/>
  <c r="E81"/>
  <c r="D81"/>
  <c r="C81"/>
  <c r="M81" s="1"/>
  <c r="B81"/>
  <c r="M80"/>
  <c r="L80"/>
  <c r="M79"/>
  <c r="L79"/>
  <c r="M78"/>
  <c r="L78"/>
  <c r="M77"/>
  <c r="L77"/>
  <c r="L76"/>
  <c r="M76" s="1"/>
  <c r="M75"/>
  <c r="L75"/>
  <c r="M74"/>
  <c r="L74"/>
  <c r="L81" s="1"/>
  <c r="M72"/>
  <c r="K72"/>
  <c r="J72"/>
  <c r="M68"/>
  <c r="L94" s="1"/>
  <c r="M65"/>
  <c r="L65"/>
  <c r="K65"/>
  <c r="L61"/>
  <c r="K57"/>
  <c r="J57"/>
  <c r="I57"/>
  <c r="H57"/>
  <c r="G57"/>
  <c r="F57"/>
  <c r="E57"/>
  <c r="D57"/>
  <c r="C57"/>
  <c r="B57"/>
  <c r="M56"/>
  <c r="L56"/>
  <c r="M55"/>
  <c r="L55"/>
  <c r="M54"/>
  <c r="L54"/>
  <c r="L53"/>
  <c r="M53" s="1"/>
  <c r="L52"/>
  <c r="M52" s="1"/>
  <c r="M51"/>
  <c r="L51"/>
  <c r="K48"/>
  <c r="J48"/>
  <c r="I48"/>
  <c r="H48"/>
  <c r="G48"/>
  <c r="F48"/>
  <c r="E48"/>
  <c r="D48"/>
  <c r="C48"/>
  <c r="B48"/>
  <c r="M47"/>
  <c r="L47"/>
  <c r="M46"/>
  <c r="L46"/>
  <c r="M45"/>
  <c r="L45"/>
  <c r="M44"/>
  <c r="L44"/>
  <c r="L43"/>
  <c r="M43" s="1"/>
  <c r="M42"/>
  <c r="L42"/>
  <c r="M41"/>
  <c r="L41"/>
  <c r="M39"/>
  <c r="K39"/>
  <c r="J39"/>
  <c r="M35"/>
  <c r="M217" l="1"/>
  <c r="M222"/>
  <c r="L255"/>
  <c r="M255" s="1"/>
  <c r="L90"/>
  <c r="M90"/>
  <c r="L48"/>
  <c r="M48" s="1"/>
  <c r="L57"/>
  <c r="M57"/>
  <c r="L156"/>
  <c r="M156"/>
  <c r="M147"/>
  <c r="E9" i="56" l="1"/>
  <c r="E28" s="1"/>
  <c r="D68" i="53" l="1"/>
  <c r="C68"/>
  <c r="D8"/>
  <c r="D51"/>
  <c r="C51"/>
  <c r="D14"/>
  <c r="C14"/>
  <c r="C8"/>
  <c r="D9"/>
  <c r="C9"/>
  <c r="D34"/>
  <c r="C34"/>
  <c r="D40"/>
  <c r="C40"/>
  <c r="D35"/>
  <c r="C35"/>
  <c r="D24"/>
  <c r="C24"/>
  <c r="C63"/>
  <c r="D63"/>
  <c r="D59"/>
  <c r="C59"/>
  <c r="D54"/>
  <c r="C54"/>
  <c r="J251" i="63" l="1"/>
  <c r="J250"/>
  <c r="F250"/>
  <c r="J249"/>
  <c r="J248"/>
  <c r="J247"/>
  <c r="I246"/>
  <c r="H246"/>
  <c r="H252" s="1"/>
  <c r="H254" s="1"/>
  <c r="G246"/>
  <c r="F246"/>
  <c r="J245"/>
  <c r="J244"/>
  <c r="J243"/>
  <c r="J242"/>
  <c r="J246" s="1"/>
  <c r="I241"/>
  <c r="H241"/>
  <c r="F241"/>
  <c r="J240"/>
  <c r="J239"/>
  <c r="J241" s="1"/>
  <c r="J238"/>
  <c r="I237"/>
  <c r="H237"/>
  <c r="F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37" s="1"/>
  <c r="J207"/>
  <c r="I205"/>
  <c r="H205"/>
  <c r="G205"/>
  <c r="F205"/>
  <c r="L204"/>
  <c r="J204"/>
  <c r="L203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L173"/>
  <c r="J173"/>
  <c r="J172"/>
  <c r="J171"/>
  <c r="J170"/>
  <c r="L169"/>
  <c r="J169"/>
  <c r="L168"/>
  <c r="J168"/>
  <c r="J167"/>
  <c r="L166"/>
  <c r="J166"/>
  <c r="L165"/>
  <c r="L167" s="1"/>
  <c r="J165"/>
  <c r="J164"/>
  <c r="J163"/>
  <c r="J162"/>
  <c r="J161"/>
  <c r="J160"/>
  <c r="J159"/>
  <c r="J158"/>
  <c r="J157"/>
  <c r="J205" s="1"/>
  <c r="J156"/>
  <c r="I155"/>
  <c r="H155"/>
  <c r="F155"/>
  <c r="J154"/>
  <c r="J153"/>
  <c r="J152"/>
  <c r="J151"/>
  <c r="J150"/>
  <c r="J149"/>
  <c r="T148"/>
  <c r="R148"/>
  <c r="Q148"/>
  <c r="P148"/>
  <c r="O148"/>
  <c r="J148"/>
  <c r="S148" s="1"/>
  <c r="J147"/>
  <c r="J146"/>
  <c r="J145"/>
  <c r="J144"/>
  <c r="J143"/>
  <c r="J142"/>
  <c r="J141"/>
  <c r="J140"/>
  <c r="J155" s="1"/>
  <c r="J139"/>
  <c r="J138"/>
  <c r="F138"/>
  <c r="J137"/>
  <c r="J136"/>
  <c r="J135"/>
  <c r="J134"/>
  <c r="J133"/>
  <c r="I132"/>
  <c r="H132"/>
  <c r="G132"/>
  <c r="F132"/>
  <c r="J131"/>
  <c r="J130"/>
  <c r="J129"/>
  <c r="J128"/>
  <c r="J127"/>
  <c r="J126"/>
  <c r="J125"/>
  <c r="J124"/>
  <c r="J123"/>
  <c r="J122"/>
  <c r="J121"/>
  <c r="J120"/>
  <c r="J119"/>
  <c r="J118"/>
  <c r="J132" s="1"/>
  <c r="J117"/>
  <c r="J116"/>
  <c r="J115"/>
  <c r="I115"/>
  <c r="H115"/>
  <c r="G115"/>
  <c r="F115"/>
  <c r="J114"/>
  <c r="J113"/>
  <c r="I112"/>
  <c r="H112"/>
  <c r="G112"/>
  <c r="F112"/>
  <c r="J111"/>
  <c r="J110"/>
  <c r="J109"/>
  <c r="J108"/>
  <c r="J107"/>
  <c r="J106"/>
  <c r="J105"/>
  <c r="J104"/>
  <c r="J103"/>
  <c r="J102"/>
  <c r="J112" s="1"/>
  <c r="J101"/>
  <c r="I100"/>
  <c r="H100"/>
  <c r="G100"/>
  <c r="F100"/>
  <c r="J99"/>
  <c r="J98"/>
  <c r="J97"/>
  <c r="J100" s="1"/>
  <c r="J96"/>
  <c r="I95"/>
  <c r="H95"/>
  <c r="G95"/>
  <c r="F95"/>
  <c r="J94"/>
  <c r="J93"/>
  <c r="J92"/>
  <c r="J91"/>
  <c r="J90"/>
  <c r="J95" s="1"/>
  <c r="J89"/>
  <c r="J88"/>
  <c r="F88"/>
  <c r="J87"/>
  <c r="J86"/>
  <c r="J85"/>
  <c r="J84"/>
  <c r="J83"/>
  <c r="I82"/>
  <c r="H82"/>
  <c r="G82"/>
  <c r="F82"/>
  <c r="J81"/>
  <c r="J80"/>
  <c r="J79"/>
  <c r="J82" s="1"/>
  <c r="J78"/>
  <c r="I76"/>
  <c r="I77" s="1"/>
  <c r="H76"/>
  <c r="G76"/>
  <c r="G77" s="1"/>
  <c r="F76"/>
  <c r="J75"/>
  <c r="J74"/>
  <c r="J73"/>
  <c r="J72"/>
  <c r="J71"/>
  <c r="J70"/>
  <c r="J69"/>
  <c r="J68"/>
  <c r="J67"/>
  <c r="J76" s="1"/>
  <c r="J77" s="1"/>
  <c r="J66"/>
  <c r="J65"/>
  <c r="J64"/>
  <c r="I63"/>
  <c r="H63"/>
  <c r="H77" s="1"/>
  <c r="G63"/>
  <c r="F63"/>
  <c r="J62"/>
  <c r="J61"/>
  <c r="J60"/>
  <c r="J59"/>
  <c r="J58"/>
  <c r="J57"/>
  <c r="J56"/>
  <c r="J55"/>
  <c r="J54"/>
  <c r="J53"/>
  <c r="J63" s="1"/>
  <c r="J52"/>
  <c r="J51"/>
  <c r="I50"/>
  <c r="H50"/>
  <c r="G50"/>
  <c r="F50"/>
  <c r="J49"/>
  <c r="J48"/>
  <c r="J47"/>
  <c r="J46"/>
  <c r="J45"/>
  <c r="J44"/>
  <c r="J43"/>
  <c r="J42"/>
  <c r="J41"/>
  <c r="J40"/>
  <c r="J50" s="1"/>
  <c r="J39"/>
  <c r="J38"/>
  <c r="I37"/>
  <c r="H37"/>
  <c r="G37"/>
  <c r="F37"/>
  <c r="F77" s="1"/>
  <c r="J36"/>
  <c r="J35"/>
  <c r="J34"/>
  <c r="J33"/>
  <c r="J32"/>
  <c r="J31"/>
  <c r="J30"/>
  <c r="J29"/>
  <c r="J28"/>
  <c r="J27"/>
  <c r="J37" s="1"/>
  <c r="J26"/>
  <c r="J25"/>
  <c r="I24"/>
  <c r="H24"/>
  <c r="G24"/>
  <c r="F24"/>
  <c r="J23"/>
  <c r="J22"/>
  <c r="J21"/>
  <c r="J20"/>
  <c r="J19"/>
  <c r="J18"/>
  <c r="J17"/>
  <c r="J16"/>
  <c r="J15"/>
  <c r="J14"/>
  <c r="J24" s="1"/>
  <c r="I155" i="62"/>
  <c r="H155"/>
  <c r="G155"/>
  <c r="F155"/>
  <c r="J153"/>
  <c r="J152"/>
  <c r="J155" s="1"/>
  <c r="J151"/>
  <c r="I150"/>
  <c r="H150"/>
  <c r="G150"/>
  <c r="F150"/>
  <c r="J149"/>
  <c r="J148"/>
  <c r="J150" s="1"/>
  <c r="J147"/>
  <c r="J146"/>
  <c r="J145"/>
  <c r="J144"/>
  <c r="I144"/>
  <c r="H144"/>
  <c r="G144"/>
  <c r="F144"/>
  <c r="J141"/>
  <c r="J140"/>
  <c r="J139"/>
  <c r="J138"/>
  <c r="I137"/>
  <c r="H137"/>
  <c r="H157" s="1"/>
  <c r="H160" s="1"/>
  <c r="G137"/>
  <c r="F137"/>
  <c r="J136"/>
  <c r="J135"/>
  <c r="J134"/>
  <c r="J133"/>
  <c r="J132"/>
  <c r="J131"/>
  <c r="J130"/>
  <c r="J137" s="1"/>
  <c r="J129"/>
  <c r="I128"/>
  <c r="H128"/>
  <c r="G128"/>
  <c r="F128"/>
  <c r="J127"/>
  <c r="J126"/>
  <c r="J125"/>
  <c r="J124"/>
  <c r="J123"/>
  <c r="J122"/>
  <c r="J121"/>
  <c r="J120"/>
  <c r="J119"/>
  <c r="J128" s="1"/>
  <c r="J118"/>
  <c r="J117"/>
  <c r="I116"/>
  <c r="H116"/>
  <c r="G116"/>
  <c r="F116"/>
  <c r="J115"/>
  <c r="J114"/>
  <c r="J113"/>
  <c r="J116" s="1"/>
  <c r="J112"/>
  <c r="J111"/>
  <c r="I110"/>
  <c r="H110"/>
  <c r="G110"/>
  <c r="F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110" s="1"/>
  <c r="J89"/>
  <c r="J88"/>
  <c r="I87"/>
  <c r="H87"/>
  <c r="F87"/>
  <c r="J86"/>
  <c r="J85"/>
  <c r="J84"/>
  <c r="J83"/>
  <c r="J82"/>
  <c r="J87" s="1"/>
  <c r="J81"/>
  <c r="J80"/>
  <c r="I79"/>
  <c r="H79"/>
  <c r="G79"/>
  <c r="F79"/>
  <c r="J78"/>
  <c r="J77"/>
  <c r="J79" s="1"/>
  <c r="J76"/>
  <c r="J74"/>
  <c r="I74"/>
  <c r="H74"/>
  <c r="G74"/>
  <c r="G75" s="1"/>
  <c r="F74"/>
  <c r="F75" s="1"/>
  <c r="J73"/>
  <c r="J72"/>
  <c r="I71"/>
  <c r="I75" s="1"/>
  <c r="H71"/>
  <c r="H75" s="1"/>
  <c r="G71"/>
  <c r="F71"/>
  <c r="J70"/>
  <c r="J69"/>
  <c r="J71" s="1"/>
  <c r="J68"/>
  <c r="I67"/>
  <c r="H67"/>
  <c r="G67"/>
  <c r="F67"/>
  <c r="J66"/>
  <c r="J65"/>
  <c r="J67" s="1"/>
  <c r="J64"/>
  <c r="I63"/>
  <c r="I62"/>
  <c r="H62"/>
  <c r="G62"/>
  <c r="G63" s="1"/>
  <c r="F62"/>
  <c r="F63" s="1"/>
  <c r="J61"/>
  <c r="J60"/>
  <c r="J59"/>
  <c r="J58"/>
  <c r="J57"/>
  <c r="J56"/>
  <c r="J55"/>
  <c r="J54"/>
  <c r="J62" s="1"/>
  <c r="J53"/>
  <c r="I52"/>
  <c r="H52"/>
  <c r="H63" s="1"/>
  <c r="G52"/>
  <c r="F52"/>
  <c r="J51"/>
  <c r="J50"/>
  <c r="J49"/>
  <c r="J48"/>
  <c r="J47"/>
  <c r="J46"/>
  <c r="J45"/>
  <c r="J44"/>
  <c r="J52" s="1"/>
  <c r="J43"/>
  <c r="I42"/>
  <c r="H42"/>
  <c r="G42"/>
  <c r="F42"/>
  <c r="J41"/>
  <c r="J40"/>
  <c r="J39"/>
  <c r="J38"/>
  <c r="J37"/>
  <c r="J36"/>
  <c r="J35"/>
  <c r="J34"/>
  <c r="J42" s="1"/>
  <c r="J33"/>
  <c r="I32"/>
  <c r="H32"/>
  <c r="G32"/>
  <c r="F32"/>
  <c r="J31"/>
  <c r="J30"/>
  <c r="J29"/>
  <c r="J28"/>
  <c r="J27"/>
  <c r="J26"/>
  <c r="J25"/>
  <c r="J24"/>
  <c r="J32" s="1"/>
  <c r="J23"/>
  <c r="J22"/>
  <c r="I22"/>
  <c r="H22"/>
  <c r="G22"/>
  <c r="F22"/>
  <c r="J21"/>
  <c r="J17"/>
  <c r="E85" i="42"/>
  <c r="F85"/>
  <c r="E71"/>
  <c r="F71"/>
  <c r="E62"/>
  <c r="F62"/>
  <c r="E55"/>
  <c r="F55"/>
  <c r="D55"/>
  <c r="E49"/>
  <c r="F49"/>
  <c r="D49"/>
  <c r="E43"/>
  <c r="F43"/>
  <c r="E32"/>
  <c r="F32"/>
  <c r="F61" s="1"/>
  <c r="F86" s="1"/>
  <c r="E24"/>
  <c r="F24"/>
  <c r="E12"/>
  <c r="F12"/>
  <c r="E5"/>
  <c r="E61" s="1"/>
  <c r="E86" s="1"/>
  <c r="F5"/>
  <c r="E134"/>
  <c r="F134"/>
  <c r="F135"/>
  <c r="E120"/>
  <c r="F120"/>
  <c r="F108"/>
  <c r="E109"/>
  <c r="F109"/>
  <c r="E102"/>
  <c r="F102"/>
  <c r="E98"/>
  <c r="E108" s="1"/>
  <c r="F98"/>
  <c r="E92"/>
  <c r="F92"/>
  <c r="L135"/>
  <c r="K135"/>
  <c r="J135"/>
  <c r="L134"/>
  <c r="K134"/>
  <c r="J134"/>
  <c r="L133"/>
  <c r="K133"/>
  <c r="J133"/>
  <c r="L132"/>
  <c r="K132"/>
  <c r="J132"/>
  <c r="L131"/>
  <c r="K131"/>
  <c r="J131"/>
  <c r="L130"/>
  <c r="K130"/>
  <c r="J130"/>
  <c r="L129"/>
  <c r="K129"/>
  <c r="J129"/>
  <c r="L128"/>
  <c r="K128"/>
  <c r="J128"/>
  <c r="L127"/>
  <c r="K127"/>
  <c r="J127"/>
  <c r="L126"/>
  <c r="K126"/>
  <c r="J126"/>
  <c r="L125"/>
  <c r="K125"/>
  <c r="J125"/>
  <c r="L124"/>
  <c r="K124"/>
  <c r="J124"/>
  <c r="L123"/>
  <c r="K123"/>
  <c r="J123"/>
  <c r="L122"/>
  <c r="K122"/>
  <c r="J122"/>
  <c r="L121"/>
  <c r="K121"/>
  <c r="J121"/>
  <c r="L120"/>
  <c r="K120"/>
  <c r="J120"/>
  <c r="L119"/>
  <c r="K119"/>
  <c r="J119"/>
  <c r="L118"/>
  <c r="K118"/>
  <c r="J118"/>
  <c r="L117"/>
  <c r="K117"/>
  <c r="J117"/>
  <c r="L116"/>
  <c r="K116"/>
  <c r="J116"/>
  <c r="L115"/>
  <c r="K115"/>
  <c r="J115"/>
  <c r="L114"/>
  <c r="K114"/>
  <c r="J114"/>
  <c r="L113"/>
  <c r="K113"/>
  <c r="J113"/>
  <c r="L112"/>
  <c r="K112"/>
  <c r="J112"/>
  <c r="L111"/>
  <c r="K111"/>
  <c r="J111"/>
  <c r="L110"/>
  <c r="K110"/>
  <c r="J110"/>
  <c r="L109"/>
  <c r="K109"/>
  <c r="J109"/>
  <c r="L108"/>
  <c r="K108"/>
  <c r="J108"/>
  <c r="L107"/>
  <c r="K107"/>
  <c r="J107"/>
  <c r="L106"/>
  <c r="K106"/>
  <c r="J106"/>
  <c r="L105"/>
  <c r="K105"/>
  <c r="J105"/>
  <c r="L104"/>
  <c r="K104"/>
  <c r="J104"/>
  <c r="L103"/>
  <c r="K103"/>
  <c r="J103"/>
  <c r="L102"/>
  <c r="K102"/>
  <c r="J102"/>
  <c r="L101"/>
  <c r="K101"/>
  <c r="J101"/>
  <c r="L100"/>
  <c r="K100"/>
  <c r="J100"/>
  <c r="L99"/>
  <c r="K99"/>
  <c r="J99"/>
  <c r="L98"/>
  <c r="K98"/>
  <c r="J98"/>
  <c r="L97"/>
  <c r="K97"/>
  <c r="J97"/>
  <c r="L96"/>
  <c r="K96"/>
  <c r="J96"/>
  <c r="L95"/>
  <c r="K95"/>
  <c r="J95"/>
  <c r="L94"/>
  <c r="K94"/>
  <c r="J94"/>
  <c r="L93"/>
  <c r="K93"/>
  <c r="J93"/>
  <c r="L92"/>
  <c r="K92"/>
  <c r="J92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J22"/>
  <c r="K22"/>
  <c r="L22"/>
  <c r="J23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J47"/>
  <c r="K47"/>
  <c r="L47"/>
  <c r="J48"/>
  <c r="K48"/>
  <c r="L48"/>
  <c r="J49"/>
  <c r="K49"/>
  <c r="L49"/>
  <c r="J50"/>
  <c r="K50"/>
  <c r="L50"/>
  <c r="J51"/>
  <c r="K51"/>
  <c r="L51"/>
  <c r="J52"/>
  <c r="K52"/>
  <c r="L52"/>
  <c r="J53"/>
  <c r="K53"/>
  <c r="L53"/>
  <c r="J54"/>
  <c r="K54"/>
  <c r="L54"/>
  <c r="J55"/>
  <c r="K55"/>
  <c r="L55"/>
  <c r="J56"/>
  <c r="K56"/>
  <c r="L56"/>
  <c r="J57"/>
  <c r="K57"/>
  <c r="L57"/>
  <c r="J58"/>
  <c r="K58"/>
  <c r="L58"/>
  <c r="J59"/>
  <c r="K59"/>
  <c r="L59"/>
  <c r="J60"/>
  <c r="K60"/>
  <c r="L60"/>
  <c r="J61"/>
  <c r="L61"/>
  <c r="J62"/>
  <c r="K62"/>
  <c r="L62"/>
  <c r="J63"/>
  <c r="K63"/>
  <c r="L63"/>
  <c r="J64"/>
  <c r="K64"/>
  <c r="L64"/>
  <c r="J65"/>
  <c r="K65"/>
  <c r="L65"/>
  <c r="J66"/>
  <c r="K66"/>
  <c r="L66"/>
  <c r="J67"/>
  <c r="K67"/>
  <c r="L67"/>
  <c r="J68"/>
  <c r="K68"/>
  <c r="L68"/>
  <c r="J69"/>
  <c r="K69"/>
  <c r="L69"/>
  <c r="J70"/>
  <c r="K70"/>
  <c r="L70"/>
  <c r="J71"/>
  <c r="K71"/>
  <c r="L71"/>
  <c r="J72"/>
  <c r="K72"/>
  <c r="L72"/>
  <c r="J73"/>
  <c r="K73"/>
  <c r="L73"/>
  <c r="J74"/>
  <c r="K74"/>
  <c r="L74"/>
  <c r="J75"/>
  <c r="K75"/>
  <c r="L75"/>
  <c r="J76"/>
  <c r="K76"/>
  <c r="L76"/>
  <c r="J77"/>
  <c r="K77"/>
  <c r="L77"/>
  <c r="J78"/>
  <c r="K78"/>
  <c r="L78"/>
  <c r="J79"/>
  <c r="K79"/>
  <c r="L79"/>
  <c r="J80"/>
  <c r="K80"/>
  <c r="L80"/>
  <c r="J81"/>
  <c r="K81"/>
  <c r="L81"/>
  <c r="J82"/>
  <c r="K82"/>
  <c r="L82"/>
  <c r="J83"/>
  <c r="K83"/>
  <c r="L83"/>
  <c r="J84"/>
  <c r="K84"/>
  <c r="L84"/>
  <c r="J85"/>
  <c r="K85"/>
  <c r="L85"/>
  <c r="J86"/>
  <c r="L86"/>
  <c r="E5" i="43"/>
  <c r="F5"/>
  <c r="E12"/>
  <c r="F12"/>
  <c r="E18"/>
  <c r="F18"/>
  <c r="E24"/>
  <c r="F24"/>
  <c r="E32"/>
  <c r="F32"/>
  <c r="E43"/>
  <c r="F43"/>
  <c r="D43"/>
  <c r="E49"/>
  <c r="F49"/>
  <c r="D49"/>
  <c r="E55"/>
  <c r="F55"/>
  <c r="D55"/>
  <c r="E61"/>
  <c r="K61" i="42" s="1"/>
  <c r="E71" i="43"/>
  <c r="F71"/>
  <c r="E85"/>
  <c r="F85"/>
  <c r="E134"/>
  <c r="F134"/>
  <c r="E135"/>
  <c r="F135"/>
  <c r="E108"/>
  <c r="F108"/>
  <c r="E109"/>
  <c r="F109"/>
  <c r="E102"/>
  <c r="F102"/>
  <c r="E98"/>
  <c r="F98"/>
  <c r="E92"/>
  <c r="F92"/>
  <c r="J93"/>
  <c r="E135" i="42" l="1"/>
  <c r="E142"/>
  <c r="J63" i="62"/>
  <c r="G252" i="63"/>
  <c r="G254" s="1"/>
  <c r="F252"/>
  <c r="J75" i="62"/>
  <c r="J157" s="1"/>
  <c r="J160" s="1"/>
  <c r="I157"/>
  <c r="O95" i="63"/>
  <c r="J252"/>
  <c r="G157" i="62"/>
  <c r="G160" s="1"/>
  <c r="F157"/>
  <c r="F160" s="1"/>
  <c r="I252" i="63"/>
  <c r="F61" i="43"/>
  <c r="F86" s="1"/>
  <c r="E86"/>
  <c r="K86" i="42" s="1"/>
  <c r="J257" i="63" l="1"/>
  <c r="J254"/>
  <c r="I160" i="62"/>
  <c r="L11" i="42"/>
  <c r="K11"/>
  <c r="J11"/>
  <c r="K10"/>
  <c r="J10"/>
  <c r="K9"/>
  <c r="J9"/>
  <c r="K8"/>
  <c r="J8"/>
  <c r="K7"/>
  <c r="J7"/>
  <c r="K6"/>
  <c r="J6"/>
  <c r="L9" l="1"/>
  <c r="L6"/>
  <c r="L8"/>
  <c r="L10"/>
  <c r="L7"/>
  <c r="D36" i="61" l="1"/>
  <c r="C36"/>
  <c r="M32" i="60"/>
  <c r="L32"/>
  <c r="K32"/>
  <c r="K24"/>
  <c r="J24"/>
  <c r="I24"/>
  <c r="H24"/>
  <c r="G24"/>
  <c r="F24"/>
  <c r="E24"/>
  <c r="D24"/>
  <c r="C24"/>
  <c r="B24"/>
  <c r="M23"/>
  <c r="L23"/>
  <c r="L22"/>
  <c r="M22" s="1"/>
  <c r="M21"/>
  <c r="L21"/>
  <c r="L20"/>
  <c r="M20" s="1"/>
  <c r="L19"/>
  <c r="M19" s="1"/>
  <c r="L18"/>
  <c r="K15"/>
  <c r="J15"/>
  <c r="I15"/>
  <c r="H15"/>
  <c r="G15"/>
  <c r="F15"/>
  <c r="E15"/>
  <c r="D15"/>
  <c r="C15"/>
  <c r="B15"/>
  <c r="M14"/>
  <c r="L14"/>
  <c r="M13"/>
  <c r="L13"/>
  <c r="M12"/>
  <c r="L12"/>
  <c r="M11"/>
  <c r="L11"/>
  <c r="L10"/>
  <c r="M10" s="1"/>
  <c r="M9"/>
  <c r="L9"/>
  <c r="M8"/>
  <c r="L8"/>
  <c r="L15" s="1"/>
  <c r="M6"/>
  <c r="K6"/>
  <c r="J6"/>
  <c r="M2"/>
  <c r="L28" s="1"/>
  <c r="D9" i="59"/>
  <c r="D30" s="1"/>
  <c r="C9"/>
  <c r="C30" s="1"/>
  <c r="E21" i="58"/>
  <c r="D21"/>
  <c r="E19" i="57"/>
  <c r="D19"/>
  <c r="G18"/>
  <c r="F18"/>
  <c r="E18"/>
  <c r="D18"/>
  <c r="C18"/>
  <c r="H17"/>
  <c r="I17" s="1"/>
  <c r="H16"/>
  <c r="I16" s="1"/>
  <c r="I18" s="1"/>
  <c r="G14"/>
  <c r="G19" s="1"/>
  <c r="F14"/>
  <c r="F19" s="1"/>
  <c r="E14"/>
  <c r="D14"/>
  <c r="C14"/>
  <c r="C19" s="1"/>
  <c r="I13"/>
  <c r="H13"/>
  <c r="H12"/>
  <c r="I12" s="1"/>
  <c r="I11"/>
  <c r="H11"/>
  <c r="H10"/>
  <c r="I10" s="1"/>
  <c r="I9"/>
  <c r="H9"/>
  <c r="H8"/>
  <c r="I8" s="1"/>
  <c r="I7"/>
  <c r="H7"/>
  <c r="H14" s="1"/>
  <c r="H2"/>
  <c r="J27" i="56"/>
  <c r="I26"/>
  <c r="H26"/>
  <c r="G26"/>
  <c r="F26"/>
  <c r="D26"/>
  <c r="J26" s="1"/>
  <c r="J25"/>
  <c r="I24"/>
  <c r="H24"/>
  <c r="G24"/>
  <c r="F24"/>
  <c r="D24"/>
  <c r="J24" s="1"/>
  <c r="J23"/>
  <c r="I22"/>
  <c r="H22"/>
  <c r="G22"/>
  <c r="F22"/>
  <c r="D22"/>
  <c r="J22" s="1"/>
  <c r="J21"/>
  <c r="J20"/>
  <c r="J19"/>
  <c r="J18"/>
  <c r="J17"/>
  <c r="J16"/>
  <c r="J15"/>
  <c r="J14"/>
  <c r="J13"/>
  <c r="J12"/>
  <c r="J11"/>
  <c r="J10"/>
  <c r="I9"/>
  <c r="H9"/>
  <c r="G9"/>
  <c r="F9"/>
  <c r="D9"/>
  <c r="J8"/>
  <c r="J7"/>
  <c r="I6"/>
  <c r="H6"/>
  <c r="G6"/>
  <c r="F6"/>
  <c r="D6"/>
  <c r="D28" s="1"/>
  <c r="D18" i="55"/>
  <c r="D14"/>
  <c r="D9"/>
  <c r="D38" s="1"/>
  <c r="C18" i="54"/>
  <c r="C14"/>
  <c r="C21" s="1"/>
  <c r="A1" i="53"/>
  <c r="C6" i="52"/>
  <c r="C12" s="1"/>
  <c r="C35" i="50"/>
  <c r="E29"/>
  <c r="D29"/>
  <c r="D35" s="1"/>
  <c r="C29"/>
  <c r="E22"/>
  <c r="D22"/>
  <c r="C22"/>
  <c r="E14"/>
  <c r="D14"/>
  <c r="C14"/>
  <c r="E10"/>
  <c r="D10"/>
  <c r="C10"/>
  <c r="E9"/>
  <c r="E5"/>
  <c r="D5"/>
  <c r="D20" s="1"/>
  <c r="C5"/>
  <c r="J20" i="49"/>
  <c r="J19"/>
  <c r="J17"/>
  <c r="J13"/>
  <c r="J12"/>
  <c r="J10"/>
  <c r="J9"/>
  <c r="J6"/>
  <c r="J5"/>
  <c r="J3"/>
  <c r="J2"/>
  <c r="L24" i="60" l="1"/>
  <c r="M24" s="1"/>
  <c r="M18"/>
  <c r="M15"/>
  <c r="H28" i="56"/>
  <c r="I28"/>
  <c r="J9"/>
  <c r="G28"/>
  <c r="F28"/>
  <c r="E35" i="50"/>
  <c r="C20"/>
  <c r="E20"/>
  <c r="J11" i="49"/>
  <c r="J4"/>
  <c r="J7"/>
  <c r="J8"/>
  <c r="J18" s="1"/>
  <c r="J14"/>
  <c r="J15" s="1"/>
  <c r="I14" i="57"/>
  <c r="I19" s="1"/>
  <c r="J6" i="56"/>
  <c r="H18" i="57"/>
  <c r="H19" s="1"/>
  <c r="J28" i="56" l="1"/>
  <c r="J16" i="49"/>
  <c r="G108" i="42" l="1"/>
  <c r="G105"/>
  <c r="G103"/>
  <c r="G102"/>
  <c r="G97"/>
  <c r="G96"/>
  <c r="G95"/>
  <c r="G94"/>
  <c r="G93"/>
  <c r="G86"/>
  <c r="G85"/>
  <c r="G72"/>
  <c r="G71"/>
  <c r="G61"/>
  <c r="G139" s="1"/>
  <c r="G40"/>
  <c r="G38"/>
  <c r="G36"/>
  <c r="G35"/>
  <c r="G34"/>
  <c r="G33"/>
  <c r="G32"/>
  <c r="G27"/>
  <c r="G24"/>
  <c r="G17"/>
  <c r="G12"/>
  <c r="G10"/>
  <c r="G9"/>
  <c r="G98"/>
  <c r="G92"/>
  <c r="D47" i="45"/>
  <c r="D59" s="1"/>
  <c r="E47"/>
  <c r="J83" i="41"/>
  <c r="K83"/>
  <c r="L83"/>
  <c r="J84"/>
  <c r="K84"/>
  <c r="L84"/>
  <c r="J87"/>
  <c r="K87"/>
  <c r="L87"/>
  <c r="J88"/>
  <c r="K88"/>
  <c r="L88"/>
  <c r="J91"/>
  <c r="K91"/>
  <c r="L91"/>
  <c r="J136"/>
  <c r="K136"/>
  <c r="L136"/>
  <c r="L91" i="42"/>
  <c r="K91"/>
  <c r="J91"/>
  <c r="L90"/>
  <c r="K90"/>
  <c r="J90"/>
  <c r="L89"/>
  <c r="K89"/>
  <c r="J89"/>
  <c r="L88"/>
  <c r="K88"/>
  <c r="J88"/>
  <c r="L87"/>
  <c r="K87"/>
  <c r="J87"/>
  <c r="O55" i="43"/>
  <c r="K55" s="1"/>
  <c r="P55"/>
  <c r="N55"/>
  <c r="N102"/>
  <c r="N5"/>
  <c r="O5"/>
  <c r="P5"/>
  <c r="R5"/>
  <c r="S5"/>
  <c r="T5"/>
  <c r="V5"/>
  <c r="W5"/>
  <c r="X5"/>
  <c r="Z5"/>
  <c r="AA5"/>
  <c r="AB5"/>
  <c r="J6"/>
  <c r="K6"/>
  <c r="L6"/>
  <c r="J7"/>
  <c r="K7"/>
  <c r="L7"/>
  <c r="J8"/>
  <c r="K8"/>
  <c r="L8"/>
  <c r="J9"/>
  <c r="K9"/>
  <c r="L9"/>
  <c r="J10"/>
  <c r="K10"/>
  <c r="L10"/>
  <c r="J11"/>
  <c r="K11"/>
  <c r="L11"/>
  <c r="N12"/>
  <c r="J12" s="1"/>
  <c r="O12"/>
  <c r="P12"/>
  <c r="R12"/>
  <c r="S12"/>
  <c r="T12"/>
  <c r="V12"/>
  <c r="W12"/>
  <c r="X12"/>
  <c r="Z12"/>
  <c r="AA12"/>
  <c r="AB12"/>
  <c r="J13"/>
  <c r="K13"/>
  <c r="L13"/>
  <c r="J14"/>
  <c r="K14"/>
  <c r="L14"/>
  <c r="J15"/>
  <c r="K15"/>
  <c r="L15"/>
  <c r="J16"/>
  <c r="K16"/>
  <c r="L16"/>
  <c r="J17"/>
  <c r="K17"/>
  <c r="L17"/>
  <c r="N18"/>
  <c r="O18"/>
  <c r="P18"/>
  <c r="R18"/>
  <c r="S18"/>
  <c r="T18"/>
  <c r="V18"/>
  <c r="W18"/>
  <c r="X18"/>
  <c r="Z18"/>
  <c r="AA18"/>
  <c r="AB18"/>
  <c r="J19"/>
  <c r="K19"/>
  <c r="L19"/>
  <c r="J20"/>
  <c r="K20"/>
  <c r="L20"/>
  <c r="J21"/>
  <c r="K21"/>
  <c r="L21"/>
  <c r="J22"/>
  <c r="K22"/>
  <c r="L22"/>
  <c r="J23"/>
  <c r="K23"/>
  <c r="L23"/>
  <c r="N24"/>
  <c r="O24"/>
  <c r="P24"/>
  <c r="L24" s="1"/>
  <c r="R24"/>
  <c r="S24"/>
  <c r="T24"/>
  <c r="V24"/>
  <c r="W24"/>
  <c r="X24"/>
  <c r="Z24"/>
  <c r="AA24"/>
  <c r="AB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N32"/>
  <c r="O32"/>
  <c r="P32"/>
  <c r="R32"/>
  <c r="S32"/>
  <c r="T32"/>
  <c r="V32"/>
  <c r="W32"/>
  <c r="X32"/>
  <c r="Z32"/>
  <c r="AA32"/>
  <c r="AB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N43"/>
  <c r="O43"/>
  <c r="P43"/>
  <c r="R43"/>
  <c r="S43"/>
  <c r="T43"/>
  <c r="V43"/>
  <c r="W43"/>
  <c r="X43"/>
  <c r="Z43"/>
  <c r="AA43"/>
  <c r="AB43"/>
  <c r="J44"/>
  <c r="K44"/>
  <c r="L44"/>
  <c r="J45"/>
  <c r="K45"/>
  <c r="L45"/>
  <c r="J46"/>
  <c r="K46"/>
  <c r="L46"/>
  <c r="J47"/>
  <c r="K47"/>
  <c r="L47"/>
  <c r="J48"/>
  <c r="K48"/>
  <c r="L48"/>
  <c r="N49"/>
  <c r="O49"/>
  <c r="P49"/>
  <c r="R49"/>
  <c r="S49"/>
  <c r="T49"/>
  <c r="V49"/>
  <c r="W49"/>
  <c r="X49"/>
  <c r="Z49"/>
  <c r="AA49"/>
  <c r="AB49"/>
  <c r="J50"/>
  <c r="K50"/>
  <c r="L50"/>
  <c r="J51"/>
  <c r="K51"/>
  <c r="L51"/>
  <c r="J52"/>
  <c r="K52"/>
  <c r="L52"/>
  <c r="J53"/>
  <c r="K53"/>
  <c r="L53"/>
  <c r="J54"/>
  <c r="K54"/>
  <c r="L54"/>
  <c r="R55"/>
  <c r="S55"/>
  <c r="T55"/>
  <c r="L55" s="1"/>
  <c r="V55"/>
  <c r="W55"/>
  <c r="X55"/>
  <c r="Z55"/>
  <c r="AA55"/>
  <c r="AB55"/>
  <c r="J56"/>
  <c r="K56"/>
  <c r="L56"/>
  <c r="J57"/>
  <c r="K57"/>
  <c r="L57"/>
  <c r="J58"/>
  <c r="K58"/>
  <c r="L58"/>
  <c r="J59"/>
  <c r="K59"/>
  <c r="L59"/>
  <c r="J60"/>
  <c r="K60"/>
  <c r="L60"/>
  <c r="Z61"/>
  <c r="Z86" s="1"/>
  <c r="N62"/>
  <c r="O62"/>
  <c r="P62"/>
  <c r="L62" s="1"/>
  <c r="R62"/>
  <c r="S62"/>
  <c r="T62"/>
  <c r="V62"/>
  <c r="V85" s="1"/>
  <c r="W62"/>
  <c r="X62"/>
  <c r="Z62"/>
  <c r="AA62"/>
  <c r="AB62"/>
  <c r="J63"/>
  <c r="K63"/>
  <c r="L63"/>
  <c r="J64"/>
  <c r="K64"/>
  <c r="L64"/>
  <c r="J65"/>
  <c r="K65"/>
  <c r="L65"/>
  <c r="N66"/>
  <c r="O66"/>
  <c r="R66"/>
  <c r="V66"/>
  <c r="Z66"/>
  <c r="J67"/>
  <c r="S67"/>
  <c r="T67"/>
  <c r="W67"/>
  <c r="X67"/>
  <c r="AA67"/>
  <c r="AB67"/>
  <c r="J68"/>
  <c r="P68"/>
  <c r="S68"/>
  <c r="T68"/>
  <c r="W68"/>
  <c r="K68" s="1"/>
  <c r="X68"/>
  <c r="AA68"/>
  <c r="AB68"/>
  <c r="J69"/>
  <c r="P69"/>
  <c r="S69"/>
  <c r="T69"/>
  <c r="W69"/>
  <c r="K69" s="1"/>
  <c r="X69"/>
  <c r="AA69"/>
  <c r="AB69"/>
  <c r="J70"/>
  <c r="P70"/>
  <c r="S70"/>
  <c r="S66" s="1"/>
  <c r="T70"/>
  <c r="W70"/>
  <c r="X70"/>
  <c r="AA70"/>
  <c r="AB70"/>
  <c r="N71"/>
  <c r="J71" s="1"/>
  <c r="R71"/>
  <c r="V71"/>
  <c r="Z71"/>
  <c r="J72"/>
  <c r="K72"/>
  <c r="L72"/>
  <c r="J73"/>
  <c r="O73"/>
  <c r="O71" s="1"/>
  <c r="P73"/>
  <c r="S73"/>
  <c r="S71" s="1"/>
  <c r="T73"/>
  <c r="T71" s="1"/>
  <c r="W73"/>
  <c r="W71" s="1"/>
  <c r="X73"/>
  <c r="X71" s="1"/>
  <c r="AA73"/>
  <c r="AA71" s="1"/>
  <c r="AB73"/>
  <c r="AB71" s="1"/>
  <c r="N74"/>
  <c r="R74"/>
  <c r="V74"/>
  <c r="Z74"/>
  <c r="J75"/>
  <c r="O75"/>
  <c r="P75"/>
  <c r="S75"/>
  <c r="T75"/>
  <c r="W75"/>
  <c r="X75"/>
  <c r="AA75"/>
  <c r="AB75"/>
  <c r="J76"/>
  <c r="K76"/>
  <c r="L76"/>
  <c r="J77"/>
  <c r="O77"/>
  <c r="P77"/>
  <c r="S77"/>
  <c r="T77"/>
  <c r="W77"/>
  <c r="X77"/>
  <c r="AA77"/>
  <c r="AB77"/>
  <c r="N78"/>
  <c r="R78"/>
  <c r="R85" s="1"/>
  <c r="R140" s="1"/>
  <c r="V78"/>
  <c r="Z78"/>
  <c r="J79"/>
  <c r="P79"/>
  <c r="S79"/>
  <c r="S78" s="1"/>
  <c r="T79"/>
  <c r="W79"/>
  <c r="X79"/>
  <c r="AA79"/>
  <c r="AA78" s="1"/>
  <c r="AB79"/>
  <c r="J80"/>
  <c r="O80"/>
  <c r="P80"/>
  <c r="S80"/>
  <c r="T80"/>
  <c r="W80"/>
  <c r="X80"/>
  <c r="AA80"/>
  <c r="AB80"/>
  <c r="J81"/>
  <c r="O81"/>
  <c r="P81"/>
  <c r="S81"/>
  <c r="T81"/>
  <c r="W81"/>
  <c r="X81"/>
  <c r="AA81"/>
  <c r="AB81"/>
  <c r="J82"/>
  <c r="K82"/>
  <c r="L82"/>
  <c r="J83"/>
  <c r="O83"/>
  <c r="P83"/>
  <c r="S83"/>
  <c r="T83"/>
  <c r="W83"/>
  <c r="X83"/>
  <c r="AA83"/>
  <c r="AB83"/>
  <c r="J84"/>
  <c r="K84"/>
  <c r="L84"/>
  <c r="Z85"/>
  <c r="J87"/>
  <c r="K87"/>
  <c r="L87"/>
  <c r="J88"/>
  <c r="K88"/>
  <c r="L88"/>
  <c r="J89"/>
  <c r="K89"/>
  <c r="L89"/>
  <c r="J90"/>
  <c r="K90"/>
  <c r="L90"/>
  <c r="J91"/>
  <c r="K91"/>
  <c r="L91"/>
  <c r="N92"/>
  <c r="O92"/>
  <c r="P92"/>
  <c r="R92"/>
  <c r="S92"/>
  <c r="T92"/>
  <c r="V92"/>
  <c r="W92"/>
  <c r="X92"/>
  <c r="Z92"/>
  <c r="AA92"/>
  <c r="AB92"/>
  <c r="K93"/>
  <c r="L93"/>
  <c r="J94"/>
  <c r="K94"/>
  <c r="L94"/>
  <c r="J95"/>
  <c r="K95"/>
  <c r="L95"/>
  <c r="J96"/>
  <c r="K96"/>
  <c r="L96"/>
  <c r="J97"/>
  <c r="K97"/>
  <c r="L97"/>
  <c r="N98"/>
  <c r="O98"/>
  <c r="K98" s="1"/>
  <c r="P98"/>
  <c r="L98" s="1"/>
  <c r="Q98"/>
  <c r="R98"/>
  <c r="S98"/>
  <c r="T98"/>
  <c r="U98"/>
  <c r="V98"/>
  <c r="W98"/>
  <c r="X98"/>
  <c r="Y98"/>
  <c r="Z98"/>
  <c r="AA98"/>
  <c r="AB98"/>
  <c r="J99"/>
  <c r="K99"/>
  <c r="L99"/>
  <c r="J100"/>
  <c r="K100"/>
  <c r="L100"/>
  <c r="J101"/>
  <c r="K101"/>
  <c r="L101"/>
  <c r="O102"/>
  <c r="P102"/>
  <c r="Q102"/>
  <c r="Q108" s="1"/>
  <c r="Q135" s="1"/>
  <c r="R102"/>
  <c r="J102" s="1"/>
  <c r="S102"/>
  <c r="T102"/>
  <c r="U102"/>
  <c r="U108" s="1"/>
  <c r="U135" s="1"/>
  <c r="V102"/>
  <c r="W102"/>
  <c r="X102"/>
  <c r="Y102"/>
  <c r="Y108" s="1"/>
  <c r="Y135" s="1"/>
  <c r="Y142" s="1"/>
  <c r="Z102"/>
  <c r="AA102"/>
  <c r="AA108" s="1"/>
  <c r="AB102"/>
  <c r="J103"/>
  <c r="K103"/>
  <c r="L103"/>
  <c r="J104"/>
  <c r="K104"/>
  <c r="L104"/>
  <c r="J105"/>
  <c r="K105"/>
  <c r="L105"/>
  <c r="J106"/>
  <c r="K106"/>
  <c r="L106"/>
  <c r="J107"/>
  <c r="K107"/>
  <c r="L107"/>
  <c r="R108"/>
  <c r="V108"/>
  <c r="Z108"/>
  <c r="N109"/>
  <c r="O109"/>
  <c r="P109"/>
  <c r="R109"/>
  <c r="V109"/>
  <c r="Z109"/>
  <c r="J110"/>
  <c r="K110"/>
  <c r="L110"/>
  <c r="J111"/>
  <c r="S111"/>
  <c r="T111"/>
  <c r="W111"/>
  <c r="X111"/>
  <c r="AA111"/>
  <c r="AB111"/>
  <c r="J112"/>
  <c r="S112"/>
  <c r="T112"/>
  <c r="W112"/>
  <c r="X112"/>
  <c r="AA112"/>
  <c r="AB112"/>
  <c r="N113"/>
  <c r="R113"/>
  <c r="V113"/>
  <c r="V134" s="1"/>
  <c r="Z113"/>
  <c r="J114"/>
  <c r="S114"/>
  <c r="T114"/>
  <c r="W114"/>
  <c r="X114"/>
  <c r="AA114"/>
  <c r="AB114"/>
  <c r="J115"/>
  <c r="O115"/>
  <c r="P115"/>
  <c r="S115"/>
  <c r="T115"/>
  <c r="W115"/>
  <c r="X115"/>
  <c r="AA115"/>
  <c r="AB115"/>
  <c r="J118"/>
  <c r="O118"/>
  <c r="P118"/>
  <c r="S118"/>
  <c r="T118"/>
  <c r="W118"/>
  <c r="X118"/>
  <c r="AA118"/>
  <c r="AB118"/>
  <c r="J119"/>
  <c r="O119"/>
  <c r="P119"/>
  <c r="S119"/>
  <c r="T119"/>
  <c r="W119"/>
  <c r="X119"/>
  <c r="AA119"/>
  <c r="AB119"/>
  <c r="N120"/>
  <c r="R120"/>
  <c r="R134" s="1"/>
  <c r="V120"/>
  <c r="Z120"/>
  <c r="J121"/>
  <c r="O121"/>
  <c r="P121"/>
  <c r="S121"/>
  <c r="T121"/>
  <c r="W121"/>
  <c r="X121"/>
  <c r="AA121"/>
  <c r="AB121"/>
  <c r="J122"/>
  <c r="K122"/>
  <c r="L122"/>
  <c r="J123"/>
  <c r="K123"/>
  <c r="L123"/>
  <c r="J124"/>
  <c r="O124"/>
  <c r="P124"/>
  <c r="S124"/>
  <c r="T124"/>
  <c r="W124"/>
  <c r="X124"/>
  <c r="AA124"/>
  <c r="AB124"/>
  <c r="J125"/>
  <c r="O125"/>
  <c r="P125"/>
  <c r="S125"/>
  <c r="T125"/>
  <c r="W125"/>
  <c r="X125"/>
  <c r="AA125"/>
  <c r="AB125"/>
  <c r="N126"/>
  <c r="R126"/>
  <c r="V126"/>
  <c r="Z126"/>
  <c r="J127"/>
  <c r="O127"/>
  <c r="P127"/>
  <c r="S127"/>
  <c r="T127"/>
  <c r="W127"/>
  <c r="X127"/>
  <c r="AA127"/>
  <c r="AB127"/>
  <c r="J128"/>
  <c r="O128"/>
  <c r="P128"/>
  <c r="S128"/>
  <c r="T128"/>
  <c r="W128"/>
  <c r="X128"/>
  <c r="AA128"/>
  <c r="AB128"/>
  <c r="J132"/>
  <c r="O132"/>
  <c r="P132"/>
  <c r="S132"/>
  <c r="T132"/>
  <c r="W132"/>
  <c r="X132"/>
  <c r="AA132"/>
  <c r="AB132"/>
  <c r="J133"/>
  <c r="O133"/>
  <c r="P133"/>
  <c r="S133"/>
  <c r="T133"/>
  <c r="W133"/>
  <c r="X133"/>
  <c r="AA133"/>
  <c r="AB133"/>
  <c r="N134"/>
  <c r="M142"/>
  <c r="Q142"/>
  <c r="U142"/>
  <c r="AB108" l="1"/>
  <c r="W108"/>
  <c r="S108"/>
  <c r="T108"/>
  <c r="P108"/>
  <c r="O61"/>
  <c r="K119"/>
  <c r="K83"/>
  <c r="T74"/>
  <c r="L128"/>
  <c r="X66"/>
  <c r="K112"/>
  <c r="L132"/>
  <c r="K125"/>
  <c r="W113"/>
  <c r="L112"/>
  <c r="AA109"/>
  <c r="S109"/>
  <c r="W120"/>
  <c r="AA113"/>
  <c r="K102"/>
  <c r="AB74"/>
  <c r="V140"/>
  <c r="T61"/>
  <c r="S61"/>
  <c r="S139" s="1"/>
  <c r="S126"/>
  <c r="P113"/>
  <c r="AB113"/>
  <c r="T113"/>
  <c r="V135"/>
  <c r="X108"/>
  <c r="K81"/>
  <c r="L80"/>
  <c r="K128"/>
  <c r="X126"/>
  <c r="P126"/>
  <c r="AB120"/>
  <c r="T120"/>
  <c r="AA120"/>
  <c r="S120"/>
  <c r="Z134"/>
  <c r="Z135" s="1"/>
  <c r="K118"/>
  <c r="L115"/>
  <c r="K114"/>
  <c r="X109"/>
  <c r="W109"/>
  <c r="J109"/>
  <c r="J98"/>
  <c r="W78"/>
  <c r="AB66"/>
  <c r="T66"/>
  <c r="J55"/>
  <c r="J134"/>
  <c r="K133"/>
  <c r="L124"/>
  <c r="O120"/>
  <c r="L119"/>
  <c r="L102"/>
  <c r="L83"/>
  <c r="L81"/>
  <c r="K132"/>
  <c r="AA126"/>
  <c r="K124"/>
  <c r="S113"/>
  <c r="L133"/>
  <c r="AB126"/>
  <c r="T126"/>
  <c r="L126" s="1"/>
  <c r="W126"/>
  <c r="O126"/>
  <c r="O134" s="1"/>
  <c r="J126"/>
  <c r="L125"/>
  <c r="X120"/>
  <c r="P120"/>
  <c r="L120" s="1"/>
  <c r="O113"/>
  <c r="X113"/>
  <c r="J113"/>
  <c r="AB109"/>
  <c r="T109"/>
  <c r="K79"/>
  <c r="J78"/>
  <c r="L77"/>
  <c r="X74"/>
  <c r="P74"/>
  <c r="L74" s="1"/>
  <c r="K70"/>
  <c r="L69"/>
  <c r="AA66"/>
  <c r="J62"/>
  <c r="K43"/>
  <c r="J24"/>
  <c r="AB61"/>
  <c r="W61"/>
  <c r="R61"/>
  <c r="R86" s="1"/>
  <c r="L12"/>
  <c r="R135"/>
  <c r="R142" s="1"/>
  <c r="O78"/>
  <c r="X78"/>
  <c r="P78"/>
  <c r="AA74"/>
  <c r="S74"/>
  <c r="S85" s="1"/>
  <c r="J74"/>
  <c r="L73"/>
  <c r="L68"/>
  <c r="K67"/>
  <c r="J66"/>
  <c r="J49"/>
  <c r="J18"/>
  <c r="L5"/>
  <c r="K5"/>
  <c r="AB78"/>
  <c r="AB85" s="1"/>
  <c r="T78"/>
  <c r="K77"/>
  <c r="W74"/>
  <c r="O74"/>
  <c r="P71"/>
  <c r="L70"/>
  <c r="W66"/>
  <c r="K49"/>
  <c r="L18"/>
  <c r="J5"/>
  <c r="M143" i="42"/>
  <c r="M142"/>
  <c r="N108" i="43"/>
  <c r="N135" s="1"/>
  <c r="L49"/>
  <c r="L43"/>
  <c r="J43"/>
  <c r="K24"/>
  <c r="K18"/>
  <c r="X61"/>
  <c r="X139" s="1"/>
  <c r="V61"/>
  <c r="V139" s="1"/>
  <c r="L92"/>
  <c r="K92"/>
  <c r="J108"/>
  <c r="J92"/>
  <c r="Z142"/>
  <c r="L32"/>
  <c r="J32"/>
  <c r="K32"/>
  <c r="AA61"/>
  <c r="AA139" s="1"/>
  <c r="S134"/>
  <c r="S135" s="1"/>
  <c r="K71"/>
  <c r="K113"/>
  <c r="W134"/>
  <c r="W135" s="1"/>
  <c r="AA85"/>
  <c r="V86"/>
  <c r="V142" s="1"/>
  <c r="Z140"/>
  <c r="K126"/>
  <c r="L71"/>
  <c r="K127"/>
  <c r="K121"/>
  <c r="J120"/>
  <c r="L118"/>
  <c r="K115"/>
  <c r="L114"/>
  <c r="K111"/>
  <c r="K80"/>
  <c r="K75"/>
  <c r="K73"/>
  <c r="L67"/>
  <c r="P66"/>
  <c r="K62"/>
  <c r="K12"/>
  <c r="AB139"/>
  <c r="Z139"/>
  <c r="T139"/>
  <c r="R139"/>
  <c r="O139"/>
  <c r="L127"/>
  <c r="L121"/>
  <c r="L111"/>
  <c r="O108"/>
  <c r="N85"/>
  <c r="L79"/>
  <c r="L75"/>
  <c r="P61"/>
  <c r="N61"/>
  <c r="G110"/>
  <c r="G105"/>
  <c r="G103"/>
  <c r="G101"/>
  <c r="G97"/>
  <c r="G96"/>
  <c r="G95"/>
  <c r="G94"/>
  <c r="G93"/>
  <c r="G72"/>
  <c r="G60"/>
  <c r="G46"/>
  <c r="G45"/>
  <c r="G40"/>
  <c r="G38"/>
  <c r="G36"/>
  <c r="G35"/>
  <c r="G34"/>
  <c r="G33"/>
  <c r="G27"/>
  <c r="G23"/>
  <c r="G19"/>
  <c r="G17"/>
  <c r="G10"/>
  <c r="G9"/>
  <c r="G95" i="44"/>
  <c r="G94"/>
  <c r="G93"/>
  <c r="G34"/>
  <c r="G27"/>
  <c r="G10"/>
  <c r="AA86" i="43" l="1"/>
  <c r="AB86"/>
  <c r="L108"/>
  <c r="L78"/>
  <c r="K78"/>
  <c r="L109"/>
  <c r="K109"/>
  <c r="K66"/>
  <c r="X85"/>
  <c r="X86" s="1"/>
  <c r="K120"/>
  <c r="T85"/>
  <c r="T86" s="1"/>
  <c r="AB134"/>
  <c r="AB135" s="1"/>
  <c r="AB142" s="1"/>
  <c r="O85"/>
  <c r="O86" s="1"/>
  <c r="X134"/>
  <c r="X135" s="1"/>
  <c r="X142" s="1"/>
  <c r="AA134"/>
  <c r="AA135" s="1"/>
  <c r="AA142" s="1"/>
  <c r="S140"/>
  <c r="P134"/>
  <c r="P135" s="1"/>
  <c r="K74"/>
  <c r="W86"/>
  <c r="W142" s="1"/>
  <c r="W85"/>
  <c r="W140" s="1"/>
  <c r="T134"/>
  <c r="X140"/>
  <c r="L113"/>
  <c r="W139"/>
  <c r="L66"/>
  <c r="T140"/>
  <c r="K108"/>
  <c r="O135"/>
  <c r="K61"/>
  <c r="K139" s="1"/>
  <c r="J61"/>
  <c r="J139" s="1"/>
  <c r="N86"/>
  <c r="J86" s="1"/>
  <c r="N139"/>
  <c r="N140"/>
  <c r="J85"/>
  <c r="J140" s="1"/>
  <c r="AB140"/>
  <c r="K85"/>
  <c r="O140"/>
  <c r="L61"/>
  <c r="L139" s="1"/>
  <c r="P139"/>
  <c r="J135"/>
  <c r="P85"/>
  <c r="S86"/>
  <c r="S142" s="1"/>
  <c r="E93" i="41"/>
  <c r="F93"/>
  <c r="E94"/>
  <c r="F94"/>
  <c r="E95"/>
  <c r="F95"/>
  <c r="E96"/>
  <c r="F96"/>
  <c r="E97"/>
  <c r="F97"/>
  <c r="E99"/>
  <c r="F99"/>
  <c r="E100"/>
  <c r="K100" s="1"/>
  <c r="F100"/>
  <c r="L100" s="1"/>
  <c r="E101"/>
  <c r="F101"/>
  <c r="E103"/>
  <c r="F103"/>
  <c r="E104"/>
  <c r="F104"/>
  <c r="E105"/>
  <c r="F105"/>
  <c r="E106"/>
  <c r="F106"/>
  <c r="E107"/>
  <c r="F107"/>
  <c r="E110"/>
  <c r="F110"/>
  <c r="E111"/>
  <c r="F111"/>
  <c r="E112"/>
  <c r="F112"/>
  <c r="E114"/>
  <c r="F114"/>
  <c r="E115"/>
  <c r="F115"/>
  <c r="E116"/>
  <c r="F116"/>
  <c r="E117"/>
  <c r="F117"/>
  <c r="E118"/>
  <c r="F118"/>
  <c r="E119"/>
  <c r="F119"/>
  <c r="E121"/>
  <c r="F121"/>
  <c r="E122"/>
  <c r="F122"/>
  <c r="E123"/>
  <c r="F123"/>
  <c r="E124"/>
  <c r="F124"/>
  <c r="E125"/>
  <c r="F125"/>
  <c r="E127"/>
  <c r="F127"/>
  <c r="E128"/>
  <c r="F128"/>
  <c r="E129"/>
  <c r="F129"/>
  <c r="E130"/>
  <c r="F130"/>
  <c r="E131"/>
  <c r="F131"/>
  <c r="E6"/>
  <c r="F6"/>
  <c r="E7"/>
  <c r="F7"/>
  <c r="E8"/>
  <c r="F8"/>
  <c r="E9"/>
  <c r="F9"/>
  <c r="E10"/>
  <c r="F10"/>
  <c r="E11"/>
  <c r="F11"/>
  <c r="E13"/>
  <c r="F13"/>
  <c r="E14"/>
  <c r="F14"/>
  <c r="E15"/>
  <c r="F15"/>
  <c r="E16"/>
  <c r="F16"/>
  <c r="E17"/>
  <c r="F17"/>
  <c r="E19"/>
  <c r="F19"/>
  <c r="E20"/>
  <c r="F20"/>
  <c r="E21"/>
  <c r="F21"/>
  <c r="E22"/>
  <c r="F22"/>
  <c r="E23"/>
  <c r="F23"/>
  <c r="E25"/>
  <c r="F25"/>
  <c r="E26"/>
  <c r="F26"/>
  <c r="E27"/>
  <c r="F27"/>
  <c r="E28"/>
  <c r="F28"/>
  <c r="E29"/>
  <c r="F29"/>
  <c r="E30"/>
  <c r="F30"/>
  <c r="E31"/>
  <c r="F31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E44"/>
  <c r="F44"/>
  <c r="E45"/>
  <c r="F45"/>
  <c r="E46"/>
  <c r="F46"/>
  <c r="E47"/>
  <c r="F47"/>
  <c r="E48"/>
  <c r="F48"/>
  <c r="E50"/>
  <c r="F50"/>
  <c r="E53"/>
  <c r="F53"/>
  <c r="E54"/>
  <c r="F54"/>
  <c r="E56"/>
  <c r="F56"/>
  <c r="E59"/>
  <c r="F59"/>
  <c r="E60"/>
  <c r="F60"/>
  <c r="E63"/>
  <c r="F63"/>
  <c r="E64"/>
  <c r="F64"/>
  <c r="E65"/>
  <c r="F65"/>
  <c r="E67"/>
  <c r="F67"/>
  <c r="E68"/>
  <c r="F68"/>
  <c r="E69"/>
  <c r="F69"/>
  <c r="E70"/>
  <c r="F70"/>
  <c r="E72"/>
  <c r="F72"/>
  <c r="E73"/>
  <c r="F73"/>
  <c r="E75"/>
  <c r="D22" i="45" s="1"/>
  <c r="D18" s="1"/>
  <c r="D26" s="1"/>
  <c r="F75" i="41"/>
  <c r="E22" i="45" s="1"/>
  <c r="E18" s="1"/>
  <c r="E76" i="41"/>
  <c r="F76"/>
  <c r="E77"/>
  <c r="F77"/>
  <c r="E79"/>
  <c r="F79"/>
  <c r="E80"/>
  <c r="F80"/>
  <c r="E81"/>
  <c r="F81"/>
  <c r="E82"/>
  <c r="F82"/>
  <c r="G140" i="44"/>
  <c r="F126"/>
  <c r="F120"/>
  <c r="F113"/>
  <c r="F109"/>
  <c r="F102"/>
  <c r="F98"/>
  <c r="F92"/>
  <c r="F78"/>
  <c r="F74"/>
  <c r="F71"/>
  <c r="F66"/>
  <c r="F62"/>
  <c r="F55"/>
  <c r="F49"/>
  <c r="F43"/>
  <c r="F32"/>
  <c r="F24"/>
  <c r="F18"/>
  <c r="F12"/>
  <c r="F5"/>
  <c r="E126"/>
  <c r="E120"/>
  <c r="E113"/>
  <c r="E109"/>
  <c r="E102"/>
  <c r="E98"/>
  <c r="E92"/>
  <c r="E78"/>
  <c r="E74"/>
  <c r="E71"/>
  <c r="E66"/>
  <c r="E62"/>
  <c r="E55"/>
  <c r="E49"/>
  <c r="E43"/>
  <c r="E32"/>
  <c r="E24"/>
  <c r="E18"/>
  <c r="E12"/>
  <c r="E5"/>
  <c r="E140" i="43"/>
  <c r="C47" i="45"/>
  <c r="E23"/>
  <c r="C23"/>
  <c r="D126" i="44"/>
  <c r="D120"/>
  <c r="D113"/>
  <c r="D109"/>
  <c r="D102"/>
  <c r="D98"/>
  <c r="D92"/>
  <c r="D78"/>
  <c r="D74"/>
  <c r="D71"/>
  <c r="D66"/>
  <c r="D62"/>
  <c r="D55"/>
  <c r="D49"/>
  <c r="D43"/>
  <c r="D32"/>
  <c r="D24"/>
  <c r="D18"/>
  <c r="D12"/>
  <c r="D5"/>
  <c r="D126" i="43"/>
  <c r="D120"/>
  <c r="D113"/>
  <c r="D109"/>
  <c r="D102"/>
  <c r="D98"/>
  <c r="D92"/>
  <c r="D78"/>
  <c r="D74"/>
  <c r="D71"/>
  <c r="D66"/>
  <c r="D62"/>
  <c r="D32"/>
  <c r="D24"/>
  <c r="D18"/>
  <c r="D12"/>
  <c r="D5"/>
  <c r="D126" i="42"/>
  <c r="D120"/>
  <c r="D113"/>
  <c r="D109"/>
  <c r="D102"/>
  <c r="D98"/>
  <c r="D92"/>
  <c r="D78"/>
  <c r="D74"/>
  <c r="D71"/>
  <c r="D66"/>
  <c r="D62"/>
  <c r="D43"/>
  <c r="D32"/>
  <c r="D24"/>
  <c r="D18"/>
  <c r="D12"/>
  <c r="D5"/>
  <c r="D131" i="41"/>
  <c r="D130"/>
  <c r="D129"/>
  <c r="D128"/>
  <c r="D127"/>
  <c r="D125"/>
  <c r="D124"/>
  <c r="D123"/>
  <c r="D122"/>
  <c r="D121"/>
  <c r="D119"/>
  <c r="D118"/>
  <c r="D117"/>
  <c r="D116"/>
  <c r="D115"/>
  <c r="D114"/>
  <c r="D112"/>
  <c r="D111"/>
  <c r="D110"/>
  <c r="D107"/>
  <c r="D106"/>
  <c r="D105"/>
  <c r="D104"/>
  <c r="D103"/>
  <c r="D101"/>
  <c r="D100"/>
  <c r="J100" s="1"/>
  <c r="D99"/>
  <c r="J99" s="1"/>
  <c r="D97"/>
  <c r="D96"/>
  <c r="D95"/>
  <c r="D94"/>
  <c r="D93"/>
  <c r="D82"/>
  <c r="D81"/>
  <c r="D80"/>
  <c r="D79"/>
  <c r="D77"/>
  <c r="D76"/>
  <c r="D75"/>
  <c r="C22" i="45" s="1"/>
  <c r="C18" s="1"/>
  <c r="D73" i="41"/>
  <c r="D72"/>
  <c r="D70"/>
  <c r="D69"/>
  <c r="D68"/>
  <c r="D67"/>
  <c r="D65"/>
  <c r="D64"/>
  <c r="D63"/>
  <c r="D60"/>
  <c r="D59"/>
  <c r="D56"/>
  <c r="D54"/>
  <c r="D53"/>
  <c r="D50"/>
  <c r="D48"/>
  <c r="D47"/>
  <c r="D46"/>
  <c r="D45"/>
  <c r="D44"/>
  <c r="D42"/>
  <c r="D41"/>
  <c r="D40"/>
  <c r="D39"/>
  <c r="D38"/>
  <c r="D37"/>
  <c r="D36"/>
  <c r="D35"/>
  <c r="D34"/>
  <c r="D33"/>
  <c r="D31"/>
  <c r="D30"/>
  <c r="D29"/>
  <c r="D28"/>
  <c r="D27"/>
  <c r="D26"/>
  <c r="D25"/>
  <c r="D23"/>
  <c r="D22"/>
  <c r="D21"/>
  <c r="D20"/>
  <c r="D19"/>
  <c r="D17"/>
  <c r="D16"/>
  <c r="D15"/>
  <c r="D14"/>
  <c r="D13"/>
  <c r="D11"/>
  <c r="D10"/>
  <c r="D9"/>
  <c r="D8"/>
  <c r="D7"/>
  <c r="D6"/>
  <c r="D74" l="1"/>
  <c r="D78"/>
  <c r="G24" i="44"/>
  <c r="K134" i="43"/>
  <c r="AA140"/>
  <c r="L134"/>
  <c r="G8" i="45"/>
  <c r="D54"/>
  <c r="H50"/>
  <c r="H59" s="1"/>
  <c r="H40"/>
  <c r="K101" i="41"/>
  <c r="H8" i="45"/>
  <c r="D49" i="41"/>
  <c r="G9" i="45"/>
  <c r="G35"/>
  <c r="G39"/>
  <c r="D61" i="42"/>
  <c r="D86" s="1"/>
  <c r="D134"/>
  <c r="G54" i="41"/>
  <c r="F49"/>
  <c r="G45"/>
  <c r="G40"/>
  <c r="G38"/>
  <c r="G36"/>
  <c r="G34"/>
  <c r="G31"/>
  <c r="G29"/>
  <c r="G27"/>
  <c r="G25"/>
  <c r="G17"/>
  <c r="G10"/>
  <c r="G8"/>
  <c r="G6"/>
  <c r="I39" i="45"/>
  <c r="G105" i="41"/>
  <c r="I37" i="45"/>
  <c r="G103" i="41"/>
  <c r="I35" i="45"/>
  <c r="G97" i="41"/>
  <c r="I9" i="45"/>
  <c r="G95" i="41"/>
  <c r="I7" i="45"/>
  <c r="G93" i="41"/>
  <c r="I5" i="45"/>
  <c r="G40"/>
  <c r="J101" i="41"/>
  <c r="G25" i="45"/>
  <c r="G26" s="1"/>
  <c r="G134" i="42"/>
  <c r="G140" s="1"/>
  <c r="E55" i="41"/>
  <c r="H25" i="45"/>
  <c r="H26" s="1"/>
  <c r="H38"/>
  <c r="K106" i="41"/>
  <c r="H36" i="45"/>
  <c r="K104" i="41"/>
  <c r="H10" i="45"/>
  <c r="K99" i="41"/>
  <c r="H6" i="45"/>
  <c r="D18" i="41"/>
  <c r="C54" i="45"/>
  <c r="C53" s="1"/>
  <c r="C59" s="1"/>
  <c r="D71" i="41"/>
  <c r="G6" i="45"/>
  <c r="G36"/>
  <c r="J104" i="41"/>
  <c r="G50" i="45"/>
  <c r="G59" s="1"/>
  <c r="D85" i="42"/>
  <c r="D140" s="1"/>
  <c r="D108"/>
  <c r="D135" s="1"/>
  <c r="D85" i="43"/>
  <c r="D108"/>
  <c r="G5" i="42"/>
  <c r="E49" i="41"/>
  <c r="H39" i="45"/>
  <c r="H37"/>
  <c r="H35"/>
  <c r="H9"/>
  <c r="H7"/>
  <c r="H5"/>
  <c r="N142" i="43"/>
  <c r="D55" i="41"/>
  <c r="G38" i="45"/>
  <c r="J106" i="41"/>
  <c r="G7" i="45"/>
  <c r="G37"/>
  <c r="F140" i="42"/>
  <c r="G72" i="41"/>
  <c r="E54" i="45"/>
  <c r="E53" s="1"/>
  <c r="E59" s="1"/>
  <c r="G60" i="41"/>
  <c r="F55"/>
  <c r="G46"/>
  <c r="G39"/>
  <c r="G37"/>
  <c r="G35"/>
  <c r="G33"/>
  <c r="G30"/>
  <c r="G26"/>
  <c r="G23"/>
  <c r="G19"/>
  <c r="G9"/>
  <c r="G7"/>
  <c r="I25" i="45"/>
  <c r="I26" s="1"/>
  <c r="G122" i="41"/>
  <c r="I50" i="45"/>
  <c r="I59" s="1"/>
  <c r="G110" i="41"/>
  <c r="I38" i="45"/>
  <c r="L106" i="41"/>
  <c r="I36" i="45"/>
  <c r="L104" i="41"/>
  <c r="I40" i="45"/>
  <c r="L101" i="41"/>
  <c r="I10" i="45"/>
  <c r="L99" i="41"/>
  <c r="I8" i="45"/>
  <c r="G96" i="41"/>
  <c r="I6" i="45"/>
  <c r="G94" i="41"/>
  <c r="K86" i="43"/>
  <c r="T135"/>
  <c r="T142" s="1"/>
  <c r="C26" i="45"/>
  <c r="E26"/>
  <c r="J142" i="43"/>
  <c r="G61"/>
  <c r="G5"/>
  <c r="G134"/>
  <c r="G109"/>
  <c r="P140"/>
  <c r="L85"/>
  <c r="G92"/>
  <c r="K135"/>
  <c r="K142" s="1"/>
  <c r="O142"/>
  <c r="G18"/>
  <c r="G32"/>
  <c r="G71"/>
  <c r="G98"/>
  <c r="P86"/>
  <c r="L86" s="1"/>
  <c r="D61"/>
  <c r="D86" s="1"/>
  <c r="D134"/>
  <c r="D135" s="1"/>
  <c r="G12"/>
  <c r="G24"/>
  <c r="G43"/>
  <c r="G55"/>
  <c r="G102"/>
  <c r="K140"/>
  <c r="E85" i="44"/>
  <c r="E134"/>
  <c r="F134"/>
  <c r="D120" i="41"/>
  <c r="D61" i="44"/>
  <c r="D85"/>
  <c r="D108"/>
  <c r="D139" s="1"/>
  <c r="D134"/>
  <c r="D12" i="41"/>
  <c r="D24"/>
  <c r="D62"/>
  <c r="D92"/>
  <c r="D126"/>
  <c r="G5" i="44"/>
  <c r="G32"/>
  <c r="E78" i="41"/>
  <c r="F74"/>
  <c r="F71"/>
  <c r="F66"/>
  <c r="E62"/>
  <c r="F43"/>
  <c r="F18"/>
  <c r="E12"/>
  <c r="F126"/>
  <c r="E120"/>
  <c r="E113"/>
  <c r="F109"/>
  <c r="E102"/>
  <c r="F98"/>
  <c r="F108" i="44"/>
  <c r="G92"/>
  <c r="D5" i="41"/>
  <c r="D32"/>
  <c r="D43"/>
  <c r="D66"/>
  <c r="G46" i="45"/>
  <c r="G60" s="1"/>
  <c r="E108" i="44"/>
  <c r="F85"/>
  <c r="F78" i="41"/>
  <c r="E74"/>
  <c r="E71"/>
  <c r="E66"/>
  <c r="F62"/>
  <c r="E43"/>
  <c r="E32"/>
  <c r="E18"/>
  <c r="F12"/>
  <c r="E126"/>
  <c r="F120"/>
  <c r="F113"/>
  <c r="E109"/>
  <c r="F102"/>
  <c r="E98"/>
  <c r="E61" i="44"/>
  <c r="E86" s="1"/>
  <c r="E24" i="41"/>
  <c r="F5"/>
  <c r="F32"/>
  <c r="F61" i="44"/>
  <c r="F139" s="1"/>
  <c r="F24" i="41"/>
  <c r="F92"/>
  <c r="E92"/>
  <c r="E5"/>
  <c r="F139" i="43"/>
  <c r="E139"/>
  <c r="F139" i="42"/>
  <c r="E139"/>
  <c r="E140"/>
  <c r="D113" i="41"/>
  <c r="G10" i="45"/>
  <c r="D109" i="41"/>
  <c r="D86" i="44"/>
  <c r="D134" i="41"/>
  <c r="G5" i="45"/>
  <c r="D98" i="41"/>
  <c r="D102"/>
  <c r="D139" i="42" l="1"/>
  <c r="L135" i="43"/>
  <c r="E139" i="44"/>
  <c r="L140" i="43"/>
  <c r="D142" i="42"/>
  <c r="D143"/>
  <c r="D9" i="45"/>
  <c r="D85" i="41"/>
  <c r="H17" i="45"/>
  <c r="H27" s="1"/>
  <c r="I46"/>
  <c r="I60" s="1"/>
  <c r="G5" i="41"/>
  <c r="E5" i="45"/>
  <c r="G102" i="41"/>
  <c r="D37" i="45"/>
  <c r="C5"/>
  <c r="C38"/>
  <c r="D38"/>
  <c r="I17"/>
  <c r="I27" s="1"/>
  <c r="I63" s="1"/>
  <c r="E7"/>
  <c r="G24" i="41"/>
  <c r="G109"/>
  <c r="E61"/>
  <c r="D5" i="45"/>
  <c r="D35"/>
  <c r="F140" i="44"/>
  <c r="C37" i="45"/>
  <c r="G18" i="41"/>
  <c r="E35" i="45"/>
  <c r="G71" i="41"/>
  <c r="C7" i="45"/>
  <c r="D140" i="43"/>
  <c r="G55" i="41"/>
  <c r="E38" i="45"/>
  <c r="G49" i="41"/>
  <c r="E9" i="45"/>
  <c r="G92" i="41"/>
  <c r="F61"/>
  <c r="D7" i="45"/>
  <c r="G12" i="41"/>
  <c r="E6" i="45"/>
  <c r="F85" i="41"/>
  <c r="D6" i="45"/>
  <c r="D139" i="43"/>
  <c r="D61" i="41"/>
  <c r="G32"/>
  <c r="E8" i="45"/>
  <c r="G120" i="41"/>
  <c r="D8" i="45"/>
  <c r="C8"/>
  <c r="E37"/>
  <c r="G43" i="41"/>
  <c r="C6" i="45"/>
  <c r="D142" i="43"/>
  <c r="G135" i="42"/>
  <c r="H46" i="45"/>
  <c r="H60" s="1"/>
  <c r="C35"/>
  <c r="C9"/>
  <c r="E134" i="41"/>
  <c r="F108"/>
  <c r="E108"/>
  <c r="F134"/>
  <c r="P142" i="43"/>
  <c r="G135"/>
  <c r="G108"/>
  <c r="G139" s="1"/>
  <c r="F140"/>
  <c r="G85"/>
  <c r="G140" s="1"/>
  <c r="E142"/>
  <c r="E135" i="44"/>
  <c r="E140"/>
  <c r="L142" i="43"/>
  <c r="E85" i="41"/>
  <c r="D140" i="44"/>
  <c r="G17" i="45"/>
  <c r="G27" s="1"/>
  <c r="G63" s="1"/>
  <c r="F86" i="44"/>
  <c r="D135"/>
  <c r="D142" s="1"/>
  <c r="G86"/>
  <c r="F135"/>
  <c r="G108"/>
  <c r="D140" i="41"/>
  <c r="G61" i="44"/>
  <c r="E143" i="42"/>
  <c r="D108" i="41"/>
  <c r="D139" s="1"/>
  <c r="D86"/>
  <c r="D46" i="45" l="1"/>
  <c r="E46"/>
  <c r="E62" s="1"/>
  <c r="H63"/>
  <c r="G135" i="44"/>
  <c r="D61" i="45"/>
  <c r="H61"/>
  <c r="D60"/>
  <c r="H62"/>
  <c r="D62"/>
  <c r="F139" i="41"/>
  <c r="G108"/>
  <c r="C17" i="45"/>
  <c r="G85" i="41"/>
  <c r="E61" i="45"/>
  <c r="I61"/>
  <c r="E135" i="41"/>
  <c r="E60" i="45"/>
  <c r="G61" i="41"/>
  <c r="C46" i="45"/>
  <c r="F86" i="41"/>
  <c r="D135"/>
  <c r="D142" s="1"/>
  <c r="E139"/>
  <c r="E140"/>
  <c r="F140"/>
  <c r="G134"/>
  <c r="I62" i="45"/>
  <c r="D17"/>
  <c r="E17"/>
  <c r="F135" i="41"/>
  <c r="G86" i="43"/>
  <c r="E86" i="41"/>
  <c r="G139" i="44"/>
  <c r="C28" i="45"/>
  <c r="G28"/>
  <c r="G29"/>
  <c r="G140" i="41" l="1"/>
  <c r="G139"/>
  <c r="G86"/>
  <c r="I28" i="45"/>
  <c r="E28"/>
  <c r="I29"/>
  <c r="E29"/>
  <c r="E27"/>
  <c r="E63" s="1"/>
  <c r="H28"/>
  <c r="H29"/>
  <c r="D29"/>
  <c r="D28"/>
  <c r="D27"/>
  <c r="D63" s="1"/>
  <c r="G61"/>
  <c r="C62"/>
  <c r="C60"/>
  <c r="C61"/>
  <c r="G62"/>
  <c r="G135" i="41"/>
  <c r="C29" i="45"/>
  <c r="C27"/>
  <c r="C63" l="1"/>
  <c r="J97" i="41" l="1"/>
  <c r="L97"/>
  <c r="K97"/>
  <c r="L109" l="1"/>
  <c r="K126"/>
  <c r="L11"/>
  <c r="L7"/>
  <c r="J16"/>
  <c r="K23"/>
  <c r="L40"/>
  <c r="L45"/>
  <c r="J48"/>
  <c r="L54"/>
  <c r="L58"/>
  <c r="L65"/>
  <c r="K72"/>
  <c r="J75"/>
  <c r="J68"/>
  <c r="J70"/>
  <c r="L82"/>
  <c r="J94"/>
  <c r="J105"/>
  <c r="K110"/>
  <c r="L114"/>
  <c r="J117"/>
  <c r="J119"/>
  <c r="L123"/>
  <c r="J127"/>
  <c r="K128"/>
  <c r="J129"/>
  <c r="L131"/>
  <c r="K133"/>
  <c r="K66"/>
  <c r="L98"/>
  <c r="J6"/>
  <c r="K11"/>
  <c r="J10"/>
  <c r="L8"/>
  <c r="K7"/>
  <c r="L13"/>
  <c r="L14"/>
  <c r="K16"/>
  <c r="L17"/>
  <c r="L21"/>
  <c r="K20"/>
  <c r="K22"/>
  <c r="J25"/>
  <c r="L26"/>
  <c r="K27"/>
  <c r="J29"/>
  <c r="L30"/>
  <c r="K31"/>
  <c r="L34"/>
  <c r="L35"/>
  <c r="K36"/>
  <c r="L39"/>
  <c r="K38"/>
  <c r="K40"/>
  <c r="L44"/>
  <c r="K45"/>
  <c r="J47"/>
  <c r="L48"/>
  <c r="K50"/>
  <c r="L51"/>
  <c r="K53"/>
  <c r="K54"/>
  <c r="L59"/>
  <c r="K58"/>
  <c r="J57"/>
  <c r="J63"/>
  <c r="K65"/>
  <c r="J64"/>
  <c r="L73"/>
  <c r="L75"/>
  <c r="J76"/>
  <c r="J67"/>
  <c r="L68"/>
  <c r="K69"/>
  <c r="J79"/>
  <c r="K82"/>
  <c r="J81"/>
  <c r="J93"/>
  <c r="L94"/>
  <c r="K95"/>
  <c r="J103"/>
  <c r="L105"/>
  <c r="K107"/>
  <c r="J111"/>
  <c r="K112"/>
  <c r="K114"/>
  <c r="L116"/>
  <c r="L117"/>
  <c r="K118"/>
  <c r="J121"/>
  <c r="K122"/>
  <c r="K123"/>
  <c r="J125"/>
  <c r="L127"/>
  <c r="J128"/>
  <c r="J130"/>
  <c r="K131"/>
  <c r="K132"/>
  <c r="L78"/>
  <c r="J9"/>
  <c r="J15"/>
  <c r="K19"/>
  <c r="L20"/>
  <c r="J26"/>
  <c r="K28"/>
  <c r="J30"/>
  <c r="K33"/>
  <c r="K37"/>
  <c r="K41"/>
  <c r="J52"/>
  <c r="K57"/>
  <c r="K77"/>
  <c r="L95"/>
  <c r="J124"/>
  <c r="K113"/>
  <c r="J7"/>
  <c r="K14"/>
  <c r="J19"/>
  <c r="K21"/>
  <c r="J20"/>
  <c r="J23"/>
  <c r="L25"/>
  <c r="K26"/>
  <c r="J28"/>
  <c r="L29"/>
  <c r="K30"/>
  <c r="K34"/>
  <c r="K35"/>
  <c r="K39"/>
  <c r="L42"/>
  <c r="K44"/>
  <c r="J46"/>
  <c r="L47"/>
  <c r="K48"/>
  <c r="L52"/>
  <c r="K51"/>
  <c r="J53"/>
  <c r="J56"/>
  <c r="K59"/>
  <c r="J58"/>
  <c r="J60"/>
  <c r="L63"/>
  <c r="J65"/>
  <c r="J72"/>
  <c r="K73"/>
  <c r="K75"/>
  <c r="J77"/>
  <c r="L67"/>
  <c r="K68"/>
  <c r="L70"/>
  <c r="L79"/>
  <c r="J82"/>
  <c r="L80"/>
  <c r="L93"/>
  <c r="K94"/>
  <c r="J96"/>
  <c r="L103"/>
  <c r="K105"/>
  <c r="J110"/>
  <c r="L111"/>
  <c r="J112"/>
  <c r="J115"/>
  <c r="K116"/>
  <c r="K117"/>
  <c r="L119"/>
  <c r="L121"/>
  <c r="J122"/>
  <c r="L124"/>
  <c r="L125"/>
  <c r="K127"/>
  <c r="L129"/>
  <c r="L130"/>
  <c r="J131"/>
  <c r="J133"/>
  <c r="K24"/>
  <c r="K109"/>
  <c r="K10"/>
  <c r="K13"/>
  <c r="K17"/>
  <c r="L22"/>
  <c r="L27"/>
  <c r="L31"/>
  <c r="L36"/>
  <c r="L38"/>
  <c r="J44"/>
  <c r="K46"/>
  <c r="L50"/>
  <c r="L53"/>
  <c r="K56"/>
  <c r="K60"/>
  <c r="K64"/>
  <c r="K76"/>
  <c r="L69"/>
  <c r="K81"/>
  <c r="J80"/>
  <c r="K96"/>
  <c r="L107"/>
  <c r="L112"/>
  <c r="K115"/>
  <c r="L118"/>
  <c r="L122"/>
  <c r="L132"/>
  <c r="K102"/>
  <c r="K6"/>
  <c r="J11"/>
  <c r="L9"/>
  <c r="K8"/>
  <c r="L15"/>
  <c r="L16"/>
  <c r="K120"/>
  <c r="L6"/>
  <c r="L10"/>
  <c r="K9"/>
  <c r="J8"/>
  <c r="J13"/>
  <c r="K15"/>
  <c r="J14"/>
  <c r="J17"/>
  <c r="L19"/>
  <c r="J21"/>
  <c r="J22"/>
  <c r="L23"/>
  <c r="K25"/>
  <c r="J27"/>
  <c r="L28"/>
  <c r="K29"/>
  <c r="J31"/>
  <c r="L33"/>
  <c r="L37"/>
  <c r="L41"/>
  <c r="K42"/>
  <c r="J45"/>
  <c r="L46"/>
  <c r="K47"/>
  <c r="J50"/>
  <c r="K52"/>
  <c r="J51"/>
  <c r="J54"/>
  <c r="L56"/>
  <c r="J59"/>
  <c r="L57"/>
  <c r="L60"/>
  <c r="K63"/>
  <c r="L64"/>
  <c r="L72"/>
  <c r="J73"/>
  <c r="L76"/>
  <c r="L77"/>
  <c r="K67"/>
  <c r="J69"/>
  <c r="K70"/>
  <c r="K79"/>
  <c r="L81"/>
  <c r="K80"/>
  <c r="K93"/>
  <c r="J95"/>
  <c r="L96"/>
  <c r="K103"/>
  <c r="J107"/>
  <c r="L110"/>
  <c r="K111"/>
  <c r="J114"/>
  <c r="L115"/>
  <c r="J116"/>
  <c r="J118"/>
  <c r="K119"/>
  <c r="K121"/>
  <c r="J123"/>
  <c r="K124"/>
  <c r="K125"/>
  <c r="L128"/>
  <c r="K129"/>
  <c r="K130"/>
  <c r="J132"/>
  <c r="L133"/>
  <c r="L5"/>
  <c r="K85" l="1"/>
  <c r="K12"/>
  <c r="K74"/>
  <c r="L66"/>
  <c r="K98"/>
  <c r="L32"/>
  <c r="L55"/>
  <c r="L74"/>
  <c r="L12"/>
  <c r="L108"/>
  <c r="L49"/>
  <c r="K5"/>
  <c r="L113"/>
  <c r="K92"/>
  <c r="K49"/>
  <c r="K18"/>
  <c r="K78"/>
  <c r="K71"/>
  <c r="K134"/>
  <c r="L43"/>
  <c r="K62"/>
  <c r="L120"/>
  <c r="L24"/>
  <c r="L62"/>
  <c r="L126"/>
  <c r="J55"/>
  <c r="K43"/>
  <c r="K32"/>
  <c r="L92"/>
  <c r="K55"/>
  <c r="J49"/>
  <c r="L18"/>
  <c r="L71"/>
  <c r="L102"/>
  <c r="K86" l="1"/>
  <c r="L86"/>
  <c r="L134"/>
  <c r="L85"/>
  <c r="K108"/>
  <c r="K61"/>
  <c r="L61"/>
  <c r="K135" l="1"/>
  <c r="L135"/>
  <c r="J5"/>
  <c r="J66" l="1"/>
  <c r="J43"/>
  <c r="J18"/>
  <c r="L142" i="42"/>
  <c r="L143"/>
  <c r="J126" i="41"/>
  <c r="J62"/>
  <c r="J102"/>
  <c r="J113"/>
  <c r="J109"/>
  <c r="K143" i="42"/>
  <c r="K142"/>
  <c r="J74" i="41"/>
  <c r="J92"/>
  <c r="J12"/>
  <c r="J78"/>
  <c r="J32"/>
  <c r="J120"/>
  <c r="J71"/>
  <c r="J24"/>
  <c r="J98"/>
  <c r="J61" l="1"/>
  <c r="J134"/>
  <c r="J108"/>
  <c r="J85"/>
  <c r="J86" l="1"/>
  <c r="J135"/>
  <c r="J143" i="42" l="1"/>
  <c r="J142"/>
</calcChain>
</file>

<file path=xl/comments1.xml><?xml version="1.0" encoding="utf-8"?>
<comments xmlns="http://schemas.openxmlformats.org/spreadsheetml/2006/main">
  <authors>
    <author>Palkó Roland</author>
  </authors>
  <commentList>
    <comment ref="D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E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F10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H10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J10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<sst xmlns="http://schemas.openxmlformats.org/spreadsheetml/2006/main" count="3382" uniqueCount="1133">
  <si>
    <t>Árokfelújítások</t>
  </si>
  <si>
    <t>Mezőföldvíz Kft. közmű felújítások</t>
  </si>
  <si>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</si>
  <si>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</si>
  <si>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</si>
  <si>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</si>
  <si>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</si>
  <si>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</si>
  <si>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</si>
  <si>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</si>
  <si>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</si>
  <si>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</si>
  <si>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</si>
  <si>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</si>
  <si>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</si>
  <si>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</si>
  <si>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</si>
  <si>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</si>
  <si>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</si>
  <si>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</si>
  <si>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</si>
  <si>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</si>
  <si>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</si>
  <si>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</si>
  <si>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</si>
  <si>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</si>
  <si>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</si>
  <si>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</si>
  <si>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</si>
  <si>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</si>
  <si>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</si>
  <si>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</si>
  <si>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</si>
  <si>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</si>
  <si>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</si>
  <si>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</si>
  <si>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</si>
  <si>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</si>
  <si>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</si>
  <si>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</si>
  <si>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</si>
  <si>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</si>
  <si>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</si>
  <si>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</si>
  <si>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</si>
  <si>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</si>
  <si>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</si>
  <si>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</si>
  <si>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</si>
  <si>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</si>
  <si>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</si>
  <si>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</si>
  <si>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</si>
  <si>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</si>
  <si>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</si>
  <si>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</si>
  <si>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</si>
  <si>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</si>
  <si>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</si>
  <si>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</si>
  <si>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</si>
  <si>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</si>
  <si>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</si>
  <si>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</si>
  <si>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</si>
  <si>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</si>
  <si>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</si>
  <si>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</si>
  <si>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</si>
  <si>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</si>
  <si>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</si>
  <si>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</si>
  <si>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</si>
  <si>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</si>
  <si>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</si>
  <si>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</si>
  <si>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</si>
  <si>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</si>
  <si>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</si>
  <si>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</si>
  <si>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</si>
  <si>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</si>
  <si>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</si>
  <si>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</si>
  <si>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</si>
  <si>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</si>
  <si>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</si>
  <si>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</si>
  <si>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</si>
  <si>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</si>
  <si>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</si>
  <si>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</si>
  <si>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</si>
  <si>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</si>
  <si>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</si>
  <si>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</si>
  <si>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</si>
  <si>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</si>
  <si>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</si>
  <si>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</si>
  <si>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</si>
  <si>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</si>
  <si>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</si>
  <si>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</si>
  <si>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</si>
  <si>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</si>
  <si>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</si>
  <si>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</si>
  <si>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</si>
  <si>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</si>
  <si>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</si>
  <si>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</si>
  <si>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</si>
  <si>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</si>
  <si>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</si>
  <si>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</si>
  <si>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</si>
  <si>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</si>
  <si>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</si>
  <si>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>FINANSZÍROZÁSI BEVÉTELEK ÖSSZESEN: (10. + … +15.)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</si>
  <si>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</si>
  <si>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</si>
  <si>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</si>
  <si>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</si>
  <si>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</si>
  <si>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</si>
  <si>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</si>
  <si>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</si>
  <si>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</si>
  <si>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</si>
  <si>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</si>
  <si>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</si>
  <si>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</si>
  <si>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</si>
  <si>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</si>
  <si>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</si>
  <si>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</si>
  <si>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</si>
  <si>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</si>
  <si>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</si>
  <si>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</si>
  <si>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</si>
  <si>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</si>
  <si>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</si>
  <si>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</si>
  <si>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</si>
  <si>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</si>
  <si>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</si>
  <si>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</si>
  <si>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</si>
  <si>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</si>
  <si>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</si>
  <si>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</si>
  <si>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</si>
  <si>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</si>
  <si>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</si>
  <si>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</si>
  <si>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</si>
  <si>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</si>
  <si>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</si>
  <si>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</si>
  <si>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</si>
  <si>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</si>
  <si>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</si>
  <si>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</si>
  <si>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</si>
  <si>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</si>
  <si>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</si>
  <si>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</si>
  <si>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</si>
  <si>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</si>
  <si>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</si>
  <si>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</si>
  <si>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</si>
  <si>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</si>
  <si>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</si>
  <si>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</si>
  <si>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</si>
  <si>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</si>
  <si>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</si>
  <si>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</si>
  <si>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</si>
  <si>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</si>
  <si>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</si>
  <si>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</si>
  <si>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</si>
  <si>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</si>
  <si>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</si>
  <si>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</si>
  <si>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</si>
  <si>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</si>
  <si>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</si>
  <si>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</si>
  <si>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</si>
  <si>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</si>
  <si>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</si>
  <si>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</si>
  <si>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</si>
  <si>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</si>
  <si>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</si>
  <si>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</si>
  <si>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</si>
  <si>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</si>
  <si>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</si>
  <si>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</si>
  <si>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</si>
  <si>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</si>
  <si>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</si>
  <si>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</si>
  <si>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</si>
  <si>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</si>
  <si>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</si>
  <si>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</si>
  <si>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</si>
  <si>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</si>
  <si>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</si>
  <si>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</si>
  <si>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</si>
  <si>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</si>
  <si>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</si>
  <si>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</si>
  <si>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</si>
  <si>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</si>
  <si>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</si>
  <si>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</si>
  <si>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</si>
  <si>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</si>
  <si>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</si>
  <si>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</si>
  <si>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</si>
  <si>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</si>
  <si>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</si>
  <si>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</si>
  <si>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</si>
  <si>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</si>
  <si>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</si>
  <si>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</si>
  <si>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</si>
  <si>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</si>
  <si>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</si>
  <si>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GESZ</t>
  </si>
  <si>
    <t>Művelődési Központ</t>
  </si>
  <si>
    <t>Völgységi Múzeum</t>
  </si>
  <si>
    <t>Egyéb működési célú támogatások bevételei államháztartáson belülről</t>
  </si>
  <si>
    <t>Egyéb felhalmozási célú támogatások bevételei államháztartáson belülről</t>
  </si>
  <si>
    <t>Felhalmozási célú átvett pénzeszközök</t>
  </si>
  <si>
    <t>ÁFA</t>
  </si>
  <si>
    <t>Járdafelújítások</t>
  </si>
  <si>
    <t>Önkormányzati lakások és egyéb helyiségek felújítása</t>
  </si>
  <si>
    <t>Informatikai fejlesztés</t>
  </si>
  <si>
    <t>Tartalék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</si>
  <si>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</si>
  <si>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</si>
  <si>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</si>
  <si>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</si>
  <si>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</si>
  <si>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</si>
  <si>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</si>
  <si>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</si>
  <si>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</si>
  <si>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</si>
  <si>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</si>
  <si>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</si>
  <si>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</si>
  <si>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</si>
  <si>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</si>
  <si>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</si>
  <si>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</si>
  <si>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</si>
  <si>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</si>
  <si>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</si>
  <si>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</si>
  <si>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</si>
  <si>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</si>
  <si>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</si>
  <si>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</si>
  <si>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</si>
  <si>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</si>
  <si>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</si>
  <si>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</si>
  <si>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</si>
  <si>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</si>
  <si>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</si>
  <si>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</si>
  <si>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</si>
  <si>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</si>
  <si>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</si>
  <si>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</si>
  <si>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</si>
  <si>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</si>
  <si>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</si>
  <si>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</si>
  <si>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</si>
  <si>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</si>
  <si>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</si>
  <si>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</si>
  <si>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</si>
  <si>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</si>
  <si>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</si>
  <si>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</si>
  <si>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</si>
  <si>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</si>
  <si>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</si>
  <si>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</si>
  <si>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</si>
  <si>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</si>
  <si>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</si>
  <si>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</si>
  <si>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</si>
  <si>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</si>
  <si>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</si>
  <si>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</si>
  <si>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</si>
  <si>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</si>
  <si>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</si>
  <si>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</si>
  <si>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</si>
  <si>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</si>
  <si>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</si>
  <si>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</si>
  <si>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</si>
  <si>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</si>
  <si>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</si>
  <si>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</si>
  <si>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</si>
  <si>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</si>
  <si>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</si>
  <si>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</si>
  <si>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</si>
  <si>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</si>
  <si>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</si>
  <si>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</si>
  <si>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</si>
  <si>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</si>
  <si>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</si>
  <si>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</si>
  <si>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</si>
  <si>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</si>
  <si>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</si>
  <si>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</si>
  <si>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</si>
  <si>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</si>
  <si>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</si>
  <si>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</si>
  <si>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</si>
  <si>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</si>
  <si>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</si>
  <si>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</si>
  <si>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</si>
  <si>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</si>
  <si>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</si>
  <si>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</si>
  <si>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</si>
  <si>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</si>
  <si>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</si>
  <si>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</si>
  <si>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</si>
  <si>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</si>
  <si>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</si>
  <si>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</si>
  <si>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</si>
  <si>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</si>
  <si>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BEVÉTELI és KIADÁSI ELŐIRÁNYZATAI</t>
  </si>
  <si>
    <t>címrend szerint</t>
  </si>
  <si>
    <t>KIADÁSOK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</si>
  <si>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</si>
  <si>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</si>
  <si>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</si>
  <si>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</si>
  <si>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</si>
  <si>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</si>
  <si>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</si>
  <si>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</si>
  <si>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</si>
  <si>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</si>
  <si>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</si>
  <si>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1. alcím összesen</t>
  </si>
  <si>
    <t>Varázskapu Óvoda és Bölcsőde</t>
  </si>
  <si>
    <t>M.adókat terhelő járulékok</t>
  </si>
  <si>
    <t>2. alcím összesen:</t>
  </si>
  <si>
    <t>8. alcím összesen:</t>
  </si>
  <si>
    <t>Solymár Imre Városi Könyvtár</t>
  </si>
  <si>
    <t>Személyi juttatás</t>
  </si>
  <si>
    <t>Dologi kiadás</t>
  </si>
  <si>
    <t>10. alcím összesen:</t>
  </si>
  <si>
    <t>11. alcím összesen: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</si>
  <si>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</si>
  <si>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</si>
  <si>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</si>
  <si>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</si>
  <si>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</si>
  <si>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</si>
  <si>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</si>
  <si>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</si>
  <si>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</si>
  <si>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</si>
  <si>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</si>
  <si>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</si>
  <si>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</si>
  <si>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</si>
  <si>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</si>
  <si>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</si>
  <si>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</si>
  <si>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</si>
  <si>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</si>
  <si>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</si>
  <si>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</si>
  <si>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</si>
  <si>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</si>
  <si>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</si>
  <si>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</si>
  <si>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</si>
  <si>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</si>
  <si>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</si>
  <si>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</si>
  <si>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</si>
  <si>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</si>
  <si>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</si>
  <si>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</si>
  <si>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</si>
  <si>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</si>
  <si>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</si>
  <si>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</si>
  <si>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>Tagintézményi kiadásokra</t>
  </si>
  <si>
    <t>Fogászati ellátásra</t>
  </si>
  <si>
    <t>Munkaügyi Központ</t>
  </si>
  <si>
    <t>EU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</si>
  <si>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</si>
  <si>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</si>
  <si>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</si>
  <si>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</si>
  <si>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</si>
  <si>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</si>
  <si>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</si>
  <si>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</si>
  <si>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</si>
  <si>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</si>
  <si>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</si>
  <si>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Tagi kölcsön</t>
  </si>
  <si>
    <t>Ipari Park Kft.</t>
  </si>
  <si>
    <t>389.cím összesen:</t>
  </si>
  <si>
    <t>310. cím összesen:</t>
  </si>
  <si>
    <t>OEP</t>
  </si>
  <si>
    <t>Belföldi finanszírozás bevételei</t>
  </si>
  <si>
    <t>160. cím összesen:</t>
  </si>
  <si>
    <t>225. cím összesen:</t>
  </si>
  <si>
    <t>241. cím összesen:</t>
  </si>
  <si>
    <t>260. cím összesen:</t>
  </si>
  <si>
    <t>A települési önk. kulturális feladatainak támogatása</t>
  </si>
  <si>
    <t>Közös Hivatala bevételei összesen:</t>
  </si>
  <si>
    <t>Völgységi Önkormányzatok Társulása</t>
  </si>
  <si>
    <t>Szennyvíztisztító vásárlás részlet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</si>
  <si>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</si>
  <si>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</si>
  <si>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</si>
  <si>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</si>
  <si>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</si>
  <si>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Magyar Államkincstár</t>
  </si>
  <si>
    <t>Állami támogatás visszafizetés</t>
  </si>
  <si>
    <t>Telekkialakításhoz földterület vásárlás</t>
  </si>
  <si>
    <t>Földterület vásárlás Ipari park részére</t>
  </si>
  <si>
    <t>Képviselői keret</t>
  </si>
  <si>
    <t>Fonyód tábor felújítás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</si>
  <si>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</si>
  <si>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</si>
  <si>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</si>
  <si>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</si>
  <si>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</si>
  <si>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</si>
  <si>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</si>
  <si>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</si>
  <si>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</si>
  <si>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</si>
  <si>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</si>
  <si>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</si>
  <si>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</si>
  <si>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</si>
  <si>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</si>
  <si>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</si>
  <si>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</si>
  <si>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</si>
  <si>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</si>
  <si>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</si>
  <si>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</si>
  <si>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</si>
  <si>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</si>
  <si>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</si>
  <si>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</si>
  <si>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</si>
  <si>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</si>
  <si>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</si>
  <si>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</si>
  <si>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</si>
  <si>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</si>
  <si>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</si>
  <si>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</si>
  <si>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</si>
  <si>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</si>
  <si>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</si>
  <si>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</si>
  <si>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</si>
  <si>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</si>
  <si>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</si>
  <si>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</si>
  <si>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</si>
  <si>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</si>
  <si>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</si>
  <si>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</si>
  <si>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</si>
  <si>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</si>
  <si>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</si>
  <si>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</si>
  <si>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</si>
  <si>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</si>
  <si>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</si>
  <si>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</si>
  <si>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</si>
  <si>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</si>
  <si>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</si>
  <si>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</si>
  <si>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</si>
  <si>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</si>
  <si>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</si>
  <si>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</si>
  <si>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</si>
  <si>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</si>
  <si>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</si>
  <si>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</si>
  <si>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</si>
  <si>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</si>
  <si>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</si>
  <si>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</si>
  <si>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</si>
  <si>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</si>
  <si>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</si>
  <si>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</si>
  <si>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</si>
  <si>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</si>
  <si>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</si>
  <si>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</si>
  <si>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</si>
  <si>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</si>
  <si>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</si>
  <si>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</si>
  <si>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</si>
  <si>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</si>
  <si>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</si>
  <si>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</si>
  <si>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3.1</t>
  </si>
  <si>
    <t>3.2</t>
  </si>
  <si>
    <t>3.3</t>
  </si>
  <si>
    <t>Lakhatáshoz nyújtott települési támogatás</t>
  </si>
  <si>
    <t>Tartósan beteg hozzátart.ápolását végzők támogatása</t>
  </si>
  <si>
    <t>Közszolgáltatási díj átvállalása</t>
  </si>
  <si>
    <t>Rk.települési tám. - gyermekek rászorultsága</t>
  </si>
  <si>
    <t>Rk.települési tám. - létfenntartás, katasztrófahelyzet</t>
  </si>
  <si>
    <t>Köztemetés</t>
  </si>
  <si>
    <t>Rendszeres gyermekvédelmi kedvezmény</t>
  </si>
  <si>
    <t>Normatíva átadása</t>
  </si>
  <si>
    <t>Kölcsön</t>
  </si>
  <si>
    <t>Bonyhádi Kosárlabda Sportegyesület</t>
  </si>
  <si>
    <t>Ügyeletre</t>
  </si>
  <si>
    <t>Önkéntes Tűzoltó Egyesület</t>
  </si>
  <si>
    <t>Egyéb működési célú támogatások ÁH belülre</t>
  </si>
  <si>
    <t>Jegyzői bérre</t>
  </si>
  <si>
    <t>Kisdorog, Kismányok</t>
  </si>
  <si>
    <t>304. cím összesen:</t>
  </si>
  <si>
    <t>Közfoglalkoztatásra</t>
  </si>
  <si>
    <t>135. cím összesen:</t>
  </si>
  <si>
    <t>206. cím összesen:</t>
  </si>
  <si>
    <t>Működési célú visszatérítendő támogatások, kölcsönök visszatérülése államháztartáson kívülről</t>
  </si>
  <si>
    <t>392. cím összesen:</t>
  </si>
  <si>
    <t>390.cím összesen: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</si>
  <si>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</si>
  <si>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</si>
  <si>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</si>
  <si>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</si>
  <si>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</si>
  <si>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</si>
  <si>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</si>
  <si>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</si>
  <si>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</si>
  <si>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</si>
  <si>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</si>
  <si>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</si>
  <si>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</si>
  <si>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</si>
  <si>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</si>
  <si>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</si>
  <si>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</si>
  <si>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</si>
  <si>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</si>
  <si>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</si>
  <si>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</si>
  <si>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</si>
  <si>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</si>
  <si>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</si>
  <si>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</si>
  <si>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</si>
  <si>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</si>
  <si>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</si>
  <si>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</si>
  <si>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</si>
  <si>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</si>
  <si>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2017. évi előirányzat</t>
  </si>
  <si>
    <t>Tulajdonosi kölcsönök kiadásai</t>
  </si>
  <si>
    <t>K919</t>
  </si>
  <si>
    <t>K925</t>
  </si>
  <si>
    <t>TOP 3.2.1 Zeneiskola szigetelés</t>
  </si>
  <si>
    <t>Gödör ABC feletti közterület felújítás</t>
  </si>
  <si>
    <t>Szent I. u. 1. I. em. 2. felújítás</t>
  </si>
  <si>
    <t>Sportcsarnok felújítás</t>
  </si>
  <si>
    <t>Wernau u. útépítés folytatása</t>
  </si>
  <si>
    <t>TS Gastro székvásárlás</t>
  </si>
  <si>
    <t>Kisbusz vásárlás</t>
  </si>
  <si>
    <t>Körforgalom építés</t>
  </si>
  <si>
    <t>Gyár u. 10. mögötti parkoló</t>
  </si>
  <si>
    <t>Foglalkoztatási paktum eszközbeszerzés</t>
  </si>
  <si>
    <t>Kubinyi program II. ütem eszközbeszerzés</t>
  </si>
  <si>
    <t>Kubinyi program II. ütem Múzeum felújítás</t>
  </si>
  <si>
    <t>Forintban !</t>
  </si>
  <si>
    <t>adatok Ft-ban</t>
  </si>
  <si>
    <t>Egyéb gép beszerzés</t>
  </si>
  <si>
    <t>Alapítványok támogatása</t>
  </si>
  <si>
    <t>Kosárlabda Klub TAO pénzhez önrész biztosítása</t>
  </si>
  <si>
    <t>Termál Kft. Működési támogatás</t>
  </si>
  <si>
    <t>Bajor-Magyar evangélikus testvértalálkozó tám.</t>
  </si>
  <si>
    <t>KLIK</t>
  </si>
  <si>
    <t xml:space="preserve">Zeneiskola térítési díj </t>
  </si>
  <si>
    <t>Kiegészítő gyermekvédelmi támogatás</t>
  </si>
  <si>
    <t>Munkabér és járulékok időarányos többletkifizetésére</t>
  </si>
  <si>
    <t xml:space="preserve">Felhalmozási célú önkormányzati támogatások </t>
  </si>
  <si>
    <t>221. cím összesen:</t>
  </si>
  <si>
    <t>Sportcsarnok felújítására</t>
  </si>
  <si>
    <t>Foglalkoztatási paktumra</t>
  </si>
  <si>
    <t>2017. évi eredeti előir.</t>
  </si>
  <si>
    <t xml:space="preserve"> Bonyhád Város Önkormányzata 2017. évi</t>
  </si>
  <si>
    <t xml:space="preserve"> Bonyhád Városi Önkormányzat 2017. évi</t>
  </si>
  <si>
    <t>Nemzetgazdasági Minisztérium</t>
  </si>
  <si>
    <t>Magyarország Kormánya</t>
  </si>
  <si>
    <t>K513</t>
  </si>
  <si>
    <t>#</t>
  </si>
  <si>
    <t>Módosított előirányzat</t>
  </si>
  <si>
    <t>Teljesítés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</si>
  <si>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</si>
  <si>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</si>
  <si>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</si>
  <si>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</si>
  <si>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</si>
  <si>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</si>
  <si>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</si>
  <si>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</si>
  <si>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</si>
  <si>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Teljesítés %-a</t>
  </si>
  <si>
    <t>Előző évi támogatás elszámolás</t>
  </si>
  <si>
    <t>Elvonások és befizetések</t>
  </si>
  <si>
    <t>370.cím összesen:</t>
  </si>
  <si>
    <t>TOP 3.1.1-15 Fenntartható települési közl.fejl.</t>
  </si>
  <si>
    <t>Részesedés vásárlás</t>
  </si>
  <si>
    <t>TOP 3.1.1-15 Kerékpárút kiépítése</t>
  </si>
  <si>
    <t>TOP 1.4.1 Óvoda felújítás</t>
  </si>
  <si>
    <t>TOP 4.2.1 Szoc. Alapszolg. Infr.fejl.</t>
  </si>
  <si>
    <t>ASP rendszer informatikai beszerzés (KÖFOP)</t>
  </si>
  <si>
    <t>ASP rendszer bevezetés támogatás (KÖFOP)</t>
  </si>
  <si>
    <t>Nemzeti Fejlesztési Minisztérium</t>
  </si>
  <si>
    <t>Autómentes nap támogatása 2016.</t>
  </si>
  <si>
    <t>TOP 1.1.1-15 Ipari park</t>
  </si>
  <si>
    <t>TOP 4.2.1-15 Szoc. Alapszolg. Infr.fejl.</t>
  </si>
  <si>
    <t>TOP 1.1.3-15 Helyi gazdaságfejlesztés</t>
  </si>
  <si>
    <t>TOP 1.2.1-15 Fenntartható turizmusfejlesztés</t>
  </si>
  <si>
    <t>Közép- és Kelet európai Társadalom Kutatásáért Közal.</t>
  </si>
  <si>
    <t>1956-os forradalom emlékhelyeinek felúj. Tám.</t>
  </si>
  <si>
    <t>Világháborús emlékmű felújítás támogatása</t>
  </si>
  <si>
    <t>254. cím összesen:</t>
  </si>
  <si>
    <t>felhalmozási célú visszatérítendő támogatások, kölcsönök visszatérülése államháztartáson kívülről</t>
  </si>
  <si>
    <t>Bér átadás</t>
  </si>
  <si>
    <t>Összesen</t>
  </si>
  <si>
    <t>ÖNK</t>
  </si>
  <si>
    <t>KÖH</t>
  </si>
  <si>
    <t>Múzeum</t>
  </si>
  <si>
    <t>2016. évi előirányzat</t>
  </si>
  <si>
    <t>Ezer forintban</t>
  </si>
  <si>
    <t xml:space="preserve">TOP 1.4.1-15 Férőhely bővítés és infrastrukt.fejl </t>
  </si>
  <si>
    <t>TOP 2.1.3-15 Csapadékvíz elvez. infrastrukt. Fejlesztése</t>
  </si>
  <si>
    <t>Összesen:</t>
  </si>
  <si>
    <t>11A. Melléklet</t>
  </si>
  <si>
    <t>Testületi anyag által javasolt módosítás</t>
  </si>
  <si>
    <t>Nyári diákmunkára</t>
  </si>
  <si>
    <t>Járásszékhelyi múzeumok szakmai támogatása</t>
  </si>
  <si>
    <t>TOP 3.2.1-15 Önkorm.épületek energ.korsz.</t>
  </si>
  <si>
    <t>TOP 2.1.2-15 Zöld Város kialakítása</t>
  </si>
  <si>
    <t>Vállalkozások</t>
  </si>
  <si>
    <t>Művelési ág váltás ktg.megtérítése</t>
  </si>
  <si>
    <t>246. cím összesen:</t>
  </si>
  <si>
    <t>Emberi Erőforrás Támogatáskezelő</t>
  </si>
  <si>
    <t>TS Gastro ingatlanfelújításra</t>
  </si>
  <si>
    <t>Dél-Dunántúli Közlekedési Központ közösségi közl.</t>
  </si>
  <si>
    <t>Foglalkoztatási paktum informatikai eszközbeszerzés</t>
  </si>
  <si>
    <t>Kubinyi program II. ütem informatikai eszközbeszerzés</t>
  </si>
  <si>
    <t>TOP 1.4.1-15 informatikai eszközbeszerzés</t>
  </si>
  <si>
    <t>TOP 1.4.1-15 eszközbeszerzés</t>
  </si>
  <si>
    <t>TOP 1.2.1-15 informatikai eszközbeszerzés</t>
  </si>
  <si>
    <t>TOP 1.2.1-15 eszközbeszerzés</t>
  </si>
  <si>
    <t>TOP 4.2.1-15 eszközbeszerzés</t>
  </si>
  <si>
    <t>Közfoglalkoztatás eszközbeszerzés</t>
  </si>
  <si>
    <t>Települési Arculati kézikönyv</t>
  </si>
  <si>
    <t>TOP 2.1.2 Zöld Város kialakítása</t>
  </si>
  <si>
    <t>Wernau Önkormányzata</t>
  </si>
  <si>
    <t>Adomány</t>
  </si>
  <si>
    <t>Vörösmarty tér '56-os emlékmű</t>
  </si>
  <si>
    <t>Sorszám</t>
  </si>
  <si>
    <t>Önkormányzat</t>
  </si>
  <si>
    <t>Közös Hivatal</t>
  </si>
  <si>
    <t>Varázskapu Óvoda</t>
  </si>
  <si>
    <t>Könyvtár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</si>
  <si>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</si>
  <si>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</si>
  <si>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</si>
  <si>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</si>
  <si>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</si>
  <si>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</si>
  <si>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</si>
  <si>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</si>
  <si>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</si>
  <si>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</si>
  <si>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</si>
  <si>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</si>
  <si>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</si>
  <si>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</si>
  <si>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</si>
  <si>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</si>
  <si>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</si>
  <si>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</si>
  <si>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</si>
  <si>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 S Z K Ö Z Ö K</t>
  </si>
  <si>
    <t>Előző időszak</t>
  </si>
  <si>
    <t>Módosítások</t>
  </si>
  <si>
    <t>Tárgyidőszak</t>
  </si>
  <si>
    <t>A) NEMZETI VAGYONBA TARTOZÓ BEFEKTETETT ESZKÖZÖK</t>
  </si>
  <si>
    <t xml:space="preserve">A/I        Immateriális javak </t>
  </si>
  <si>
    <t xml:space="preserve">A/II      Tárgyi eszközök </t>
  </si>
  <si>
    <t>A/III     Befektetett pénzügyi eszközök</t>
  </si>
  <si>
    <t>A/IV     Koncesszióba, vagyonkezelésbe adott eszközök</t>
  </si>
  <si>
    <t>B) NEMZETI VAGYONBA TARTOZÓ FORGÓESZKÖZÖK</t>
  </si>
  <si>
    <t xml:space="preserve">B/I        Készletek </t>
  </si>
  <si>
    <t>B/II       Értékpapírok</t>
  </si>
  <si>
    <t>C) PÉNZESZKÖZÖK</t>
  </si>
  <si>
    <t>D)  KÖVETELÉSEK (=D/I+D/II+D/III)</t>
  </si>
  <si>
    <t>D/I        Költségvetési évben esedékes követelések</t>
  </si>
  <si>
    <t>D/II       Költségvetési évet követően esedékes követelések</t>
  </si>
  <si>
    <t>D/III      Követelés jellegű sajátos elszámolások</t>
  </si>
  <si>
    <t>E)  EGYÉB SAJÁTOS ESZKÖZOLDALI ELSZÁMOLÁSOK</t>
  </si>
  <si>
    <t>F)  AKTÍV IDŐBELI ELHATÁROLÁSOK</t>
  </si>
  <si>
    <t>ESZKÖZÖK ÖSSZESEN</t>
  </si>
  <si>
    <t>F O R R Á S O K</t>
  </si>
  <si>
    <t>G)  SAJÁT TŐKE (=G/I+…+G/VI)</t>
  </si>
  <si>
    <t>G/I        Nemzeti vagyon induláskori értéke</t>
  </si>
  <si>
    <t>G/II       Nemzeti vagyon változásai</t>
  </si>
  <si>
    <t>G/III      Egyéb eszközök induláskori értéke és változásai</t>
  </si>
  <si>
    <t>G/IV       Felhalmozott eredmény</t>
  </si>
  <si>
    <t>G/V        Eszközök értékhelyesbítésének forrása</t>
  </si>
  <si>
    <t>G/VI       Mérleg szerinti eredmény</t>
  </si>
  <si>
    <t>H)  KÖTELEZETTSÉGEK (=H/I+H/II+H/III)</t>
  </si>
  <si>
    <t>H/I        Költségvetési évben esedékes kötelezettségek</t>
  </si>
  <si>
    <t>H/II       Költségvetési évet követően esedékes kötelezettségek</t>
  </si>
  <si>
    <t>H/III      Kötelezettség jellegű sajátos elszámolások</t>
  </si>
  <si>
    <t>I)   KINCSTÁRI SZÁMLAVEZETÉSSEL KAPCSOLATOS ELSZÁMOLÁSOK</t>
  </si>
  <si>
    <t>30.</t>
  </si>
  <si>
    <t>J)  PASSZÍV IDŐBELI ELHATÁROLÁSOK</t>
  </si>
  <si>
    <t>31.</t>
  </si>
  <si>
    <t>FORRÁSOK ÖSSZESEN</t>
  </si>
  <si>
    <t>Módosítások (+/-)</t>
  </si>
  <si>
    <t>Tárgyi 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</si>
  <si>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</si>
  <si>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</si>
  <si>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</si>
  <si>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</si>
  <si>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</si>
  <si>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</si>
  <si>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</si>
  <si>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</si>
  <si>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</si>
  <si>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</si>
  <si>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</si>
  <si>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</si>
  <si>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</si>
  <si>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</si>
  <si>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</si>
  <si>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</si>
  <si>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</si>
  <si>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</si>
  <si>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</si>
  <si>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</si>
  <si>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</si>
  <si>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</si>
  <si>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</si>
  <si>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</si>
  <si>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</si>
  <si>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</si>
  <si>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</si>
  <si>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</si>
  <si>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</si>
  <si>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</si>
  <si>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</si>
  <si>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</si>
  <si>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</si>
  <si>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</si>
  <si>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</si>
  <si>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</si>
  <si>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</si>
  <si>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</si>
  <si>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</si>
  <si>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</si>
  <si>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</si>
  <si>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</si>
  <si>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</si>
  <si>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</si>
  <si>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PÉNZESZKÖZÖK VÁLTOZÁSÁNAK LEVEZETÉSE</t>
  </si>
  <si>
    <t>Sor-szám</t>
  </si>
  <si>
    <t>Összeg  (Ft )</t>
  </si>
  <si>
    <r>
      <t>Pénzkészlet 2016. január 1-jén
e</t>
    </r>
    <r>
      <rPr>
        <i/>
        <sz val="10"/>
        <rFont val="Times New Roman CE"/>
        <charset val="238"/>
      </rPr>
      <t>bből:</t>
    </r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</si>
  <si>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</si>
  <si>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</si>
  <si>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</si>
  <si>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</si>
  <si>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</si>
  <si>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r>
      <t>Záró pénzkészlet 2016. december 31-én
e</t>
    </r>
    <r>
      <rPr>
        <i/>
        <sz val="10"/>
        <rFont val="Times New Roman CE"/>
        <charset val="238"/>
      </rPr>
      <t>bből:</t>
    </r>
  </si>
  <si>
    <t>ESZKÖZÖK</t>
  </si>
  <si>
    <t>Bruttó</t>
  </si>
  <si>
    <t xml:space="preserve">Könyv szerinti </t>
  </si>
  <si>
    <t>állományi érték</t>
  </si>
  <si>
    <t xml:space="preserve">A </t>
  </si>
  <si>
    <t>B</t>
  </si>
  <si>
    <t>C</t>
  </si>
  <si>
    <t>D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</si>
  <si>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</si>
  <si>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</si>
  <si>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</si>
  <si>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</si>
  <si>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</si>
  <si>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</si>
  <si>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</si>
  <si>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</si>
  <si>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</si>
  <si>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</si>
  <si>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</si>
  <si>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</si>
  <si>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</si>
  <si>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</si>
  <si>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</si>
  <si>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</si>
  <si>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</si>
  <si>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</si>
  <si>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</si>
  <si>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</si>
  <si>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</si>
  <si>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</si>
  <si>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</si>
  <si>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</si>
  <si>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</si>
  <si>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</si>
  <si>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</si>
  <si>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</si>
  <si>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</si>
  <si>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</si>
  <si>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</si>
  <si>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</si>
  <si>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</si>
  <si>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</si>
  <si>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</si>
  <si>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</si>
  <si>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</si>
  <si>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</si>
  <si>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</si>
  <si>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</si>
  <si>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</si>
  <si>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</si>
  <si>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</si>
  <si>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</si>
  <si>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</si>
  <si>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</si>
  <si>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</si>
  <si>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</si>
  <si>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</si>
  <si>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</si>
  <si>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</si>
  <si>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</si>
  <si>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</si>
  <si>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</si>
  <si>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</si>
  <si>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</si>
  <si>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</si>
  <si>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</si>
  <si>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</si>
  <si>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</si>
  <si>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</si>
  <si>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</si>
  <si>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</si>
  <si>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</si>
  <si>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</si>
  <si>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</si>
  <si>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</si>
  <si>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</si>
  <si>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</si>
  <si>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</si>
  <si>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</si>
  <si>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</si>
  <si>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</si>
  <si>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</si>
  <si>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</si>
  <si>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</si>
  <si>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</si>
  <si>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</si>
  <si>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</si>
  <si>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</si>
  <si>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</si>
  <si>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</si>
  <si>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</si>
  <si>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</si>
  <si>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</si>
  <si>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</si>
  <si>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</si>
  <si>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</si>
  <si>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</si>
  <si>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</si>
  <si>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</si>
  <si>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</si>
  <si>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</si>
  <si>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</si>
  <si>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</si>
  <si>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</si>
  <si>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</si>
  <si>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</si>
  <si>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</si>
  <si>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</si>
  <si>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</si>
  <si>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</si>
  <si>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</si>
  <si>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</si>
  <si>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</si>
  <si>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</si>
  <si>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</si>
  <si>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</si>
  <si>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</si>
  <si>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</si>
  <si>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</si>
  <si>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</si>
  <si>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</si>
  <si>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</si>
  <si>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</si>
  <si>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</si>
  <si>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</si>
  <si>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</si>
  <si>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</si>
  <si>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</si>
  <si>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</si>
  <si>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Bruttó 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</si>
  <si>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</si>
  <si>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</si>
  <si>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</si>
  <si>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</si>
  <si>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</si>
  <si>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</si>
  <si>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</si>
  <si>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</si>
  <si>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</si>
  <si>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</si>
  <si>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</si>
  <si>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</si>
  <si>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</si>
  <si>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</si>
  <si>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</si>
  <si>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</si>
  <si>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</si>
  <si>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</si>
  <si>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</si>
  <si>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</si>
  <si>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Többéves kihatással járó döntések számszerűsítése évenkénti bontásban és összesítve célok szerint</t>
  </si>
  <si>
    <t>Kötelezettség jogcíme</t>
  </si>
  <si>
    <t>Köt. váll.
 éve</t>
  </si>
  <si>
    <t>Összes vállalt kötelezettség</t>
  </si>
  <si>
    <t>Kötelezettségek a következő években</t>
  </si>
  <si>
    <t>Még fennálló kötelezettség</t>
  </si>
  <si>
    <t>2018.</t>
  </si>
  <si>
    <t>2019.</t>
  </si>
  <si>
    <t>10=(6+7+8+9)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</si>
  <si>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</si>
  <si>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</si>
  <si>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</si>
  <si>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</si>
  <si>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</si>
  <si>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</si>
  <si>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</si>
  <si>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</si>
  <si>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</si>
  <si>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</si>
  <si>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</si>
  <si>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</si>
  <si>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</si>
  <si>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</si>
  <si>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</si>
  <si>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</si>
  <si>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</si>
  <si>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</si>
  <si>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</si>
  <si>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</si>
  <si>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</si>
  <si>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</si>
  <si>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</si>
  <si>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</si>
  <si>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</si>
  <si>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</si>
  <si>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</si>
  <si>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</si>
  <si>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</si>
  <si>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</si>
  <si>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</si>
  <si>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</si>
  <si>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</si>
  <si>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</si>
  <si>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</si>
  <si>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</si>
  <si>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</si>
  <si>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</si>
  <si>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</si>
  <si>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</si>
  <si>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</si>
  <si>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</si>
  <si>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</si>
  <si>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</si>
  <si>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</si>
  <si>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</si>
  <si>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Bonyhád Város Önkormányzata tulajdonában álló gazdálkodó szervezetek működéséből származó kötelezettségek és részesedések alakulása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</si>
  <si>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</si>
  <si>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</si>
  <si>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</si>
  <si>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</si>
  <si>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Völgységi Termál Vízfeltáró Kft.</t>
  </si>
  <si>
    <t>Bonyhádi Geosolar Kft.</t>
  </si>
  <si>
    <t>Mezőföldvíz Kft.</t>
  </si>
  <si>
    <t>Bonyhádi Ipari Park Kft.</t>
  </si>
  <si>
    <t xml:space="preserve">       ÖSSZESEN: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</si>
  <si>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</si>
  <si>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</si>
  <si>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</si>
  <si>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</si>
  <si>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</si>
  <si>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</si>
  <si>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</si>
  <si>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</si>
  <si>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</si>
  <si>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</si>
  <si>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</si>
  <si>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</si>
  <si>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</si>
  <si>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</si>
  <si>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</si>
  <si>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</si>
  <si>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</si>
  <si>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</si>
  <si>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</si>
  <si>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</si>
  <si>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</si>
  <si>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</si>
  <si>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Források</t>
  </si>
  <si>
    <t>Támogatási szerződés szerinti bevételek, kiadások</t>
  </si>
  <si>
    <t>Eredeti</t>
  </si>
  <si>
    <t>Módosított</t>
  </si>
  <si>
    <t>Évenkénti üteme</t>
  </si>
  <si>
    <t>Összes bevétel,
kiadás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</si>
  <si>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</si>
  <si>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</si>
  <si>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</si>
  <si>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</si>
  <si>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</si>
  <si>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</si>
  <si>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</si>
  <si>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</si>
  <si>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</si>
  <si>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</si>
  <si>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</si>
  <si>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</si>
  <si>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</si>
  <si>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</si>
  <si>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</si>
  <si>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</si>
  <si>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</si>
  <si>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</si>
  <si>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</si>
  <si>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</si>
  <si>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</si>
  <si>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</si>
  <si>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</si>
  <si>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</si>
  <si>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</si>
  <si>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</si>
  <si>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No.</t>
  </si>
  <si>
    <t>Intézmény*</t>
  </si>
  <si>
    <t>Záró engedélyezett létszám</t>
  </si>
  <si>
    <t>Átlagos statisztikai állományi létszám</t>
  </si>
  <si>
    <t>BONYHÁD VÁROS ÖNKORMÁNYZATA
EGYSZERŰSÍTETT MÉRLEG 2017. ÉV</t>
  </si>
  <si>
    <t>2017. év</t>
  </si>
  <si>
    <t>VAGYONKIMUTATÁS az érték nélkül nyilvántartott eszközökről</t>
  </si>
  <si>
    <t>Adósság állomány alakulása lejárat, eszközök, bel- és külföldi hitelezők szerinti bontásban 2017. december 31-én</t>
  </si>
  <si>
    <t>GA-BO Rt.</t>
  </si>
  <si>
    <t>Bonycom Kft.</t>
  </si>
  <si>
    <t>Fűtőmű Kft.</t>
  </si>
  <si>
    <t>ÉMÁSZ Rt.</t>
  </si>
  <si>
    <t>Bonyhád Vár. fejl. Nkft.</t>
  </si>
  <si>
    <t>Bonyhádi Fürdő Kft.</t>
  </si>
  <si>
    <t>Bonyhád Város Mezőgazdasági Kft.</t>
  </si>
  <si>
    <t>Völgységi Ipari Park Kft.</t>
  </si>
  <si>
    <t>Dél-kom Nonprofit Kft.</t>
  </si>
  <si>
    <t xml:space="preserve">2017. évi </t>
  </si>
  <si>
    <t>2017. évi teljesítés</t>
  </si>
  <si>
    <t>2020.</t>
  </si>
  <si>
    <t>2020. 
után</t>
  </si>
  <si>
    <t>Vörösmarty Mihály Művelődési Központ</t>
  </si>
  <si>
    <t>Bonyhádi Varázskapu Bölcsőde és Óvoda</t>
  </si>
  <si>
    <t>2017. előtt</t>
  </si>
  <si>
    <t>2017. évi</t>
  </si>
  <si>
    <t>2017. után</t>
  </si>
  <si>
    <t>Önkormányzaton kívüli EU-s projekthez történő hozzájárulás 2017. évi előirányzata és teljesítése</t>
  </si>
  <si>
    <t xml:space="preserve">TOP 5.1.2-15-TL1-2016-00001 Foglalkoztatási paktum </t>
  </si>
  <si>
    <t>TOP 1.2.1-15-TL1-2016-00001 Váraljai Parkerdő turisztikai vonzerejének fejlesztése</t>
  </si>
  <si>
    <t>TOP 1.4.1-15-TL1-2016-00001 Férőhelybőv.és inf.fejl.a Bonyhádi Varázskapu Óvodában</t>
  </si>
  <si>
    <t>TOP 3.1.1-15-TL1-2016-00002 Kerékpárút kiépítése</t>
  </si>
  <si>
    <t>TOP 2.1.3-15-TL1-2016-00047 Csapadékvíz inf.fejl.Bonyhádon</t>
  </si>
  <si>
    <t>TOP 1.1.1-15-TL1-2016-00006 Ipari Park bővítési lehetőségeinek megteremtése</t>
  </si>
  <si>
    <t>TOP 4.2.1-15-TL1-2016-00001 Szoc.alapszolg.infr.fejl.</t>
  </si>
  <si>
    <t xml:space="preserve">TOP 2.1.2-15-TL1-2016-00002 Miénk Itt a tér </t>
  </si>
  <si>
    <t>TOP 3.2.1-15-TL1-2016-00023 A bonyhádi zeneiskola épületének energetikai korszerűsítése</t>
  </si>
  <si>
    <t>TOP 1.1.3.15-TL1-2016-00006 Agrárlogisztikai központ létesítése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</si>
</sst>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_(&quot;$&quot;* #,##0.00_);_(&quot;$&quot;* \(#,##0.00\);_(&quot;$&quot;* &quot;-&quot;??_);_(@_)"/>
    <numFmt numFmtId="168" formatCode="#,###.00"/>
    <numFmt numFmtId="169" formatCode="#,###__;\-\ #,###__"/>
    <numFmt numFmtId="170" formatCode="#,###__"/>
    <numFmt numFmtId="171" formatCode="00"/>
    <numFmt numFmtId="172" formatCode="#,###__;\-#,###__"/>
    <numFmt numFmtId="173" formatCode="#,###\ _F_t;\-#,###\ _F_t"/>
    <numFmt numFmtId="174" formatCode="#,##0.0"/>
  </numFmts>
  <fonts count="8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2"/>
      <name val="Calibri"/>
      <family val="2"/>
      <charset val="238"/>
    </font>
    <font>
      <b/>
      <i/>
      <sz val="12"/>
      <name val="Times New Roman CE"/>
      <family val="1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0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lightHorizontal"/>
    </fill>
    <fill>
      <patternFill patternType="gray125">
        <bgColor indexed="47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/>
    <xf numFmtId="0" fontId="1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2" fillId="0" borderId="0"/>
    <xf numFmtId="0" fontId="43" fillId="0" borderId="0"/>
    <xf numFmtId="0" fontId="27" fillId="0" borderId="0"/>
    <xf numFmtId="43" fontId="1" fillId="0" borderId="0" applyFont="0" applyFill="0" applyBorder="0" applyAlignment="0" applyProtection="0"/>
    <xf numFmtId="0" fontId="43" fillId="0" borderId="0"/>
    <xf numFmtId="0" fontId="42" fillId="0" borderId="0"/>
    <xf numFmtId="0" fontId="30" fillId="0" borderId="0"/>
    <xf numFmtId="0" fontId="1" fillId="0" borderId="0"/>
    <xf numFmtId="164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42" fillId="0" borderId="0" applyFont="0" applyFill="0" applyBorder="0" applyAlignment="0" applyProtection="0"/>
  </cellStyleXfs>
  <cellXfs count="977">
    <xf numFmtId="0" fontId="0" fillId="0" borderId="0" xfId="0"/>
    <xf numFmtId="165" fontId="8" fillId="0" borderId="3" xfId="4" applyNumberFormat="1" applyFont="1" applyFill="1" applyBorder="1" applyAlignment="1" applyProtection="1">
      <alignment horizontal="right" vertical="center" wrapText="1" indent="1"/>
    </xf>
    <xf numFmtId="0" fontId="11" fillId="0" borderId="5" xfId="7" applyFont="1" applyFill="1" applyBorder="1" applyAlignment="1" applyProtection="1">
      <alignment horizontal="left" vertical="center" wrapText="1" indent="1"/>
    </xf>
    <xf numFmtId="165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7" applyFont="1" applyFill="1" applyBorder="1" applyAlignment="1" applyProtection="1">
      <alignment horizontal="left" vertical="center" wrapText="1" indent="1"/>
    </xf>
    <xf numFmtId="0" fontId="8" fillId="0" borderId="2" xfId="7" applyFont="1" applyFill="1" applyBorder="1" applyAlignment="1" applyProtection="1">
      <alignment horizontal="left" vertical="center" wrapText="1" indent="1"/>
    </xf>
    <xf numFmtId="165" fontId="9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0" xfId="4" applyNumberFormat="1" applyFill="1" applyAlignment="1" applyProtection="1">
      <alignment vertical="center" wrapText="1"/>
    </xf>
    <xf numFmtId="0" fontId="7" fillId="0" borderId="1" xfId="7" applyFont="1" applyFill="1" applyBorder="1" applyAlignment="1" applyProtection="1">
      <alignment horizontal="center" vertical="center" wrapText="1"/>
    </xf>
    <xf numFmtId="165" fontId="7" fillId="0" borderId="3" xfId="7" applyNumberFormat="1" applyFont="1" applyFill="1" applyBorder="1" applyAlignment="1" applyProtection="1">
      <alignment horizontal="right" vertical="center" wrapText="1" indent="1"/>
    </xf>
    <xf numFmtId="165" fontId="11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7" applyFont="1" applyFill="1" applyBorder="1" applyAlignment="1" applyProtection="1">
      <alignment horizontal="left" vertical="center" wrapText="1" indent="1"/>
    </xf>
    <xf numFmtId="165" fontId="8" fillId="0" borderId="3" xfId="7" applyNumberFormat="1" applyFont="1" applyFill="1" applyBorder="1" applyAlignment="1" applyProtection="1">
      <alignment horizontal="right" vertical="center" wrapText="1" indent="1"/>
    </xf>
    <xf numFmtId="0" fontId="10" fillId="0" borderId="0" xfId="7" applyFill="1" applyProtection="1"/>
    <xf numFmtId="0" fontId="5" fillId="0" borderId="20" xfId="4" applyFont="1" applyFill="1" applyBorder="1" applyAlignment="1" applyProtection="1">
      <alignment horizontal="right" vertical="center"/>
    </xf>
    <xf numFmtId="0" fontId="3" fillId="0" borderId="1" xfId="7" applyFont="1" applyFill="1" applyBorder="1" applyAlignment="1" applyProtection="1">
      <alignment horizontal="center" vertical="center" wrapText="1"/>
    </xf>
    <xf numFmtId="0" fontId="3" fillId="0" borderId="2" xfId="7" applyFont="1" applyFill="1" applyBorder="1" applyAlignment="1" applyProtection="1">
      <alignment horizontal="center" vertical="center" wrapText="1"/>
    </xf>
    <xf numFmtId="0" fontId="3" fillId="0" borderId="3" xfId="7" applyFont="1" applyFill="1" applyBorder="1" applyAlignment="1" applyProtection="1">
      <alignment horizontal="center" vertical="center" wrapText="1"/>
    </xf>
    <xf numFmtId="0" fontId="7" fillId="0" borderId="21" xfId="7" applyFont="1" applyFill="1" applyBorder="1" applyAlignment="1" applyProtection="1">
      <alignment horizontal="center" vertical="center" wrapText="1"/>
    </xf>
    <xf numFmtId="0" fontId="7" fillId="0" borderId="22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11" fillId="0" borderId="0" xfId="7" applyFont="1" applyFill="1" applyProtection="1"/>
    <xf numFmtId="0" fontId="7" fillId="0" borderId="1" xfId="7" applyFont="1" applyFill="1" applyBorder="1" applyAlignment="1" applyProtection="1">
      <alignment horizontal="left" vertical="center" wrapText="1" indent="1"/>
    </xf>
    <xf numFmtId="0" fontId="7" fillId="0" borderId="2" xfId="7" applyFont="1" applyFill="1" applyBorder="1" applyAlignment="1" applyProtection="1">
      <alignment horizontal="left" vertical="center" wrapText="1" indent="1"/>
    </xf>
    <xf numFmtId="0" fontId="15" fillId="0" borderId="0" xfId="7" applyFont="1" applyFill="1" applyProtection="1"/>
    <xf numFmtId="49" fontId="11" fillId="0" borderId="8" xfId="7" applyNumberFormat="1" applyFont="1" applyFill="1" applyBorder="1" applyAlignment="1" applyProtection="1">
      <alignment horizontal="left" vertical="center" wrapText="1" indent="1"/>
    </xf>
    <xf numFmtId="0" fontId="16" fillId="0" borderId="7" xfId="4" applyFont="1" applyBorder="1" applyAlignment="1" applyProtection="1">
      <alignment horizontal="left" wrapText="1" indent="1"/>
    </xf>
    <xf numFmtId="165" fontId="11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4" xfId="7" applyNumberFormat="1" applyFont="1" applyFill="1" applyBorder="1" applyAlignment="1" applyProtection="1">
      <alignment horizontal="left" vertical="center" wrapText="1" indent="1"/>
    </xf>
    <xf numFmtId="0" fontId="16" fillId="0" borderId="5" xfId="4" applyFont="1" applyBorder="1" applyAlignment="1" applyProtection="1">
      <alignment horizontal="left" wrapText="1" indent="1"/>
    </xf>
    <xf numFmtId="165" fontId="11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7" applyNumberFormat="1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wrapText="1" indent="1"/>
    </xf>
    <xf numFmtId="0" fontId="12" fillId="0" borderId="2" xfId="4" applyFont="1" applyBorder="1" applyAlignment="1" applyProtection="1">
      <alignment horizontal="left" vertical="center" wrapText="1" indent="1"/>
    </xf>
    <xf numFmtId="165" fontId="11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7" applyNumberFormat="1" applyFont="1" applyFill="1" applyBorder="1" applyAlignment="1" applyProtection="1">
      <alignment horizontal="right" vertical="center" wrapText="1" indent="1"/>
    </xf>
    <xf numFmtId="165" fontId="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" xfId="4" applyFont="1" applyBorder="1" applyAlignment="1" applyProtection="1">
      <alignment wrapText="1"/>
    </xf>
    <xf numFmtId="0" fontId="16" fillId="0" borderId="25" xfId="4" applyFont="1" applyBorder="1" applyAlignment="1" applyProtection="1">
      <alignment wrapText="1"/>
    </xf>
    <xf numFmtId="0" fontId="16" fillId="0" borderId="8" xfId="4" applyFont="1" applyBorder="1" applyAlignment="1" applyProtection="1">
      <alignment wrapText="1"/>
    </xf>
    <xf numFmtId="0" fontId="16" fillId="0" borderId="4" xfId="4" applyFont="1" applyBorder="1" applyAlignment="1" applyProtection="1">
      <alignment wrapText="1"/>
    </xf>
    <xf numFmtId="0" fontId="16" fillId="0" borderId="24" xfId="4" applyFont="1" applyBorder="1" applyAlignment="1" applyProtection="1">
      <alignment wrapText="1"/>
    </xf>
    <xf numFmtId="165" fontId="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ont="1" applyBorder="1" applyAlignment="1" applyProtection="1">
      <alignment wrapText="1"/>
    </xf>
    <xf numFmtId="0" fontId="12" fillId="0" borderId="11" xfId="4" applyFont="1" applyBorder="1" applyAlignment="1" applyProtection="1">
      <alignment wrapText="1"/>
    </xf>
    <xf numFmtId="0" fontId="12" fillId="0" borderId="0" xfId="4" applyFont="1" applyBorder="1" applyAlignment="1" applyProtection="1">
      <alignment wrapText="1"/>
    </xf>
    <xf numFmtId="0" fontId="10" fillId="0" borderId="0" xfId="7" applyFill="1" applyAlignment="1" applyProtection="1"/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1" xfId="7" applyFont="1" applyFill="1" applyBorder="1" applyAlignment="1" applyProtection="1">
      <alignment horizontal="left" vertical="center" wrapText="1" indent="1"/>
    </xf>
    <xf numFmtId="0" fontId="7" fillId="0" borderId="22" xfId="7" applyFont="1" applyFill="1" applyBorder="1" applyAlignment="1" applyProtection="1">
      <alignment vertical="center" wrapText="1"/>
    </xf>
    <xf numFmtId="165" fontId="7" fillId="0" borderId="23" xfId="7" applyNumberFormat="1" applyFont="1" applyFill="1" applyBorder="1" applyAlignment="1" applyProtection="1">
      <alignment horizontal="right" vertical="center" wrapText="1" indent="1"/>
    </xf>
    <xf numFmtId="49" fontId="11" fillId="0" borderId="28" xfId="7" applyNumberFormat="1" applyFont="1" applyFill="1" applyBorder="1" applyAlignment="1" applyProtection="1">
      <alignment horizontal="left" vertical="center" wrapText="1" indent="1"/>
    </xf>
    <xf numFmtId="0" fontId="11" fillId="0" borderId="29" xfId="7" applyFont="1" applyFill="1" applyBorder="1" applyAlignment="1" applyProtection="1">
      <alignment horizontal="left" vertical="center" wrapText="1" indent="1"/>
    </xf>
    <xf numFmtId="165" fontId="11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7" applyFont="1" applyFill="1" applyBorder="1" applyAlignment="1" applyProtection="1">
      <alignment horizontal="left" vertical="center" wrapText="1" indent="1"/>
    </xf>
    <xf numFmtId="0" fontId="11" fillId="0" borderId="0" xfId="7" applyFont="1" applyFill="1" applyBorder="1" applyAlignment="1" applyProtection="1">
      <alignment horizontal="left" vertical="center" wrapText="1" indent="1"/>
    </xf>
    <xf numFmtId="49" fontId="11" fillId="0" borderId="18" xfId="7" applyNumberFormat="1" applyFont="1" applyFill="1" applyBorder="1" applyAlignment="1" applyProtection="1">
      <alignment horizontal="left" vertical="center" wrapText="1" indent="1"/>
    </xf>
    <xf numFmtId="0" fontId="7" fillId="0" borderId="2" xfId="7" applyFont="1" applyFill="1" applyBorder="1" applyAlignment="1" applyProtection="1">
      <alignment vertical="center" wrapText="1"/>
    </xf>
    <xf numFmtId="0" fontId="11" fillId="0" borderId="25" xfId="7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vertical="center" wrapText="1" indent="1"/>
    </xf>
    <xf numFmtId="165" fontId="11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" xfId="4" applyNumberFormat="1" applyFont="1" applyBorder="1" applyAlignment="1" applyProtection="1">
      <alignment horizontal="right" vertical="center" wrapText="1" indent="1"/>
    </xf>
    <xf numFmtId="165" fontId="13" fillId="0" borderId="3" xfId="4" quotePrefix="1" applyNumberFormat="1" applyFont="1" applyBorder="1" applyAlignment="1" applyProtection="1">
      <alignment horizontal="right" vertical="center" wrapText="1" indent="1"/>
    </xf>
    <xf numFmtId="0" fontId="17" fillId="0" borderId="0" xfId="7" applyFont="1" applyFill="1" applyProtection="1"/>
    <xf numFmtId="0" fontId="12" fillId="0" borderId="27" xfId="4" applyFont="1" applyBorder="1" applyAlignment="1" applyProtection="1">
      <alignment horizontal="left" vertical="center" wrapText="1" indent="1"/>
    </xf>
    <xf numFmtId="0" fontId="13" fillId="0" borderId="11" xfId="4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4" fillId="0" borderId="0" xfId="7" applyFont="1" applyFill="1" applyBorder="1" applyAlignment="1" applyProtection="1">
      <alignment horizontal="center" vertical="center" wrapText="1"/>
    </xf>
    <xf numFmtId="0" fontId="4" fillId="0" borderId="0" xfId="7" applyFont="1" applyFill="1" applyBorder="1" applyAlignment="1" applyProtection="1">
      <alignment vertical="center" wrapText="1"/>
    </xf>
    <xf numFmtId="165" fontId="4" fillId="0" borderId="0" xfId="7" applyNumberFormat="1" applyFont="1" applyFill="1" applyBorder="1" applyAlignment="1" applyProtection="1">
      <alignment horizontal="right" vertical="center" wrapText="1" indent="1"/>
    </xf>
    <xf numFmtId="165" fontId="4" fillId="0" borderId="0" xfId="4" applyNumberFormat="1" applyFont="1" applyFill="1" applyAlignment="1" applyProtection="1">
      <alignment horizontal="centerContinuous" vertical="center" wrapText="1"/>
    </xf>
    <xf numFmtId="165" fontId="1" fillId="0" borderId="0" xfId="4" applyNumberFormat="1" applyFill="1" applyAlignment="1" applyProtection="1">
      <alignment horizontal="centerContinuous" vertical="center"/>
    </xf>
    <xf numFmtId="165" fontId="1" fillId="0" borderId="0" xfId="4" applyNumberFormat="1" applyFill="1" applyAlignment="1" applyProtection="1">
      <alignment horizontal="center" vertical="center" wrapText="1"/>
    </xf>
    <xf numFmtId="165" fontId="5" fillId="0" borderId="0" xfId="4" applyNumberFormat="1" applyFont="1" applyFill="1" applyAlignment="1" applyProtection="1">
      <alignment horizontal="right" vertical="center"/>
    </xf>
    <xf numFmtId="165" fontId="3" fillId="0" borderId="1" xfId="4" applyNumberFormat="1" applyFont="1" applyFill="1" applyBorder="1" applyAlignment="1" applyProtection="1">
      <alignment horizontal="centerContinuous" vertical="center" wrapText="1"/>
    </xf>
    <xf numFmtId="165" fontId="3" fillId="0" borderId="2" xfId="4" applyNumberFormat="1" applyFont="1" applyFill="1" applyBorder="1" applyAlignment="1" applyProtection="1">
      <alignment horizontal="centerContinuous" vertical="center" wrapText="1"/>
    </xf>
    <xf numFmtId="165" fontId="3" fillId="0" borderId="3" xfId="4" applyNumberFormat="1" applyFont="1" applyFill="1" applyBorder="1" applyAlignment="1" applyProtection="1">
      <alignment horizontal="centerContinuous" vertical="center" wrapText="1"/>
    </xf>
    <xf numFmtId="165" fontId="3" fillId="0" borderId="1" xfId="4" applyNumberFormat="1" applyFont="1" applyFill="1" applyBorder="1" applyAlignment="1" applyProtection="1">
      <alignment horizontal="center" vertical="center" wrapText="1"/>
    </xf>
    <xf numFmtId="165" fontId="6" fillId="0" borderId="0" xfId="4" applyNumberFormat="1" applyFont="1" applyFill="1" applyAlignment="1" applyProtection="1">
      <alignment horizontal="center" vertical="center" wrapText="1"/>
    </xf>
    <xf numFmtId="165" fontId="1" fillId="0" borderId="34" xfId="4" applyNumberFormat="1" applyFill="1" applyBorder="1" applyAlignment="1" applyProtection="1">
      <alignment horizontal="left" vertical="center" wrapText="1" indent="1"/>
    </xf>
    <xf numFmtId="165" fontId="11" fillId="0" borderId="8" xfId="4" applyNumberFormat="1" applyFont="1" applyFill="1" applyBorder="1" applyAlignment="1" applyProtection="1">
      <alignment horizontal="left" vertical="center" wrapText="1" indent="1"/>
    </xf>
    <xf numFmtId="165" fontId="1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5" xfId="4" applyNumberFormat="1" applyFill="1" applyBorder="1" applyAlignment="1" applyProtection="1">
      <alignment horizontal="left" vertical="center" wrapText="1" indent="1"/>
    </xf>
    <xf numFmtId="165" fontId="11" fillId="0" borderId="4" xfId="4" applyNumberFormat="1" applyFont="1" applyFill="1" applyBorder="1" applyAlignment="1" applyProtection="1">
      <alignment horizontal="left" vertical="center" wrapText="1" indent="1"/>
    </xf>
    <xf numFmtId="165" fontId="1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6" xfId="4" applyNumberFormat="1" applyFont="1" applyFill="1" applyBorder="1" applyAlignment="1" applyProtection="1">
      <alignment horizontal="left" vertical="center" wrapText="1" indent="1"/>
    </xf>
    <xf numFmtId="165" fontId="1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3" xfId="4" applyNumberFormat="1" applyFont="1" applyFill="1" applyBorder="1" applyAlignment="1" applyProtection="1">
      <alignment horizontal="left" vertical="center" wrapText="1" indent="1"/>
    </xf>
    <xf numFmtId="165" fontId="8" fillId="0" borderId="1" xfId="4" applyNumberFormat="1" applyFont="1" applyFill="1" applyBorder="1" applyAlignment="1" applyProtection="1">
      <alignment horizontal="left" vertical="center" wrapText="1" indent="1"/>
    </xf>
    <xf numFmtId="165" fontId="8" fillId="0" borderId="2" xfId="4" applyNumberFormat="1" applyFont="1" applyFill="1" applyBorder="1" applyAlignment="1" applyProtection="1">
      <alignment horizontal="right" vertical="center" wrapText="1" indent="1"/>
    </xf>
    <xf numFmtId="165" fontId="1" fillId="0" borderId="38" xfId="4" applyNumberFormat="1" applyFont="1" applyFill="1" applyBorder="1" applyAlignment="1" applyProtection="1">
      <alignment horizontal="left" vertical="center" wrapText="1" indent="1"/>
    </xf>
    <xf numFmtId="165" fontId="9" fillId="0" borderId="18" xfId="4" applyNumberFormat="1" applyFont="1" applyFill="1" applyBorder="1" applyAlignment="1" applyProtection="1">
      <alignment horizontal="left" vertical="center" wrapText="1" indent="1"/>
    </xf>
    <xf numFmtId="165" fontId="20" fillId="0" borderId="19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1"/>
    </xf>
    <xf numFmtId="165" fontId="1" fillId="0" borderId="35" xfId="4" applyNumberFormat="1" applyFont="1" applyFill="1" applyBorder="1" applyAlignment="1" applyProtection="1">
      <alignment horizontal="left" vertical="center" wrapText="1" indent="1"/>
    </xf>
    <xf numFmtId="165" fontId="9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4" applyNumberFormat="1" applyFont="1" applyFill="1" applyBorder="1" applyAlignment="1" applyProtection="1">
      <alignment horizontal="right" vertical="center" wrapText="1" indent="1"/>
    </xf>
    <xf numFmtId="165" fontId="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" xfId="4" applyNumberFormat="1" applyFont="1" applyFill="1" applyBorder="1" applyAlignment="1" applyProtection="1">
      <alignment horizontal="left" vertical="center" wrapText="1" indent="1"/>
    </xf>
    <xf numFmtId="165" fontId="19" fillId="0" borderId="13" xfId="4" applyNumberFormat="1" applyFont="1" applyFill="1" applyBorder="1" applyAlignment="1" applyProtection="1">
      <alignment horizontal="right" vertical="center" wrapText="1" indent="1"/>
    </xf>
    <xf numFmtId="165" fontId="1" fillId="0" borderId="38" xfId="4" applyNumberFormat="1" applyFill="1" applyBorder="1" applyAlignment="1" applyProtection="1">
      <alignment horizontal="left" vertical="center" wrapText="1" indent="1"/>
    </xf>
    <xf numFmtId="165" fontId="11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4" applyNumberFormat="1" applyFont="1" applyFill="1" applyBorder="1" applyAlignment="1" applyProtection="1">
      <alignment horizontal="left" vertical="center" wrapText="1" indent="1"/>
    </xf>
    <xf numFmtId="165" fontId="11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4" applyNumberFormat="1" applyFont="1" applyFill="1" applyBorder="1" applyAlignment="1" applyProtection="1">
      <alignment horizontal="left" vertical="center" wrapText="1" indent="1"/>
    </xf>
    <xf numFmtId="165" fontId="20" fillId="0" borderId="7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2"/>
    </xf>
    <xf numFmtId="165" fontId="9" fillId="0" borderId="5" xfId="4" applyNumberFormat="1" applyFont="1" applyFill="1" applyBorder="1" applyAlignment="1" applyProtection="1">
      <alignment horizontal="left" vertical="center" wrapText="1" indent="2"/>
    </xf>
    <xf numFmtId="165" fontId="20" fillId="0" borderId="5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2"/>
    </xf>
    <xf numFmtId="165" fontId="11" fillId="0" borderId="24" xfId="4" applyNumberFormat="1" applyFont="1" applyFill="1" applyBorder="1" applyAlignment="1" applyProtection="1">
      <alignment horizontal="left" vertical="center" wrapText="1" indent="2"/>
    </xf>
    <xf numFmtId="0" fontId="3" fillId="0" borderId="14" xfId="7" applyFont="1" applyFill="1" applyBorder="1" applyAlignment="1" applyProtection="1">
      <alignment horizontal="center" vertical="center" wrapText="1"/>
    </xf>
    <xf numFmtId="165" fontId="11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0" xfId="7" applyNumberFormat="1" applyFont="1" applyFill="1" applyAlignment="1" applyProtection="1">
      <alignment horizontal="right" vertical="center" indent="1"/>
    </xf>
    <xf numFmtId="0" fontId="7" fillId="0" borderId="14" xfId="7" applyFont="1" applyFill="1" applyBorder="1" applyAlignment="1" applyProtection="1">
      <alignment horizontal="left" vertical="center" wrapText="1" indent="1"/>
    </xf>
    <xf numFmtId="49" fontId="11" fillId="0" borderId="48" xfId="7" applyNumberFormat="1" applyFont="1" applyFill="1" applyBorder="1" applyAlignment="1" applyProtection="1">
      <alignment horizontal="left" vertical="center" wrapText="1" indent="1"/>
    </xf>
    <xf numFmtId="49" fontId="11" fillId="0" borderId="31" xfId="7" applyNumberFormat="1" applyFont="1" applyFill="1" applyBorder="1" applyAlignment="1" applyProtection="1">
      <alignment horizontal="left" vertical="center" wrapText="1" indent="1"/>
    </xf>
    <xf numFmtId="49" fontId="11" fillId="0" borderId="53" xfId="7" applyNumberFormat="1" applyFont="1" applyFill="1" applyBorder="1" applyAlignment="1" applyProtection="1">
      <alignment horizontal="left" vertical="center" wrapText="1" indent="1"/>
    </xf>
    <xf numFmtId="0" fontId="12" fillId="0" borderId="54" xfId="4" applyFont="1" applyBorder="1" applyAlignment="1" applyProtection="1">
      <alignment wrapText="1"/>
    </xf>
    <xf numFmtId="0" fontId="7" fillId="0" borderId="55" xfId="7" applyFont="1" applyFill="1" applyBorder="1" applyAlignment="1" applyProtection="1">
      <alignment horizontal="left" vertical="center" wrapText="1" indent="1"/>
    </xf>
    <xf numFmtId="49" fontId="11" fillId="0" borderId="56" xfId="7" applyNumberFormat="1" applyFont="1" applyFill="1" applyBorder="1" applyAlignment="1" applyProtection="1">
      <alignment horizontal="left" vertical="center" wrapText="1" indent="1"/>
    </xf>
    <xf numFmtId="49" fontId="11" fillId="0" borderId="57" xfId="7" applyNumberFormat="1" applyFont="1" applyFill="1" applyBorder="1" applyAlignment="1" applyProtection="1">
      <alignment horizontal="left" vertical="center" wrapText="1" indent="1"/>
    </xf>
    <xf numFmtId="0" fontId="12" fillId="0" borderId="54" xfId="4" applyFont="1" applyBorder="1" applyAlignment="1" applyProtection="1">
      <alignment horizontal="left" vertical="center" wrapText="1" indent="1"/>
    </xf>
    <xf numFmtId="49" fontId="11" fillId="0" borderId="49" xfId="7" applyNumberFormat="1" applyFont="1" applyFill="1" applyBorder="1" applyAlignment="1" applyProtection="1">
      <alignment horizontal="left" vertical="center" wrapText="1" indent="1"/>
    </xf>
    <xf numFmtId="49" fontId="11" fillId="0" borderId="5" xfId="7" applyNumberFormat="1" applyFont="1" applyFill="1" applyBorder="1" applyAlignment="1" applyProtection="1">
      <alignment horizontal="left" vertical="center" wrapText="1" indent="1"/>
    </xf>
    <xf numFmtId="165" fontId="11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9" xfId="7" applyFont="1" applyFill="1" applyBorder="1" applyAlignment="1" applyProtection="1">
      <alignment horizontal="left" vertical="center" wrapText="1" indent="1"/>
    </xf>
    <xf numFmtId="0" fontId="2" fillId="0" borderId="0" xfId="6" applyFont="1"/>
    <xf numFmtId="0" fontId="4" fillId="0" borderId="0" xfId="6" applyFont="1" applyFill="1" applyBorder="1" applyAlignment="1">
      <alignment horizontal="center"/>
    </xf>
    <xf numFmtId="0" fontId="2" fillId="0" borderId="0" xfId="6" applyFont="1" applyFill="1"/>
    <xf numFmtId="0" fontId="4" fillId="2" borderId="55" xfId="6" applyFont="1" applyFill="1" applyBorder="1" applyAlignment="1">
      <alignment horizontal="center" vertical="top" wrapText="1"/>
    </xf>
    <xf numFmtId="0" fontId="4" fillId="2" borderId="57" xfId="6" applyFont="1" applyFill="1" applyBorder="1" applyAlignment="1">
      <alignment horizontal="center" vertical="top" wrapText="1"/>
    </xf>
    <xf numFmtId="166" fontId="2" fillId="0" borderId="0" xfId="2" applyNumberFormat="1" applyFont="1" applyAlignment="1"/>
    <xf numFmtId="0" fontId="4" fillId="2" borderId="54" xfId="6" applyFont="1" applyFill="1" applyBorder="1" applyAlignment="1">
      <alignment horizontal="center" vertical="top" wrapText="1"/>
    </xf>
    <xf numFmtId="0" fontId="4" fillId="0" borderId="18" xfId="6" applyFont="1" applyBorder="1" applyAlignment="1">
      <alignment horizontal="center" vertical="top" wrapText="1"/>
    </xf>
    <xf numFmtId="0" fontId="2" fillId="0" borderId="0" xfId="6" applyFont="1" applyBorder="1" applyAlignment="1">
      <alignment horizontal="center" vertical="top" wrapText="1"/>
    </xf>
    <xf numFmtId="0" fontId="2" fillId="0" borderId="19" xfId="6" applyFont="1" applyBorder="1" applyAlignment="1">
      <alignment horizontal="center" vertical="top" wrapText="1"/>
    </xf>
    <xf numFmtId="0" fontId="4" fillId="0" borderId="0" xfId="6" applyFont="1" applyBorder="1" applyAlignment="1">
      <alignment vertical="top" wrapText="1"/>
    </xf>
    <xf numFmtId="166" fontId="2" fillId="0" borderId="10" xfId="2" applyNumberFormat="1" applyFont="1" applyBorder="1" applyAlignment="1">
      <alignment horizontal="center" vertical="top" wrapText="1"/>
    </xf>
    <xf numFmtId="0" fontId="4" fillId="0" borderId="0" xfId="6" applyFont="1" applyBorder="1" applyAlignment="1">
      <alignment horizontal="center" vertical="top" wrapText="1"/>
    </xf>
    <xf numFmtId="0" fontId="2" fillId="0" borderId="0" xfId="6" applyFont="1" applyBorder="1" applyAlignment="1">
      <alignment vertical="top" wrapText="1"/>
    </xf>
    <xf numFmtId="166" fontId="2" fillId="0" borderId="0" xfId="6" applyNumberFormat="1" applyFont="1"/>
    <xf numFmtId="0" fontId="2" fillId="0" borderId="4" xfId="6" applyFont="1" applyBorder="1" applyAlignment="1">
      <alignment horizontal="center" vertical="top" wrapText="1"/>
    </xf>
    <xf numFmtId="0" fontId="2" fillId="0" borderId="52" xfId="6" applyFont="1" applyBorder="1" applyAlignment="1">
      <alignment horizontal="center" vertical="top" wrapText="1"/>
    </xf>
    <xf numFmtId="0" fontId="2" fillId="0" borderId="5" xfId="6" applyFont="1" applyBorder="1" applyAlignment="1">
      <alignment horizontal="center" vertical="top" wrapText="1"/>
    </xf>
    <xf numFmtId="0" fontId="4" fillId="0" borderId="52" xfId="6" applyFont="1" applyBorder="1" applyAlignment="1">
      <alignment vertical="top" wrapText="1"/>
    </xf>
    <xf numFmtId="166" fontId="4" fillId="0" borderId="6" xfId="2" applyNumberFormat="1" applyFont="1" applyBorder="1" applyAlignment="1">
      <alignment horizontal="center" vertical="top" wrapText="1"/>
    </xf>
    <xf numFmtId="0" fontId="2" fillId="0" borderId="24" xfId="6" applyFont="1" applyBorder="1" applyAlignment="1">
      <alignment horizontal="center" vertical="top" wrapText="1"/>
    </xf>
    <xf numFmtId="0" fontId="2" fillId="0" borderId="25" xfId="6" applyFont="1" applyBorder="1" applyAlignment="1">
      <alignment horizontal="center" vertical="top" wrapText="1"/>
    </xf>
    <xf numFmtId="0" fontId="2" fillId="0" borderId="36" xfId="6" applyFont="1" applyBorder="1" applyAlignment="1">
      <alignment horizontal="center" vertical="top" wrapText="1"/>
    </xf>
    <xf numFmtId="0" fontId="2" fillId="0" borderId="39" xfId="6" applyFont="1" applyBorder="1" applyAlignment="1">
      <alignment horizontal="center" vertical="top" wrapText="1"/>
    </xf>
    <xf numFmtId="0" fontId="2" fillId="0" borderId="39" xfId="6" applyFont="1" applyBorder="1" applyAlignment="1">
      <alignment vertical="top" wrapText="1"/>
    </xf>
    <xf numFmtId="166" fontId="2" fillId="0" borderId="9" xfId="2" applyNumberFormat="1" applyFont="1" applyBorder="1" applyAlignment="1">
      <alignment horizontal="center" vertical="top" wrapText="1"/>
    </xf>
    <xf numFmtId="166" fontId="2" fillId="0" borderId="38" xfId="2" applyNumberFormat="1" applyFont="1" applyBorder="1" applyAlignment="1">
      <alignment horizontal="center" vertical="center" wrapText="1"/>
    </xf>
    <xf numFmtId="166" fontId="2" fillId="0" borderId="0" xfId="2" applyNumberFormat="1" applyFont="1" applyBorder="1" applyAlignment="1">
      <alignment horizontal="center" vertical="center" wrapText="1"/>
    </xf>
    <xf numFmtId="0" fontId="2" fillId="0" borderId="0" xfId="4" applyFont="1"/>
    <xf numFmtId="166" fontId="2" fillId="0" borderId="26" xfId="2" applyNumberFormat="1" applyFont="1" applyBorder="1" applyAlignment="1">
      <alignment horizontal="center" vertical="top" wrapText="1"/>
    </xf>
    <xf numFmtId="0" fontId="2" fillId="0" borderId="15" xfId="6" applyFont="1" applyBorder="1" applyAlignment="1">
      <alignment horizontal="center" vertical="top" wrapText="1"/>
    </xf>
    <xf numFmtId="0" fontId="2" fillId="0" borderId="44" xfId="6" applyFont="1" applyBorder="1" applyAlignment="1">
      <alignment horizontal="center" vertical="top" wrapText="1"/>
    </xf>
    <xf numFmtId="0" fontId="4" fillId="0" borderId="44" xfId="6" applyFont="1" applyBorder="1" applyAlignment="1">
      <alignment vertical="top" wrapText="1"/>
    </xf>
    <xf numFmtId="166" fontId="4" fillId="0" borderId="3" xfId="2" applyNumberFormat="1" applyFont="1" applyBorder="1" applyAlignment="1">
      <alignment horizontal="center" vertical="top" wrapText="1"/>
    </xf>
    <xf numFmtId="166" fontId="2" fillId="0" borderId="58" xfId="6" applyNumberFormat="1" applyFont="1" applyBorder="1" applyAlignment="1">
      <alignment horizontal="center" vertical="top" wrapText="1"/>
    </xf>
    <xf numFmtId="0" fontId="17" fillId="0" borderId="45" xfId="6" applyFont="1" applyBorder="1" applyAlignment="1">
      <alignment horizontal="center" vertical="top" wrapText="1"/>
    </xf>
    <xf numFmtId="0" fontId="2" fillId="0" borderId="22" xfId="6" applyFont="1" applyBorder="1" applyAlignment="1">
      <alignment horizontal="center" vertical="top" wrapText="1"/>
    </xf>
    <xf numFmtId="166" fontId="4" fillId="0" borderId="23" xfId="2" applyNumberFormat="1" applyFont="1" applyBorder="1" applyAlignment="1">
      <alignment horizontal="center" vertical="top" wrapText="1"/>
    </xf>
    <xf numFmtId="0" fontId="23" fillId="0" borderId="39" xfId="4" applyFont="1" applyBorder="1"/>
    <xf numFmtId="166" fontId="4" fillId="0" borderId="10" xfId="2" applyNumberFormat="1" applyFont="1" applyBorder="1" applyAlignment="1">
      <alignment horizontal="center" vertical="top" wrapText="1"/>
    </xf>
    <xf numFmtId="0" fontId="10" fillId="0" borderId="19" xfId="6" applyFont="1" applyBorder="1" applyAlignment="1">
      <alignment horizontal="center" vertical="top" wrapText="1"/>
    </xf>
    <xf numFmtId="0" fontId="10" fillId="0" borderId="39" xfId="6" applyFont="1" applyBorder="1" applyAlignment="1">
      <alignment vertical="top" wrapText="1"/>
    </xf>
    <xf numFmtId="166" fontId="10" fillId="0" borderId="10" xfId="2" applyNumberFormat="1" applyFont="1" applyBorder="1" applyAlignment="1">
      <alignment horizontal="center" vertical="top" wrapText="1"/>
    </xf>
    <xf numFmtId="0" fontId="4" fillId="0" borderId="21" xfId="6" applyFont="1" applyBorder="1" applyAlignment="1">
      <alignment horizontal="center" vertical="top" wrapText="1"/>
    </xf>
    <xf numFmtId="0" fontId="2" fillId="0" borderId="40" xfId="6" applyFont="1" applyBorder="1" applyAlignment="1">
      <alignment horizontal="center" vertical="top" wrapText="1"/>
    </xf>
    <xf numFmtId="0" fontId="4" fillId="0" borderId="40" xfId="6" applyFont="1" applyBorder="1" applyAlignment="1">
      <alignment horizontal="left" vertical="center" wrapText="1"/>
    </xf>
    <xf numFmtId="166" fontId="2" fillId="0" borderId="59" xfId="2" applyNumberFormat="1" applyFont="1" applyBorder="1" applyAlignment="1">
      <alignment horizontal="center" vertical="center" wrapText="1"/>
    </xf>
    <xf numFmtId="0" fontId="2" fillId="0" borderId="0" xfId="6" applyFont="1" applyBorder="1" applyAlignment="1">
      <alignment horizontal="left" vertical="center" wrapText="1"/>
    </xf>
    <xf numFmtId="166" fontId="4" fillId="0" borderId="33" xfId="2" applyNumberFormat="1" applyFont="1" applyFill="1" applyBorder="1" applyAlignment="1">
      <alignment horizontal="center" vertical="top" wrapText="1"/>
    </xf>
    <xf numFmtId="166" fontId="4" fillId="0" borderId="0" xfId="2" applyNumberFormat="1" applyFont="1" applyFill="1" applyBorder="1" applyAlignment="1">
      <alignment horizontal="center" vertical="top" wrapText="1"/>
    </xf>
    <xf numFmtId="0" fontId="2" fillId="0" borderId="0" xfId="6" applyFont="1" applyBorder="1"/>
    <xf numFmtId="166" fontId="2" fillId="0" borderId="0" xfId="6" applyNumberFormat="1" applyFont="1" applyBorder="1"/>
    <xf numFmtId="0" fontId="2" fillId="0" borderId="1" xfId="6" applyFont="1" applyBorder="1" applyAlignment="1">
      <alignment horizontal="center" vertical="top" wrapText="1"/>
    </xf>
    <xf numFmtId="0" fontId="2" fillId="0" borderId="2" xfId="6" applyFont="1" applyBorder="1" applyAlignment="1">
      <alignment horizontal="center" vertical="top" wrapText="1"/>
    </xf>
    <xf numFmtId="0" fontId="17" fillId="0" borderId="39" xfId="6" applyFont="1" applyBorder="1" applyAlignment="1">
      <alignment vertical="top" wrapText="1"/>
    </xf>
    <xf numFmtId="0" fontId="17" fillId="0" borderId="19" xfId="6" applyFont="1" applyBorder="1" applyAlignment="1">
      <alignment vertical="top" wrapText="1"/>
    </xf>
    <xf numFmtId="0" fontId="10" fillId="0" borderId="11" xfId="6" applyFont="1" applyBorder="1" applyAlignment="1">
      <alignment horizontal="center" vertical="top" wrapText="1"/>
    </xf>
    <xf numFmtId="166" fontId="10" fillId="0" borderId="50" xfId="2" applyNumberFormat="1" applyFont="1" applyBorder="1" applyAlignment="1">
      <alignment horizontal="center" vertical="top" wrapText="1"/>
    </xf>
    <xf numFmtId="0" fontId="4" fillId="0" borderId="0" xfId="6" applyFont="1" applyBorder="1" applyAlignment="1">
      <alignment horizontal="left" vertical="center" wrapText="1"/>
    </xf>
    <xf numFmtId="0" fontId="4" fillId="0" borderId="0" xfId="6" applyFont="1" applyBorder="1" applyAlignment="1">
      <alignment vertical="center" wrapText="1"/>
    </xf>
    <xf numFmtId="166" fontId="4" fillId="0" borderId="10" xfId="2" applyNumberFormat="1" applyFont="1" applyBorder="1" applyAlignment="1">
      <alignment horizontal="center" vertical="center" wrapText="1"/>
    </xf>
    <xf numFmtId="0" fontId="2" fillId="0" borderId="19" xfId="6" applyFont="1" applyBorder="1" applyAlignment="1">
      <alignment vertical="center" wrapText="1"/>
    </xf>
    <xf numFmtId="166" fontId="2" fillId="0" borderId="10" xfId="2" applyNumberFormat="1" applyFont="1" applyBorder="1" applyAlignment="1">
      <alignment horizontal="center" vertical="center" wrapText="1"/>
    </xf>
    <xf numFmtId="0" fontId="2" fillId="0" borderId="39" xfId="6" applyFont="1" applyBorder="1" applyAlignment="1">
      <alignment vertical="center" wrapText="1"/>
    </xf>
    <xf numFmtId="0" fontId="17" fillId="0" borderId="21" xfId="6" applyFont="1" applyBorder="1" applyAlignment="1">
      <alignment horizontal="center" vertical="top" wrapText="1"/>
    </xf>
    <xf numFmtId="0" fontId="17" fillId="0" borderId="22" xfId="6" applyFont="1" applyBorder="1" applyAlignment="1">
      <alignment horizontal="center" vertical="top" wrapText="1"/>
    </xf>
    <xf numFmtId="0" fontId="17" fillId="0" borderId="55" xfId="6" applyFont="1" applyBorder="1" applyAlignment="1">
      <alignment horizontal="center" vertical="top" wrapText="1"/>
    </xf>
    <xf numFmtId="0" fontId="17" fillId="0" borderId="22" xfId="6" applyFont="1" applyBorder="1" applyAlignment="1">
      <alignment vertical="top" wrapText="1"/>
    </xf>
    <xf numFmtId="166" fontId="17" fillId="0" borderId="41" xfId="2" applyNumberFormat="1" applyFont="1" applyBorder="1" applyAlignment="1">
      <alignment horizontal="center" vertical="top" wrapText="1"/>
    </xf>
    <xf numFmtId="0" fontId="17" fillId="0" borderId="0" xfId="6" applyFont="1" applyBorder="1"/>
    <xf numFmtId="0" fontId="2" fillId="0" borderId="39" xfId="6" applyFont="1" applyBorder="1" applyAlignment="1">
      <alignment horizontal="right" vertical="top" wrapText="1"/>
    </xf>
    <xf numFmtId="166" fontId="10" fillId="0" borderId="58" xfId="2" applyNumberFormat="1" applyFont="1" applyBorder="1" applyAlignment="1">
      <alignment horizontal="center" vertical="top" wrapText="1"/>
    </xf>
    <xf numFmtId="0" fontId="2" fillId="0" borderId="19" xfId="6" applyFont="1" applyBorder="1" applyAlignment="1">
      <alignment horizontal="right" vertical="top" wrapText="1"/>
    </xf>
    <xf numFmtId="0" fontId="2" fillId="0" borderId="57" xfId="6" applyFont="1" applyBorder="1" applyAlignment="1">
      <alignment vertical="top" wrapText="1"/>
    </xf>
    <xf numFmtId="0" fontId="10" fillId="0" borderId="54" xfId="6" applyFont="1" applyBorder="1" applyAlignment="1">
      <alignment vertical="top" wrapText="1"/>
    </xf>
    <xf numFmtId="166" fontId="10" fillId="0" borderId="62" xfId="2" applyNumberFormat="1" applyFont="1" applyBorder="1" applyAlignment="1">
      <alignment horizontal="center" vertical="top" wrapText="1"/>
    </xf>
    <xf numFmtId="0" fontId="4" fillId="0" borderId="42" xfId="6" applyFont="1" applyBorder="1" applyAlignment="1">
      <alignment vertical="top" wrapText="1"/>
    </xf>
    <xf numFmtId="0" fontId="10" fillId="0" borderId="18" xfId="6" applyFont="1" applyBorder="1" applyAlignment="1">
      <alignment horizontal="center" vertical="top" wrapText="1"/>
    </xf>
    <xf numFmtId="0" fontId="10" fillId="0" borderId="39" xfId="6" applyFont="1" applyBorder="1" applyAlignment="1">
      <alignment horizontal="center" vertical="top" wrapText="1"/>
    </xf>
    <xf numFmtId="166" fontId="2" fillId="0" borderId="23" xfId="2" applyNumberFormat="1" applyFont="1" applyBorder="1" applyAlignment="1">
      <alignment horizontal="center" vertical="center" wrapText="1"/>
    </xf>
    <xf numFmtId="0" fontId="30" fillId="0" borderId="0" xfId="6" applyFont="1" applyBorder="1"/>
    <xf numFmtId="166" fontId="4" fillId="0" borderId="3" xfId="2" applyNumberFormat="1" applyFont="1" applyFill="1" applyBorder="1" applyAlignment="1">
      <alignment horizontal="center" vertical="top" wrapText="1"/>
    </xf>
    <xf numFmtId="0" fontId="4" fillId="0" borderId="40" xfId="6" applyFont="1" applyBorder="1" applyAlignment="1">
      <alignment vertical="center" wrapText="1"/>
    </xf>
    <xf numFmtId="0" fontId="2" fillId="0" borderId="19" xfId="6" applyFont="1" applyBorder="1" applyAlignment="1">
      <alignment horizontal="center" vertical="center" wrapText="1"/>
    </xf>
    <xf numFmtId="0" fontId="2" fillId="0" borderId="0" xfId="4" applyFont="1" applyBorder="1" applyAlignment="1">
      <alignment vertical="top" wrapText="1"/>
    </xf>
    <xf numFmtId="0" fontId="4" fillId="0" borderId="19" xfId="6" applyFont="1" applyBorder="1" applyAlignment="1">
      <alignment horizontal="center" vertical="top" wrapText="1"/>
    </xf>
    <xf numFmtId="0" fontId="17" fillId="0" borderId="0" xfId="6" applyFont="1" applyBorder="1" applyAlignment="1">
      <alignment vertical="top" wrapText="1"/>
    </xf>
    <xf numFmtId="0" fontId="17" fillId="0" borderId="44" xfId="6" applyFont="1" applyBorder="1" applyAlignment="1">
      <alignment vertical="top" wrapText="1"/>
    </xf>
    <xf numFmtId="166" fontId="17" fillId="0" borderId="3" xfId="2" applyNumberFormat="1" applyFont="1" applyBorder="1" applyAlignment="1">
      <alignment horizontal="center" vertical="top" wrapText="1"/>
    </xf>
    <xf numFmtId="166" fontId="4" fillId="0" borderId="0" xfId="2" applyNumberFormat="1" applyFont="1" applyBorder="1" applyAlignment="1">
      <alignment horizontal="center" vertical="top" wrapText="1"/>
    </xf>
    <xf numFmtId="0" fontId="2" fillId="0" borderId="0" xfId="6" applyFont="1" applyAlignment="1">
      <alignment horizontal="center"/>
    </xf>
    <xf numFmtId="166" fontId="2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4" fillId="0" borderId="57" xfId="6" applyFont="1" applyFill="1" applyBorder="1" applyAlignment="1">
      <alignment horizontal="center"/>
    </xf>
    <xf numFmtId="0" fontId="4" fillId="2" borderId="40" xfId="6" applyFont="1" applyFill="1" applyBorder="1" applyAlignment="1">
      <alignment horizontal="center" vertical="top" wrapText="1"/>
    </xf>
    <xf numFmtId="0" fontId="4" fillId="2" borderId="0" xfId="6" applyFont="1" applyFill="1" applyBorder="1" applyAlignment="1">
      <alignment horizontal="center" vertical="top" wrapText="1"/>
    </xf>
    <xf numFmtId="0" fontId="2" fillId="2" borderId="43" xfId="6" applyFont="1" applyFill="1" applyBorder="1" applyAlignment="1">
      <alignment horizontal="justify" vertical="top" wrapText="1"/>
    </xf>
    <xf numFmtId="0" fontId="4" fillId="0" borderId="39" xfId="6" applyFont="1" applyBorder="1" applyAlignment="1">
      <alignment vertical="top" wrapText="1"/>
    </xf>
    <xf numFmtId="0" fontId="4" fillId="0" borderId="4" xfId="6" applyFont="1" applyBorder="1" applyAlignment="1">
      <alignment horizontal="center" vertical="top" wrapText="1"/>
    </xf>
    <xf numFmtId="0" fontId="4" fillId="0" borderId="5" xfId="6" applyFont="1" applyBorder="1" applyAlignment="1">
      <alignment horizontal="center" vertical="top" wrapText="1"/>
    </xf>
    <xf numFmtId="0" fontId="4" fillId="0" borderId="5" xfId="6" applyFont="1" applyBorder="1" applyAlignment="1">
      <alignment horizontal="right" vertical="top" wrapText="1"/>
    </xf>
    <xf numFmtId="0" fontId="4" fillId="0" borderId="37" xfId="6" applyFont="1" applyBorder="1" applyAlignment="1">
      <alignment vertical="top" wrapText="1"/>
    </xf>
    <xf numFmtId="0" fontId="4" fillId="0" borderId="0" xfId="6" applyFont="1"/>
    <xf numFmtId="166" fontId="4" fillId="0" borderId="0" xfId="6" applyNumberFormat="1" applyFont="1"/>
    <xf numFmtId="0" fontId="4" fillId="0" borderId="24" xfId="6" applyFont="1" applyBorder="1" applyAlignment="1">
      <alignment horizontal="center" vertical="top"/>
    </xf>
    <xf numFmtId="0" fontId="4" fillId="0" borderId="25" xfId="6" applyFont="1" applyBorder="1" applyAlignment="1">
      <alignment horizontal="center" vertical="top"/>
    </xf>
    <xf numFmtId="0" fontId="2" fillId="0" borderId="25" xfId="6" applyFont="1" applyBorder="1" applyAlignment="1">
      <alignment horizontal="center" vertical="top"/>
    </xf>
    <xf numFmtId="0" fontId="2" fillId="0" borderId="25" xfId="6" applyFont="1" applyBorder="1" applyAlignment="1">
      <alignment horizontal="right" vertical="top"/>
    </xf>
    <xf numFmtId="0" fontId="4" fillId="0" borderId="60" xfId="6" applyFont="1" applyBorder="1" applyAlignment="1">
      <alignment vertical="top"/>
    </xf>
    <xf numFmtId="166" fontId="2" fillId="0" borderId="26" xfId="2" applyNumberFormat="1" applyFont="1" applyBorder="1" applyAlignment="1">
      <alignment horizontal="center" vertical="top"/>
    </xf>
    <xf numFmtId="0" fontId="2" fillId="0" borderId="0" xfId="6" applyFont="1" applyAlignment="1"/>
    <xf numFmtId="0" fontId="4" fillId="0" borderId="8" xfId="6" applyFont="1" applyBorder="1" applyAlignment="1">
      <alignment horizontal="center" vertical="top" wrapText="1"/>
    </xf>
    <xf numFmtId="0" fontId="4" fillId="0" borderId="7" xfId="6" applyFont="1" applyBorder="1" applyAlignment="1">
      <alignment horizontal="center" vertical="top" wrapText="1"/>
    </xf>
    <xf numFmtId="0" fontId="2" fillId="0" borderId="7" xfId="6" applyFont="1" applyBorder="1" applyAlignment="1">
      <alignment horizontal="right" vertical="top" wrapText="1"/>
    </xf>
    <xf numFmtId="0" fontId="4" fillId="0" borderId="63" xfId="6" applyFont="1" applyBorder="1" applyAlignment="1">
      <alignment horizontal="center" vertical="top" wrapText="1"/>
    </xf>
    <xf numFmtId="0" fontId="4" fillId="0" borderId="49" xfId="6" applyFont="1" applyBorder="1" applyAlignment="1">
      <alignment horizontal="center" vertical="top" wrapText="1"/>
    </xf>
    <xf numFmtId="0" fontId="4" fillId="0" borderId="49" xfId="6" applyFont="1" applyBorder="1" applyAlignment="1">
      <alignment horizontal="right" vertical="top" wrapText="1"/>
    </xf>
    <xf numFmtId="0" fontId="4" fillId="0" borderId="47" xfId="6" applyFont="1" applyBorder="1" applyAlignment="1">
      <alignment vertical="top" wrapText="1"/>
    </xf>
    <xf numFmtId="166" fontId="4" fillId="0" borderId="12" xfId="2" applyNumberFormat="1" applyFont="1" applyBorder="1" applyAlignment="1">
      <alignment horizontal="center" vertical="top" wrapText="1"/>
    </xf>
    <xf numFmtId="0" fontId="2" fillId="0" borderId="57" xfId="4" applyFont="1" applyBorder="1" applyAlignment="1">
      <alignment horizontal="right" vertical="top" wrapText="1"/>
    </xf>
    <xf numFmtId="0" fontId="2" fillId="0" borderId="39" xfId="4" applyFont="1" applyBorder="1" applyAlignment="1">
      <alignment vertical="top" wrapText="1"/>
    </xf>
    <xf numFmtId="0" fontId="4" fillId="0" borderId="24" xfId="6" applyFont="1" applyBorder="1" applyAlignment="1">
      <alignment horizontal="center" vertical="top" wrapText="1"/>
    </xf>
    <xf numFmtId="0" fontId="4" fillId="0" borderId="25" xfId="6" applyFont="1" applyBorder="1" applyAlignment="1">
      <alignment horizontal="center" vertical="top" wrapText="1"/>
    </xf>
    <xf numFmtId="0" fontId="2" fillId="0" borderId="25" xfId="6" applyFont="1" applyBorder="1" applyAlignment="1">
      <alignment horizontal="right" vertical="top" wrapText="1"/>
    </xf>
    <xf numFmtId="0" fontId="4" fillId="0" borderId="60" xfId="6" applyFont="1" applyBorder="1" applyAlignment="1">
      <alignment vertical="top" wrapText="1"/>
    </xf>
    <xf numFmtId="0" fontId="4" fillId="0" borderId="18" xfId="4" applyFont="1" applyBorder="1" applyAlignment="1">
      <alignment horizontal="center" vertical="top" wrapText="1"/>
    </xf>
    <xf numFmtId="0" fontId="4" fillId="0" borderId="57" xfId="4" applyFont="1" applyBorder="1" applyAlignment="1">
      <alignment horizontal="center" vertical="top" wrapText="1"/>
    </xf>
    <xf numFmtId="166" fontId="2" fillId="0" borderId="10" xfId="4" applyNumberFormat="1" applyFont="1" applyBorder="1" applyAlignment="1">
      <alignment horizontal="center" vertical="top" wrapText="1"/>
    </xf>
    <xf numFmtId="0" fontId="4" fillId="0" borderId="7" xfId="6" applyFont="1" applyBorder="1" applyAlignment="1">
      <alignment horizontal="right" vertical="top" wrapText="1"/>
    </xf>
    <xf numFmtId="166" fontId="4" fillId="0" borderId="9" xfId="2" applyNumberFormat="1" applyFont="1" applyBorder="1" applyAlignment="1">
      <alignment horizontal="center" vertical="top" wrapText="1"/>
    </xf>
    <xf numFmtId="0" fontId="4" fillId="0" borderId="19" xfId="6" applyFont="1" applyBorder="1" applyAlignment="1">
      <alignment horizontal="right" vertical="top" wrapText="1"/>
    </xf>
    <xf numFmtId="0" fontId="4" fillId="0" borderId="44" xfId="6" applyFont="1" applyBorder="1" applyAlignment="1">
      <alignment horizontal="right" vertical="top" wrapText="1"/>
    </xf>
    <xf numFmtId="0" fontId="10" fillId="0" borderId="42" xfId="6" applyFont="1" applyBorder="1" applyAlignment="1">
      <alignment horizontal="center" vertical="top" wrapText="1"/>
    </xf>
    <xf numFmtId="0" fontId="10" fillId="0" borderId="42" xfId="6" applyFont="1" applyBorder="1" applyAlignment="1">
      <alignment horizontal="right" vertical="top" wrapText="1"/>
    </xf>
    <xf numFmtId="166" fontId="10" fillId="0" borderId="23" xfId="2" applyNumberFormat="1" applyFont="1" applyBorder="1" applyAlignment="1">
      <alignment horizontal="center" vertical="top" wrapText="1"/>
    </xf>
    <xf numFmtId="0" fontId="10" fillId="0" borderId="0" xfId="6" applyFont="1"/>
    <xf numFmtId="0" fontId="10" fillId="0" borderId="36" xfId="6" applyFont="1" applyBorder="1" applyAlignment="1">
      <alignment horizontal="center" vertical="top" wrapText="1"/>
    </xf>
    <xf numFmtId="0" fontId="10" fillId="0" borderId="39" xfId="6" applyFont="1" applyBorder="1" applyAlignment="1">
      <alignment horizontal="right" vertical="top" wrapText="1"/>
    </xf>
    <xf numFmtId="0" fontId="10" fillId="0" borderId="19" xfId="6" applyFont="1" applyBorder="1" applyAlignment="1">
      <alignment horizontal="right" vertical="top" wrapText="1"/>
    </xf>
    <xf numFmtId="166" fontId="2" fillId="0" borderId="39" xfId="2" applyNumberFormat="1" applyFont="1" applyBorder="1" applyAlignment="1">
      <alignment horizontal="center" vertical="top" wrapText="1"/>
    </xf>
    <xf numFmtId="0" fontId="4" fillId="0" borderId="36" xfId="6" applyFont="1" applyBorder="1" applyAlignment="1">
      <alignment horizontal="center" vertical="top" wrapText="1"/>
    </xf>
    <xf numFmtId="0" fontId="4" fillId="0" borderId="39" xfId="6" applyFont="1" applyBorder="1" applyAlignment="1">
      <alignment horizontal="center" vertical="top" wrapText="1"/>
    </xf>
    <xf numFmtId="0" fontId="4" fillId="0" borderId="42" xfId="6" applyFont="1" applyBorder="1" applyAlignment="1">
      <alignment horizontal="center" vertical="top" wrapText="1"/>
    </xf>
    <xf numFmtId="0" fontId="4" fillId="0" borderId="0" xfId="6" applyFont="1" applyBorder="1"/>
    <xf numFmtId="166" fontId="30" fillId="0" borderId="39" xfId="2" applyNumberFormat="1" applyFont="1" applyBorder="1" applyAlignment="1">
      <alignment horizontal="center" vertical="top" wrapText="1"/>
    </xf>
    <xf numFmtId="166" fontId="30" fillId="0" borderId="0" xfId="2" applyNumberFormat="1" applyFont="1" applyFill="1" applyBorder="1" applyAlignment="1">
      <alignment horizontal="center" vertical="top" wrapText="1"/>
    </xf>
    <xf numFmtId="0" fontId="4" fillId="0" borderId="0" xfId="4" applyFont="1"/>
    <xf numFmtId="0" fontId="4" fillId="0" borderId="39" xfId="6" applyFont="1" applyBorder="1" applyAlignment="1">
      <alignment horizontal="right" vertical="top" wrapText="1"/>
    </xf>
    <xf numFmtId="0" fontId="4" fillId="0" borderId="22" xfId="6" applyFont="1" applyBorder="1" applyAlignment="1">
      <alignment horizontal="right" vertical="top" wrapText="1"/>
    </xf>
    <xf numFmtId="0" fontId="4" fillId="0" borderId="16" xfId="6" applyFont="1" applyBorder="1" applyAlignment="1">
      <alignment vertical="top" wrapText="1"/>
    </xf>
    <xf numFmtId="0" fontId="4" fillId="0" borderId="16" xfId="6" applyFont="1" applyBorder="1" applyAlignment="1">
      <alignment horizontal="center" vertical="top" wrapText="1"/>
    </xf>
    <xf numFmtId="0" fontId="4" fillId="0" borderId="16" xfId="6" applyFont="1" applyBorder="1" applyAlignment="1">
      <alignment horizontal="right" vertical="top" wrapText="1"/>
    </xf>
    <xf numFmtId="0" fontId="4" fillId="0" borderId="1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top" wrapText="1"/>
    </xf>
    <xf numFmtId="0" fontId="2" fillId="0" borderId="2" xfId="6" applyFont="1" applyBorder="1" applyAlignment="1">
      <alignment horizontal="right" vertical="top" wrapText="1"/>
    </xf>
    <xf numFmtId="0" fontId="4" fillId="0" borderId="16" xfId="6" applyFont="1" applyBorder="1" applyAlignment="1">
      <alignment vertical="center" wrapText="1"/>
    </xf>
    <xf numFmtId="166" fontId="4" fillId="0" borderId="3" xfId="2" applyNumberFormat="1" applyFont="1" applyBorder="1" applyAlignment="1">
      <alignment horizontal="center" vertical="center" wrapText="1"/>
    </xf>
    <xf numFmtId="0" fontId="2" fillId="0" borderId="0" xfId="6" applyFont="1" applyBorder="1" applyAlignment="1">
      <alignment horizontal="right" vertical="top" wrapText="1"/>
    </xf>
    <xf numFmtId="166" fontId="2" fillId="0" borderId="57" xfId="2" applyNumberFormat="1" applyFont="1" applyBorder="1" applyAlignment="1">
      <alignment horizontal="center" vertical="top" wrapText="1"/>
    </xf>
    <xf numFmtId="166" fontId="4" fillId="0" borderId="2" xfId="2" applyNumberFormat="1" applyFont="1" applyBorder="1" applyAlignment="1">
      <alignment horizontal="center" vertical="top" wrapText="1"/>
    </xf>
    <xf numFmtId="0" fontId="4" fillId="0" borderId="0" xfId="6" applyFont="1" applyAlignment="1">
      <alignment horizontal="center" wrapText="1"/>
    </xf>
    <xf numFmtId="0" fontId="2" fillId="0" borderId="0" xfId="6" applyFont="1" applyAlignment="1">
      <alignment wrapText="1"/>
    </xf>
    <xf numFmtId="166" fontId="2" fillId="0" borderId="0" xfId="2" applyNumberFormat="1" applyFont="1" applyAlignment="1">
      <alignment horizontal="center" wrapText="1"/>
    </xf>
    <xf numFmtId="0" fontId="4" fillId="0" borderId="0" xfId="6" applyFont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166" fontId="2" fillId="0" borderId="0" xfId="2" applyNumberFormat="1" applyFont="1" applyAlignment="1">
      <alignment horizontal="center"/>
    </xf>
    <xf numFmtId="0" fontId="26" fillId="0" borderId="0" xfId="0" applyFont="1"/>
    <xf numFmtId="0" fontId="23" fillId="0" borderId="42" xfId="4" applyFont="1" applyBorder="1" applyAlignment="1">
      <alignment wrapText="1"/>
    </xf>
    <xf numFmtId="0" fontId="10" fillId="0" borderId="0" xfId="6" applyFont="1" applyBorder="1" applyAlignment="1">
      <alignment horizontal="left" vertical="center" wrapText="1"/>
    </xf>
    <xf numFmtId="0" fontId="23" fillId="0" borderId="18" xfId="4" applyFont="1" applyBorder="1" applyAlignment="1">
      <alignment horizontal="center" vertical="top" wrapText="1"/>
    </xf>
    <xf numFmtId="0" fontId="23" fillId="0" borderId="19" xfId="4" applyFont="1" applyBorder="1" applyAlignment="1">
      <alignment horizontal="center" vertical="top" wrapText="1"/>
    </xf>
    <xf numFmtId="0" fontId="30" fillId="0" borderId="19" xfId="4" applyFont="1" applyBorder="1" applyAlignment="1">
      <alignment horizontal="center" vertical="top" wrapText="1"/>
    </xf>
    <xf numFmtId="0" fontId="23" fillId="0" borderId="19" xfId="4" applyFont="1" applyBorder="1" applyAlignment="1">
      <alignment horizontal="right" vertical="top" wrapText="1"/>
    </xf>
    <xf numFmtId="0" fontId="30" fillId="0" borderId="39" xfId="4" applyFont="1" applyBorder="1" applyAlignment="1">
      <alignment vertical="top" wrapText="1"/>
    </xf>
    <xf numFmtId="0" fontId="17" fillId="0" borderId="39" xfId="6" applyFont="1" applyBorder="1" applyAlignment="1">
      <alignment horizontal="center" vertical="top" wrapText="1"/>
    </xf>
    <xf numFmtId="0" fontId="30" fillId="0" borderId="19" xfId="6" applyFont="1" applyBorder="1"/>
    <xf numFmtId="0" fontId="10" fillId="0" borderId="19" xfId="6" applyFont="1" applyBorder="1" applyAlignment="1">
      <alignment vertical="top" wrapText="1"/>
    </xf>
    <xf numFmtId="166" fontId="32" fillId="0" borderId="10" xfId="2" applyNumberFormat="1" applyFont="1" applyBorder="1" applyAlignment="1">
      <alignment horizontal="center" vertical="top" wrapText="1"/>
    </xf>
    <xf numFmtId="0" fontId="0" fillId="0" borderId="39" xfId="0" applyBorder="1"/>
    <xf numFmtId="0" fontId="26" fillId="0" borderId="19" xfId="0" applyFont="1" applyBorder="1"/>
    <xf numFmtId="0" fontId="4" fillId="0" borderId="18" xfId="6" applyFont="1" applyBorder="1" applyAlignment="1">
      <alignment horizontal="center" vertical="top"/>
    </xf>
    <xf numFmtId="0" fontId="4" fillId="0" borderId="19" xfId="6" applyFont="1" applyBorder="1" applyAlignment="1">
      <alignment horizontal="center" vertical="top"/>
    </xf>
    <xf numFmtId="0" fontId="2" fillId="0" borderId="19" xfId="6" applyFont="1" applyBorder="1" applyAlignment="1">
      <alignment horizontal="center" vertical="top"/>
    </xf>
    <xf numFmtId="0" fontId="2" fillId="0" borderId="19" xfId="6" applyFont="1" applyBorder="1" applyAlignment="1">
      <alignment horizontal="right" vertical="top"/>
    </xf>
    <xf numFmtId="166" fontId="2" fillId="0" borderId="10" xfId="2" applyNumberFormat="1" applyFont="1" applyBorder="1" applyAlignment="1">
      <alignment horizontal="center" vertical="top"/>
    </xf>
    <xf numFmtId="0" fontId="4" fillId="0" borderId="5" xfId="6" applyFont="1" applyBorder="1" applyAlignment="1">
      <alignment vertical="top" wrapText="1"/>
    </xf>
    <xf numFmtId="165" fontId="3" fillId="0" borderId="14" xfId="4" applyNumberFormat="1" applyFont="1" applyFill="1" applyBorder="1" applyAlignment="1" applyProtection="1">
      <alignment horizontal="centerContinuous" vertical="center" wrapText="1"/>
    </xf>
    <xf numFmtId="165" fontId="8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0" xfId="4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/>
    <xf numFmtId="49" fontId="8" fillId="0" borderId="1" xfId="7" applyNumberFormat="1" applyFont="1" applyFill="1" applyBorder="1" applyAlignment="1" applyProtection="1">
      <alignment horizontal="left" vertical="center" wrapText="1" indent="1"/>
    </xf>
    <xf numFmtId="49" fontId="8" fillId="0" borderId="14" xfId="7" applyNumberFormat="1" applyFont="1" applyFill="1" applyBorder="1" applyAlignment="1" applyProtection="1">
      <alignment horizontal="left" vertical="center" wrapText="1" indent="1"/>
    </xf>
    <xf numFmtId="0" fontId="12" fillId="0" borderId="1" xfId="4" applyFont="1" applyBorder="1" applyAlignment="1" applyProtection="1">
      <alignment horizontal="center" wrapText="1"/>
    </xf>
    <xf numFmtId="0" fontId="25" fillId="0" borderId="19" xfId="0" applyFont="1" applyBorder="1" applyAlignment="1">
      <alignment horizontal="left" vertical="center" wrapText="1"/>
    </xf>
    <xf numFmtId="0" fontId="23" fillId="0" borderId="36" xfId="4" applyFont="1" applyBorder="1" applyAlignment="1">
      <alignment horizontal="center" vertical="top" wrapText="1"/>
    </xf>
    <xf numFmtId="0" fontId="23" fillId="0" borderId="39" xfId="4" applyFont="1" applyBorder="1" applyAlignment="1">
      <alignment horizontal="center" vertical="top" wrapText="1"/>
    </xf>
    <xf numFmtId="0" fontId="30" fillId="0" borderId="39" xfId="4" applyFont="1" applyBorder="1" applyAlignment="1">
      <alignment horizontal="center" vertical="top" wrapText="1"/>
    </xf>
    <xf numFmtId="0" fontId="23" fillId="0" borderId="39" xfId="4" applyFont="1" applyBorder="1" applyAlignment="1">
      <alignment horizontal="right" vertical="top" wrapText="1"/>
    </xf>
    <xf numFmtId="0" fontId="23" fillId="0" borderId="39" xfId="4" applyFont="1" applyBorder="1" applyAlignment="1">
      <alignment vertical="top" wrapText="1"/>
    </xf>
    <xf numFmtId="168" fontId="5" fillId="0" borderId="20" xfId="4" applyNumberFormat="1" applyFont="1" applyFill="1" applyBorder="1" applyAlignment="1" applyProtection="1">
      <alignment horizontal="right" vertical="center"/>
    </xf>
    <xf numFmtId="168" fontId="3" fillId="0" borderId="3" xfId="7" applyNumberFormat="1" applyFont="1" applyFill="1" applyBorder="1" applyAlignment="1" applyProtection="1">
      <alignment horizontal="center" vertical="center" wrapText="1"/>
    </xf>
    <xf numFmtId="168" fontId="7" fillId="0" borderId="3" xfId="7" applyNumberFormat="1" applyFont="1" applyFill="1" applyBorder="1" applyAlignment="1" applyProtection="1">
      <alignment horizontal="right" vertical="center" wrapText="1" indent="1"/>
    </xf>
    <xf numFmtId="168" fontId="11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8" fontId="11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8" fontId="8" fillId="0" borderId="3" xfId="7" applyNumberFormat="1" applyFont="1" applyFill="1" applyBorder="1" applyAlignment="1" applyProtection="1">
      <alignment horizontal="right" vertical="center" wrapText="1" indent="1"/>
    </xf>
    <xf numFmtId="168" fontId="11" fillId="0" borderId="9" xfId="7" applyNumberFormat="1" applyFont="1" applyFill="1" applyBorder="1" applyAlignment="1" applyProtection="1">
      <alignment horizontal="right" vertical="center" wrapText="1" indent="1"/>
    </xf>
    <xf numFmtId="168" fontId="11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8" fontId="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8" fontId="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8" fontId="9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8" fontId="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8" fontId="4" fillId="0" borderId="0" xfId="7" applyNumberFormat="1" applyFont="1" applyFill="1" applyBorder="1" applyAlignment="1" applyProtection="1">
      <alignment horizontal="right" vertical="center" wrapText="1" indent="1"/>
    </xf>
    <xf numFmtId="168" fontId="7" fillId="0" borderId="23" xfId="7" applyNumberFormat="1" applyFont="1" applyFill="1" applyBorder="1" applyAlignment="1" applyProtection="1">
      <alignment horizontal="right" vertical="center" wrapText="1" indent="1"/>
    </xf>
    <xf numFmtId="168" fontId="11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168" fontId="11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68" fontId="11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8" fontId="11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8" fontId="12" fillId="0" borderId="3" xfId="4" applyNumberFormat="1" applyFont="1" applyBorder="1" applyAlignment="1" applyProtection="1">
      <alignment horizontal="right" vertical="center" wrapText="1" indent="1"/>
    </xf>
    <xf numFmtId="168" fontId="11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168" fontId="8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168" fontId="13" fillId="0" borderId="3" xfId="4" quotePrefix="1" applyNumberFormat="1" applyFont="1" applyBorder="1" applyAlignment="1" applyProtection="1">
      <alignment horizontal="right" vertical="center" wrapText="1" indent="1"/>
    </xf>
    <xf numFmtId="168" fontId="10" fillId="0" borderId="0" xfId="7" applyNumberFormat="1" applyFont="1" applyFill="1" applyAlignment="1" applyProtection="1">
      <alignment horizontal="right" vertical="center" indent="1"/>
    </xf>
    <xf numFmtId="165" fontId="5" fillId="0" borderId="0" xfId="0" applyNumberFormat="1" applyFont="1" applyAlignment="1">
      <alignment horizontal="right" vertical="center"/>
    </xf>
    <xf numFmtId="165" fontId="4" fillId="0" borderId="0" xfId="7" applyNumberFormat="1" applyFont="1" applyFill="1" applyBorder="1" applyAlignment="1" applyProtection="1">
      <alignment horizontal="center" vertical="center"/>
    </xf>
    <xf numFmtId="0" fontId="17" fillId="0" borderId="0" xfId="7" applyFont="1" applyFill="1" applyAlignment="1" applyProtection="1">
      <alignment horizontal="center"/>
    </xf>
    <xf numFmtId="165" fontId="4" fillId="0" borderId="0" xfId="4" applyNumberFormat="1" applyFont="1" applyFill="1" applyAlignment="1" applyProtection="1">
      <alignment horizontal="center" vertical="center" wrapText="1"/>
    </xf>
    <xf numFmtId="165" fontId="1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8" fontId="10" fillId="0" borderId="0" xfId="7" applyNumberFormat="1" applyFill="1" applyProtection="1"/>
    <xf numFmtId="168" fontId="7" fillId="0" borderId="23" xfId="7" applyNumberFormat="1" applyFont="1" applyFill="1" applyBorder="1" applyAlignment="1" applyProtection="1">
      <alignment horizontal="center" vertical="center" wrapText="1"/>
    </xf>
    <xf numFmtId="168" fontId="7" fillId="0" borderId="3" xfId="7" applyNumberFormat="1" applyFont="1" applyFill="1" applyBorder="1" applyAlignment="1" applyProtection="1">
      <alignment horizontal="center" vertical="center" wrapText="1"/>
    </xf>
    <xf numFmtId="165" fontId="8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0" xfId="4" applyFont="1" applyFill="1" applyBorder="1" applyAlignment="1" applyProtection="1">
      <alignment horizontal="right"/>
    </xf>
    <xf numFmtId="165" fontId="11" fillId="0" borderId="0" xfId="7" applyNumberFormat="1" applyFont="1" applyFill="1" applyProtection="1"/>
    <xf numFmtId="165" fontId="15" fillId="0" borderId="0" xfId="7" applyNumberFormat="1" applyFont="1" applyFill="1" applyProtection="1"/>
    <xf numFmtId="168" fontId="15" fillId="0" borderId="0" xfId="7" applyNumberFormat="1" applyFont="1" applyFill="1" applyProtection="1"/>
    <xf numFmtId="0" fontId="4" fillId="0" borderId="40" xfId="6" applyFont="1" applyFill="1" applyBorder="1" applyAlignment="1">
      <alignment horizontal="center"/>
    </xf>
    <xf numFmtId="0" fontId="2" fillId="0" borderId="20" xfId="6" applyFont="1" applyBorder="1"/>
    <xf numFmtId="166" fontId="10" fillId="0" borderId="42" xfId="2" applyNumberFormat="1" applyFont="1" applyBorder="1" applyAlignment="1">
      <alignment horizontal="center" vertical="top" wrapText="1"/>
    </xf>
    <xf numFmtId="166" fontId="10" fillId="0" borderId="59" xfId="2" applyNumberFormat="1" applyFont="1" applyBorder="1" applyAlignment="1">
      <alignment horizontal="center" vertical="top" wrapText="1"/>
    </xf>
    <xf numFmtId="166" fontId="10" fillId="0" borderId="40" xfId="2" applyNumberFormat="1" applyFont="1" applyBorder="1" applyAlignment="1">
      <alignment horizontal="center" vertical="top" wrapText="1"/>
    </xf>
    <xf numFmtId="166" fontId="10" fillId="0" borderId="39" xfId="2" applyNumberFormat="1" applyFont="1" applyBorder="1" applyAlignment="1">
      <alignment horizontal="center" vertical="top" wrapText="1"/>
    </xf>
    <xf numFmtId="166" fontId="10" fillId="0" borderId="38" xfId="2" applyNumberFormat="1" applyFont="1" applyBorder="1" applyAlignment="1">
      <alignment horizontal="center" vertical="top" wrapText="1"/>
    </xf>
    <xf numFmtId="166" fontId="10" fillId="0" borderId="0" xfId="2" applyNumberFormat="1" applyFont="1" applyBorder="1" applyAlignment="1">
      <alignment horizontal="center" vertical="top" wrapText="1"/>
    </xf>
    <xf numFmtId="166" fontId="2" fillId="0" borderId="38" xfId="2" applyNumberFormat="1" applyFont="1" applyBorder="1" applyAlignment="1">
      <alignment horizontal="center" vertical="top" wrapText="1"/>
    </xf>
    <xf numFmtId="166" fontId="2" fillId="0" borderId="0" xfId="2" applyNumberFormat="1" applyFont="1" applyBorder="1" applyAlignment="1">
      <alignment horizontal="center" vertical="top" wrapText="1"/>
    </xf>
    <xf numFmtId="166" fontId="30" fillId="0" borderId="38" xfId="2" applyNumberFormat="1" applyFont="1" applyBorder="1" applyAlignment="1">
      <alignment horizontal="center" vertical="top" wrapText="1"/>
    </xf>
    <xf numFmtId="166" fontId="30" fillId="0" borderId="0" xfId="2" applyNumberFormat="1" applyFont="1" applyBorder="1" applyAlignment="1">
      <alignment horizontal="center" vertical="top" wrapText="1"/>
    </xf>
    <xf numFmtId="166" fontId="4" fillId="0" borderId="39" xfId="2" applyNumberFormat="1" applyFont="1" applyBorder="1" applyAlignment="1">
      <alignment horizontal="center" vertical="top" wrapText="1"/>
    </xf>
    <xf numFmtId="166" fontId="4" fillId="0" borderId="38" xfId="2" applyNumberFormat="1" applyFont="1" applyBorder="1" applyAlignment="1">
      <alignment horizontal="center" vertical="top" wrapText="1"/>
    </xf>
    <xf numFmtId="166" fontId="10" fillId="0" borderId="64" xfId="2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4" fillId="0" borderId="19" xfId="11" applyFont="1" applyBorder="1"/>
    <xf numFmtId="166" fontId="40" fillId="0" borderId="10" xfId="2" applyNumberFormat="1" applyFont="1" applyBorder="1" applyAlignment="1">
      <alignment horizontal="center" vertical="top" wrapText="1"/>
    </xf>
    <xf numFmtId="166" fontId="41" fillId="0" borderId="10" xfId="2" applyNumberFormat="1" applyFont="1" applyBorder="1" applyAlignment="1">
      <alignment horizontal="center" vertical="top" wrapText="1"/>
    </xf>
    <xf numFmtId="166" fontId="31" fillId="0" borderId="0" xfId="2" applyNumberFormat="1" applyFont="1" applyBorder="1" applyAlignment="1">
      <alignment horizontal="right"/>
    </xf>
    <xf numFmtId="0" fontId="4" fillId="0" borderId="15" xfId="6" applyFont="1" applyBorder="1" applyAlignment="1">
      <alignment horizontal="center" vertical="top" wrapText="1"/>
    </xf>
    <xf numFmtId="0" fontId="4" fillId="0" borderId="44" xfId="6" applyFont="1" applyBorder="1" applyAlignment="1">
      <alignment horizontal="center" vertical="top" wrapText="1"/>
    </xf>
    <xf numFmtId="0" fontId="2" fillId="0" borderId="18" xfId="6" applyFont="1" applyBorder="1" applyAlignment="1">
      <alignment horizontal="center" vertical="top" wrapText="1"/>
    </xf>
    <xf numFmtId="0" fontId="2" fillId="0" borderId="27" xfId="6" applyFont="1" applyBorder="1" applyAlignment="1">
      <alignment horizontal="center" vertical="top" wrapText="1"/>
    </xf>
    <xf numFmtId="0" fontId="29" fillId="0" borderId="0" xfId="6" applyFont="1" applyBorder="1" applyAlignment="1">
      <alignment horizontal="right"/>
    </xf>
    <xf numFmtId="0" fontId="2" fillId="0" borderId="11" xfId="6" applyFont="1" applyBorder="1" applyAlignment="1">
      <alignment horizontal="center" vertical="top" wrapText="1"/>
    </xf>
    <xf numFmtId="0" fontId="2" fillId="0" borderId="19" xfId="6" applyFont="1" applyBorder="1" applyAlignment="1">
      <alignment vertical="top" wrapText="1"/>
    </xf>
    <xf numFmtId="0" fontId="44" fillId="0" borderId="5" xfId="12" applyFont="1" applyBorder="1" applyAlignment="1">
      <alignment horizontal="center" vertical="center"/>
    </xf>
    <xf numFmtId="0" fontId="45" fillId="0" borderId="5" xfId="10" applyFont="1" applyFill="1" applyBorder="1" applyAlignment="1">
      <alignment horizontal="center" vertical="center" wrapText="1"/>
    </xf>
    <xf numFmtId="0" fontId="44" fillId="0" borderId="0" xfId="12" applyFont="1"/>
    <xf numFmtId="0" fontId="22" fillId="0" borderId="5" xfId="12" applyFont="1" applyBorder="1" applyAlignment="1">
      <alignment horizontal="center" vertical="top" wrapText="1"/>
    </xf>
    <xf numFmtId="0" fontId="22" fillId="0" borderId="5" xfId="12" applyFont="1" applyBorder="1" applyAlignment="1">
      <alignment horizontal="left" vertical="top" wrapText="1"/>
    </xf>
    <xf numFmtId="3" fontId="22" fillId="0" borderId="5" xfId="12" applyNumberFormat="1" applyFont="1" applyBorder="1" applyAlignment="1">
      <alignment horizontal="right" vertical="top" wrapText="1"/>
    </xf>
    <xf numFmtId="0" fontId="43" fillId="0" borderId="0" xfId="12"/>
    <xf numFmtId="0" fontId="39" fillId="0" borderId="5" xfId="12" applyFont="1" applyBorder="1" applyAlignment="1">
      <alignment horizontal="center" vertical="top" wrapText="1"/>
    </xf>
    <xf numFmtId="0" fontId="39" fillId="0" borderId="5" xfId="12" applyFont="1" applyBorder="1" applyAlignment="1">
      <alignment horizontal="left" vertical="top" wrapText="1"/>
    </xf>
    <xf numFmtId="3" fontId="39" fillId="0" borderId="5" xfId="12" applyNumberFormat="1" applyFont="1" applyBorder="1" applyAlignment="1">
      <alignment horizontal="right" vertical="top" wrapText="1"/>
    </xf>
    <xf numFmtId="3" fontId="43" fillId="0" borderId="0" xfId="12" applyNumberFormat="1"/>
    <xf numFmtId="0" fontId="47" fillId="0" borderId="0" xfId="13" applyFont="1" applyFill="1"/>
    <xf numFmtId="0" fontId="4" fillId="0" borderId="0" xfId="13" applyFont="1" applyFill="1" applyAlignment="1">
      <alignment horizontal="centerContinuous" vertical="center"/>
    </xf>
    <xf numFmtId="0" fontId="2" fillId="0" borderId="0" xfId="13" applyFont="1" applyFill="1" applyAlignment="1">
      <alignment horizontal="centerContinuous" vertical="center"/>
    </xf>
    <xf numFmtId="0" fontId="5" fillId="0" borderId="0" xfId="13" applyFont="1" applyFill="1" applyAlignment="1">
      <alignment horizontal="right"/>
    </xf>
    <xf numFmtId="0" fontId="3" fillId="0" borderId="65" xfId="13" applyFont="1" applyFill="1" applyBorder="1" applyAlignment="1">
      <alignment horizontal="center" vertical="center" wrapText="1"/>
    </xf>
    <xf numFmtId="0" fontId="3" fillId="0" borderId="61" xfId="13" applyFont="1" applyFill="1" applyBorder="1" applyAlignment="1">
      <alignment horizontal="center" vertical="center" wrapText="1"/>
    </xf>
    <xf numFmtId="0" fontId="7" fillId="0" borderId="66" xfId="13" applyFont="1" applyFill="1" applyBorder="1" applyAlignment="1">
      <alignment horizontal="center" vertical="center" wrapText="1"/>
    </xf>
    <xf numFmtId="0" fontId="27" fillId="0" borderId="0" xfId="13" applyFill="1"/>
    <xf numFmtId="37" fontId="7" fillId="0" borderId="1" xfId="13" applyNumberFormat="1" applyFont="1" applyFill="1" applyBorder="1" applyAlignment="1">
      <alignment horizontal="left" vertical="center" indent="1"/>
    </xf>
    <xf numFmtId="0" fontId="7" fillId="0" borderId="2" xfId="13" applyFont="1" applyFill="1" applyBorder="1" applyAlignment="1">
      <alignment horizontal="left" vertical="center" indent="1"/>
    </xf>
    <xf numFmtId="169" fontId="7" fillId="0" borderId="15" xfId="13" applyNumberFormat="1" applyFont="1" applyFill="1" applyBorder="1" applyAlignment="1">
      <alignment horizontal="right" vertical="center"/>
    </xf>
    <xf numFmtId="169" fontId="7" fillId="0" borderId="33" xfId="13" applyNumberFormat="1" applyFont="1" applyFill="1" applyBorder="1" applyAlignment="1">
      <alignment horizontal="right" vertical="center"/>
    </xf>
    <xf numFmtId="169" fontId="7" fillId="0" borderId="13" xfId="13" applyNumberFormat="1" applyFont="1" applyFill="1" applyBorder="1" applyAlignment="1">
      <alignment horizontal="right" vertical="center"/>
    </xf>
    <xf numFmtId="0" fontId="48" fillId="0" borderId="0" xfId="13" applyFont="1" applyFill="1" applyAlignment="1">
      <alignment vertical="center"/>
    </xf>
    <xf numFmtId="37" fontId="11" fillId="0" borderId="28" xfId="13" applyNumberFormat="1" applyFont="1" applyFill="1" applyBorder="1" applyAlignment="1">
      <alignment horizontal="left" indent="1"/>
    </xf>
    <xf numFmtId="0" fontId="11" fillId="0" borderId="29" xfId="13" applyFont="1" applyFill="1" applyBorder="1" applyAlignment="1">
      <alignment horizontal="left" indent="3"/>
    </xf>
    <xf numFmtId="169" fontId="11" fillId="0" borderId="67" xfId="14" quotePrefix="1" applyNumberFormat="1" applyFont="1" applyFill="1" applyBorder="1" applyAlignment="1" applyProtection="1">
      <alignment horizontal="right"/>
      <protection locked="0"/>
    </xf>
    <xf numFmtId="169" fontId="11" fillId="0" borderId="61" xfId="14" applyNumberFormat="1" applyFont="1" applyFill="1" applyBorder="1" applyAlignment="1" applyProtection="1">
      <alignment vertical="center"/>
      <protection locked="0"/>
    </xf>
    <xf numFmtId="169" fontId="11" fillId="0" borderId="66" xfId="13" applyNumberFormat="1" applyFont="1" applyFill="1" applyBorder="1"/>
    <xf numFmtId="37" fontId="11" fillId="0" borderId="4" xfId="13" applyNumberFormat="1" applyFont="1" applyFill="1" applyBorder="1" applyAlignment="1">
      <alignment horizontal="left" indent="1"/>
    </xf>
    <xf numFmtId="0" fontId="11" fillId="0" borderId="5" xfId="13" applyFont="1" applyFill="1" applyBorder="1" applyAlignment="1">
      <alignment horizontal="left" indent="3"/>
    </xf>
    <xf numFmtId="169" fontId="11" fillId="0" borderId="68" xfId="14" applyNumberFormat="1" applyFont="1" applyFill="1" applyBorder="1" applyProtection="1">
      <protection locked="0"/>
    </xf>
    <xf numFmtId="169" fontId="11" fillId="0" borderId="35" xfId="14" applyNumberFormat="1" applyFont="1" applyFill="1" applyBorder="1" applyAlignment="1" applyProtection="1">
      <alignment vertical="center"/>
      <protection locked="0"/>
    </xf>
    <xf numFmtId="169" fontId="11" fillId="0" borderId="17" xfId="13" applyNumberFormat="1" applyFont="1" applyFill="1" applyBorder="1"/>
    <xf numFmtId="169" fontId="11" fillId="0" borderId="68" xfId="13" applyNumberFormat="1" applyFont="1" applyFill="1" applyBorder="1" applyProtection="1">
      <protection locked="0"/>
    </xf>
    <xf numFmtId="169" fontId="11" fillId="0" borderId="35" xfId="13" applyNumberFormat="1" applyFont="1" applyFill="1" applyBorder="1" applyAlignment="1" applyProtection="1">
      <alignment vertical="center"/>
      <protection locked="0"/>
    </xf>
    <xf numFmtId="37" fontId="11" fillId="0" borderId="24" xfId="13" applyNumberFormat="1" applyFont="1" applyFill="1" applyBorder="1" applyAlignment="1">
      <alignment horizontal="left" indent="1"/>
    </xf>
    <xf numFmtId="0" fontId="11" fillId="0" borderId="25" xfId="13" applyFont="1" applyFill="1" applyBorder="1" applyAlignment="1">
      <alignment horizontal="left" indent="3"/>
    </xf>
    <xf numFmtId="169" fontId="11" fillId="0" borderId="69" xfId="13" applyNumberFormat="1" applyFont="1" applyFill="1" applyBorder="1" applyProtection="1">
      <protection locked="0"/>
    </xf>
    <xf numFmtId="169" fontId="11" fillId="0" borderId="70" xfId="13" applyNumberFormat="1" applyFont="1" applyFill="1" applyBorder="1" applyAlignment="1" applyProtection="1">
      <alignment vertical="center"/>
      <protection locked="0"/>
    </xf>
    <xf numFmtId="169" fontId="11" fillId="0" borderId="71" xfId="13" applyNumberFormat="1" applyFont="1" applyFill="1" applyBorder="1"/>
    <xf numFmtId="37" fontId="11" fillId="0" borderId="1" xfId="13" applyNumberFormat="1" applyFont="1" applyFill="1" applyBorder="1" applyAlignment="1">
      <alignment horizontal="left" indent="1"/>
    </xf>
    <xf numFmtId="0" fontId="7" fillId="0" borderId="16" xfId="13" applyFont="1" applyFill="1" applyBorder="1" applyAlignment="1">
      <alignment horizontal="left" vertical="center" indent="1"/>
    </xf>
    <xf numFmtId="169" fontId="8" fillId="0" borderId="33" xfId="13" applyNumberFormat="1" applyFont="1" applyFill="1" applyBorder="1" applyProtection="1">
      <protection locked="0"/>
    </xf>
    <xf numFmtId="37" fontId="11" fillId="0" borderId="8" xfId="13" applyNumberFormat="1" applyFont="1" applyFill="1" applyBorder="1" applyAlignment="1">
      <alignment horizontal="left" indent="1"/>
    </xf>
    <xf numFmtId="0" fontId="11" fillId="0" borderId="72" xfId="13" applyFont="1" applyFill="1" applyBorder="1" applyAlignment="1">
      <alignment horizontal="left" indent="3"/>
    </xf>
    <xf numFmtId="169" fontId="11" fillId="0" borderId="34" xfId="13" applyNumberFormat="1" applyFont="1" applyFill="1" applyBorder="1" applyProtection="1">
      <protection locked="0"/>
    </xf>
    <xf numFmtId="169" fontId="11" fillId="0" borderId="73" xfId="13" applyNumberFormat="1" applyFont="1" applyFill="1" applyBorder="1" applyAlignment="1" applyProtection="1">
      <alignment vertical="center"/>
      <protection locked="0"/>
    </xf>
    <xf numFmtId="169" fontId="11" fillId="0" borderId="34" xfId="13" applyNumberFormat="1" applyFont="1" applyFill="1" applyBorder="1"/>
    <xf numFmtId="0" fontId="11" fillId="0" borderId="60" xfId="13" applyFont="1" applyFill="1" applyBorder="1" applyAlignment="1">
      <alignment horizontal="left" indent="3"/>
    </xf>
    <xf numFmtId="169" fontId="11" fillId="0" borderId="70" xfId="13" applyNumberFormat="1" applyFont="1" applyFill="1" applyBorder="1" applyProtection="1">
      <protection locked="0"/>
    </xf>
    <xf numFmtId="169" fontId="11" fillId="0" borderId="74" xfId="13" applyNumberFormat="1" applyFont="1" applyFill="1" applyBorder="1" applyAlignment="1" applyProtection="1">
      <alignment vertical="center"/>
      <protection locked="0"/>
    </xf>
    <xf numFmtId="169" fontId="11" fillId="0" borderId="70" xfId="13" applyNumberFormat="1" applyFont="1" applyFill="1" applyBorder="1"/>
    <xf numFmtId="169" fontId="8" fillId="0" borderId="44" xfId="13" applyNumberFormat="1" applyFont="1" applyFill="1" applyBorder="1" applyAlignment="1" applyProtection="1">
      <alignment vertical="center"/>
      <protection locked="0"/>
    </xf>
    <xf numFmtId="169" fontId="8" fillId="0" borderId="33" xfId="13" applyNumberFormat="1" applyFont="1" applyFill="1" applyBorder="1"/>
    <xf numFmtId="169" fontId="7" fillId="0" borderId="15" xfId="13" applyNumberFormat="1" applyFont="1" applyFill="1" applyBorder="1" applyAlignment="1">
      <alignment vertical="center"/>
    </xf>
    <xf numFmtId="169" fontId="7" fillId="0" borderId="33" xfId="13" applyNumberFormat="1" applyFont="1" applyFill="1" applyBorder="1" applyAlignment="1">
      <alignment vertical="center"/>
    </xf>
    <xf numFmtId="169" fontId="7" fillId="0" borderId="13" xfId="13" applyNumberFormat="1" applyFont="1" applyFill="1" applyBorder="1" applyAlignment="1">
      <alignment vertical="center"/>
    </xf>
    <xf numFmtId="0" fontId="49" fillId="0" borderId="0" xfId="13" applyFont="1" applyFill="1" applyAlignment="1">
      <alignment vertical="center"/>
    </xf>
    <xf numFmtId="169" fontId="11" fillId="0" borderId="67" xfId="13" applyNumberFormat="1" applyFont="1" applyFill="1" applyBorder="1" applyProtection="1">
      <protection locked="0"/>
    </xf>
    <xf numFmtId="169" fontId="11" fillId="0" borderId="61" xfId="13" applyNumberFormat="1" applyFont="1" applyFill="1" applyBorder="1" applyAlignment="1" applyProtection="1">
      <alignment vertical="center"/>
      <protection locked="0"/>
    </xf>
    <xf numFmtId="169" fontId="11" fillId="0" borderId="32" xfId="13" applyNumberFormat="1" applyFont="1" applyFill="1" applyBorder="1"/>
    <xf numFmtId="37" fontId="11" fillId="0" borderId="1" xfId="13" applyNumberFormat="1" applyFont="1" applyFill="1" applyBorder="1" applyAlignment="1">
      <alignment horizontal="left" wrapText="1" indent="1"/>
    </xf>
    <xf numFmtId="169" fontId="8" fillId="0" borderId="15" xfId="13" applyNumberFormat="1" applyFont="1" applyFill="1" applyBorder="1" applyProtection="1">
      <protection locked="0"/>
    </xf>
    <xf numFmtId="169" fontId="8" fillId="0" borderId="33" xfId="13" applyNumberFormat="1" applyFont="1" applyFill="1" applyBorder="1" applyAlignment="1" applyProtection="1">
      <alignment vertical="center"/>
      <protection locked="0"/>
    </xf>
    <xf numFmtId="169" fontId="8" fillId="0" borderId="13" xfId="13" applyNumberFormat="1" applyFont="1" applyFill="1" applyBorder="1"/>
    <xf numFmtId="0" fontId="3" fillId="0" borderId="2" xfId="13" applyFont="1" applyFill="1" applyBorder="1" applyAlignment="1">
      <alignment horizontal="left" vertical="center" indent="1"/>
    </xf>
    <xf numFmtId="0" fontId="50" fillId="0" borderId="0" xfId="13" applyFont="1" applyFill="1" applyAlignment="1">
      <alignment vertical="center"/>
    </xf>
    <xf numFmtId="0" fontId="7" fillId="0" borderId="1" xfId="13" applyFont="1" applyFill="1" applyBorder="1" applyAlignment="1">
      <alignment horizontal="left" vertical="center" indent="1"/>
    </xf>
    <xf numFmtId="0" fontId="7" fillId="0" borderId="16" xfId="13" quotePrefix="1" applyFont="1" applyFill="1" applyBorder="1" applyAlignment="1">
      <alignment horizontal="left" vertical="center" indent="1"/>
    </xf>
    <xf numFmtId="0" fontId="11" fillId="0" borderId="4" xfId="13" applyFont="1" applyFill="1" applyBorder="1" applyAlignment="1">
      <alignment horizontal="left" indent="1"/>
    </xf>
    <xf numFmtId="0" fontId="11" fillId="0" borderId="37" xfId="13" applyFont="1" applyFill="1" applyBorder="1" applyAlignment="1">
      <alignment horizontal="left" indent="3"/>
    </xf>
    <xf numFmtId="169" fontId="11" fillId="0" borderId="61" xfId="13" applyNumberFormat="1" applyFont="1" applyFill="1" applyBorder="1"/>
    <xf numFmtId="169" fontId="11" fillId="0" borderId="35" xfId="13" applyNumberFormat="1" applyFont="1" applyFill="1" applyBorder="1"/>
    <xf numFmtId="0" fontId="11" fillId="0" borderId="39" xfId="13" applyFont="1" applyFill="1" applyBorder="1" applyAlignment="1">
      <alignment horizontal="left" indent="3"/>
    </xf>
    <xf numFmtId="169" fontId="11" fillId="0" borderId="75" xfId="13" applyNumberFormat="1" applyFont="1" applyFill="1" applyBorder="1" applyProtection="1">
      <protection locked="0"/>
    </xf>
    <xf numFmtId="169" fontId="11" fillId="0" borderId="46" xfId="13" applyNumberFormat="1" applyFont="1" applyFill="1" applyBorder="1" applyAlignment="1" applyProtection="1">
      <alignment vertical="center"/>
      <protection locked="0"/>
    </xf>
    <xf numFmtId="169" fontId="11" fillId="0" borderId="46" xfId="13" applyNumberFormat="1" applyFont="1" applyFill="1" applyBorder="1"/>
    <xf numFmtId="0" fontId="11" fillId="0" borderId="24" xfId="13" applyFont="1" applyFill="1" applyBorder="1" applyAlignment="1">
      <alignment horizontal="left" indent="1"/>
    </xf>
    <xf numFmtId="0" fontId="8" fillId="0" borderId="1" xfId="13" applyFont="1" applyFill="1" applyBorder="1" applyAlignment="1">
      <alignment horizontal="left" indent="1"/>
    </xf>
    <xf numFmtId="0" fontId="7" fillId="0" borderId="3" xfId="4" applyFont="1" applyBorder="1" applyAlignment="1">
      <alignment horizontal="left" vertical="center" indent="1"/>
    </xf>
    <xf numFmtId="0" fontId="8" fillId="0" borderId="8" xfId="13" applyFont="1" applyFill="1" applyBorder="1" applyAlignment="1">
      <alignment horizontal="left" indent="1"/>
    </xf>
    <xf numFmtId="0" fontId="7" fillId="0" borderId="43" xfId="4" applyFont="1" applyBorder="1" applyAlignment="1">
      <alignment horizontal="left" vertical="center" indent="1"/>
    </xf>
    <xf numFmtId="169" fontId="8" fillId="0" borderId="76" xfId="13" applyNumberFormat="1" applyFont="1" applyFill="1" applyBorder="1" applyProtection="1">
      <protection locked="0"/>
    </xf>
    <xf numFmtId="169" fontId="8" fillId="0" borderId="34" xfId="13" applyNumberFormat="1" applyFont="1" applyFill="1" applyBorder="1" applyAlignment="1" applyProtection="1">
      <alignment vertical="center"/>
      <protection locked="0"/>
    </xf>
    <xf numFmtId="169" fontId="8" fillId="0" borderId="34" xfId="13" applyNumberFormat="1" applyFont="1" applyFill="1" applyBorder="1"/>
    <xf numFmtId="0" fontId="3" fillId="0" borderId="16" xfId="13" applyFont="1" applyFill="1" applyBorder="1" applyAlignment="1">
      <alignment horizontal="left" vertical="center" indent="1"/>
    </xf>
    <xf numFmtId="0" fontId="51" fillId="0" borderId="0" xfId="13" applyFont="1" applyFill="1" applyAlignment="1">
      <alignment vertical="center"/>
    </xf>
    <xf numFmtId="0" fontId="15" fillId="0" borderId="0" xfId="13" applyFont="1" applyFill="1" applyAlignment="1">
      <alignment horizontal="right"/>
    </xf>
    <xf numFmtId="0" fontId="15" fillId="0" borderId="0" xfId="13" applyFont="1" applyFill="1"/>
    <xf numFmtId="165" fontId="27" fillId="0" borderId="0" xfId="13" applyNumberFormat="1" applyFill="1" applyAlignment="1">
      <alignment vertical="center"/>
    </xf>
    <xf numFmtId="0" fontId="38" fillId="0" borderId="28" xfId="4" applyFont="1" applyFill="1" applyBorder="1" applyAlignment="1">
      <alignment horizontal="center" vertical="top" wrapText="1"/>
    </xf>
    <xf numFmtId="0" fontId="38" fillId="0" borderId="29" xfId="4" applyFont="1" applyFill="1" applyBorder="1" applyAlignment="1">
      <alignment horizontal="center" vertical="top" wrapText="1"/>
    </xf>
    <xf numFmtId="0" fontId="38" fillId="0" borderId="30" xfId="4" applyFont="1" applyFill="1" applyBorder="1" applyAlignment="1">
      <alignment horizontal="center" vertical="top" wrapText="1"/>
    </xf>
    <xf numFmtId="0" fontId="43" fillId="0" borderId="0" xfId="15"/>
    <xf numFmtId="0" fontId="22" fillId="0" borderId="4" xfId="4" applyFont="1" applyBorder="1" applyAlignment="1">
      <alignment horizontal="center" vertical="top" wrapText="1"/>
    </xf>
    <xf numFmtId="0" fontId="22" fillId="0" borderId="5" xfId="4" applyFont="1" applyBorder="1" applyAlignment="1">
      <alignment horizontal="left" vertical="top" wrapText="1"/>
    </xf>
    <xf numFmtId="3" fontId="22" fillId="0" borderId="5" xfId="4" applyNumberFormat="1" applyFont="1" applyBorder="1" applyAlignment="1">
      <alignment horizontal="right" vertical="top" wrapText="1"/>
    </xf>
    <xf numFmtId="3" fontId="22" fillId="0" borderId="6" xfId="4" applyNumberFormat="1" applyFont="1" applyBorder="1" applyAlignment="1">
      <alignment horizontal="right" vertical="top" wrapText="1"/>
    </xf>
    <xf numFmtId="0" fontId="22" fillId="0" borderId="24" xfId="4" applyFont="1" applyBorder="1" applyAlignment="1">
      <alignment horizontal="center" vertical="top" wrapText="1"/>
    </xf>
    <xf numFmtId="0" fontId="22" fillId="0" borderId="25" xfId="4" applyFont="1" applyBorder="1" applyAlignment="1">
      <alignment horizontal="left" vertical="top" wrapText="1"/>
    </xf>
    <xf numFmtId="3" fontId="22" fillId="0" borderId="25" xfId="4" applyNumberFormat="1" applyFont="1" applyBorder="1" applyAlignment="1">
      <alignment horizontal="right" vertical="top" wrapText="1"/>
    </xf>
    <xf numFmtId="3" fontId="22" fillId="0" borderId="26" xfId="4" applyNumberFormat="1" applyFont="1" applyBorder="1" applyAlignment="1">
      <alignment horizontal="right" vertical="top" wrapText="1"/>
    </xf>
    <xf numFmtId="0" fontId="39" fillId="0" borderId="1" xfId="4" applyFont="1" applyBorder="1" applyAlignment="1">
      <alignment horizontal="center" vertical="top" wrapText="1"/>
    </xf>
    <xf numFmtId="0" fontId="39" fillId="0" borderId="2" xfId="4" applyFont="1" applyBorder="1" applyAlignment="1">
      <alignment horizontal="left" vertical="top" wrapText="1"/>
    </xf>
    <xf numFmtId="3" fontId="39" fillId="0" borderId="2" xfId="4" applyNumberFormat="1" applyFont="1" applyBorder="1" applyAlignment="1">
      <alignment horizontal="right" vertical="top" wrapText="1"/>
    </xf>
    <xf numFmtId="3" fontId="39" fillId="0" borderId="3" xfId="4" applyNumberFormat="1" applyFont="1" applyBorder="1" applyAlignment="1">
      <alignment horizontal="right" vertical="top" wrapText="1"/>
    </xf>
    <xf numFmtId="0" fontId="22" fillId="0" borderId="8" xfId="4" applyFont="1" applyBorder="1" applyAlignment="1">
      <alignment horizontal="center" vertical="top" wrapText="1"/>
    </xf>
    <xf numFmtId="0" fontId="22" fillId="0" borderId="7" xfId="4" applyFont="1" applyBorder="1" applyAlignment="1">
      <alignment horizontal="left" vertical="top" wrapText="1"/>
    </xf>
    <xf numFmtId="3" fontId="22" fillId="0" borderId="7" xfId="4" applyNumberFormat="1" applyFont="1" applyBorder="1" applyAlignment="1">
      <alignment horizontal="right" vertical="top" wrapText="1"/>
    </xf>
    <xf numFmtId="3" fontId="22" fillId="0" borderId="9" xfId="4" applyNumberFormat="1" applyFont="1" applyBorder="1" applyAlignment="1">
      <alignment horizontal="right" vertical="top" wrapText="1"/>
    </xf>
    <xf numFmtId="0" fontId="1" fillId="0" borderId="0" xfId="4" applyFill="1"/>
    <xf numFmtId="0" fontId="52" fillId="0" borderId="0" xfId="4" applyFont="1" applyFill="1" applyAlignment="1">
      <alignment horizontal="right"/>
    </xf>
    <xf numFmtId="0" fontId="53" fillId="0" borderId="0" xfId="4" applyFont="1" applyFill="1" applyAlignment="1">
      <alignment horizontal="center"/>
    </xf>
    <xf numFmtId="0" fontId="54" fillId="0" borderId="0" xfId="4" applyFont="1" applyFill="1" applyAlignment="1">
      <alignment horizontal="right"/>
    </xf>
    <xf numFmtId="0" fontId="6" fillId="0" borderId="1" xfId="16" applyFont="1" applyFill="1" applyBorder="1" applyAlignment="1">
      <alignment horizontal="center" vertical="center" wrapText="1"/>
    </xf>
    <xf numFmtId="0" fontId="53" fillId="0" borderId="2" xfId="16" applyFont="1" applyFill="1" applyBorder="1" applyAlignment="1">
      <alignment horizontal="center" vertical="center"/>
    </xf>
    <xf numFmtId="0" fontId="53" fillId="0" borderId="3" xfId="16" applyFont="1" applyFill="1" applyBorder="1" applyAlignment="1">
      <alignment horizontal="center" vertical="center" wrapText="1"/>
    </xf>
    <xf numFmtId="0" fontId="42" fillId="0" borderId="0" xfId="16" applyFill="1" applyAlignment="1">
      <alignment horizontal="center"/>
    </xf>
    <xf numFmtId="0" fontId="42" fillId="0" borderId="8" xfId="16" applyFill="1" applyBorder="1" applyAlignment="1">
      <alignment horizontal="center" vertical="center"/>
    </xf>
    <xf numFmtId="0" fontId="42" fillId="0" borderId="7" xfId="16" applyFill="1" applyBorder="1" applyAlignment="1" applyProtection="1">
      <alignment horizontal="left" vertical="center" wrapText="1" indent="1"/>
      <protection locked="0"/>
    </xf>
    <xf numFmtId="170" fontId="18" fillId="0" borderId="9" xfId="16" applyNumberFormat="1" applyFont="1" applyFill="1" applyBorder="1" applyAlignment="1" applyProtection="1">
      <alignment horizontal="right" vertical="center"/>
    </xf>
    <xf numFmtId="0" fontId="42" fillId="0" borderId="0" xfId="16" applyFill="1"/>
    <xf numFmtId="0" fontId="42" fillId="0" borderId="4" xfId="16" applyFill="1" applyBorder="1" applyAlignment="1">
      <alignment horizontal="center" vertical="center"/>
    </xf>
    <xf numFmtId="0" fontId="56" fillId="0" borderId="5" xfId="16" applyFont="1" applyFill="1" applyBorder="1" applyAlignment="1">
      <alignment horizontal="left" vertical="center" indent="5"/>
    </xf>
    <xf numFmtId="170" fontId="57" fillId="0" borderId="6" xfId="16" applyNumberFormat="1" applyFont="1" applyFill="1" applyBorder="1" applyAlignment="1" applyProtection="1">
      <alignment horizontal="right" vertical="center"/>
      <protection locked="0"/>
    </xf>
    <xf numFmtId="0" fontId="1" fillId="0" borderId="5" xfId="16" applyFont="1" applyFill="1" applyBorder="1" applyAlignment="1">
      <alignment horizontal="left" vertical="center" indent="1"/>
    </xf>
    <xf numFmtId="0" fontId="42" fillId="0" borderId="24" xfId="16" applyFill="1" applyBorder="1" applyAlignment="1">
      <alignment horizontal="center" vertical="center"/>
    </xf>
    <xf numFmtId="0" fontId="1" fillId="0" borderId="25" xfId="16" applyFont="1" applyFill="1" applyBorder="1" applyAlignment="1">
      <alignment horizontal="left" vertical="center" indent="1"/>
    </xf>
    <xf numFmtId="170" fontId="57" fillId="0" borderId="26" xfId="16" applyNumberFormat="1" applyFont="1" applyFill="1" applyBorder="1" applyAlignment="1" applyProtection="1">
      <alignment horizontal="right" vertical="center"/>
      <protection locked="0"/>
    </xf>
    <xf numFmtId="170" fontId="42" fillId="0" borderId="0" xfId="16" applyNumberFormat="1" applyFill="1"/>
    <xf numFmtId="0" fontId="42" fillId="0" borderId="63" xfId="16" applyFill="1" applyBorder="1" applyAlignment="1">
      <alignment horizontal="center" vertical="center"/>
    </xf>
    <xf numFmtId="0" fontId="42" fillId="0" borderId="49" xfId="16" applyFill="1" applyBorder="1" applyAlignment="1">
      <alignment horizontal="left" vertical="center" indent="1"/>
    </xf>
    <xf numFmtId="170" fontId="57" fillId="0" borderId="12" xfId="16" applyNumberFormat="1" applyFont="1" applyFill="1" applyBorder="1" applyAlignment="1" applyProtection="1">
      <alignment horizontal="right" vertical="center"/>
      <protection locked="0"/>
    </xf>
    <xf numFmtId="0" fontId="42" fillId="0" borderId="28" xfId="16" applyFill="1" applyBorder="1" applyAlignment="1">
      <alignment horizontal="center" vertical="center"/>
    </xf>
    <xf numFmtId="0" fontId="42" fillId="0" borderId="29" xfId="16" applyFill="1" applyBorder="1" applyAlignment="1" applyProtection="1">
      <alignment horizontal="left" vertical="center" wrapText="1" indent="1"/>
      <protection locked="0"/>
    </xf>
    <xf numFmtId="170" fontId="18" fillId="0" borderId="30" xfId="16" applyNumberFormat="1" applyFont="1" applyFill="1" applyBorder="1" applyAlignment="1" applyProtection="1">
      <alignment horizontal="right" vertical="center"/>
    </xf>
    <xf numFmtId="0" fontId="56" fillId="0" borderId="49" xfId="16" applyFont="1" applyFill="1" applyBorder="1" applyAlignment="1">
      <alignment horizontal="left" vertical="center" indent="5"/>
    </xf>
    <xf numFmtId="0" fontId="30" fillId="0" borderId="0" xfId="17" applyFill="1" applyProtection="1"/>
    <xf numFmtId="0" fontId="58" fillId="0" borderId="0" xfId="17" applyFont="1" applyFill="1" applyProtection="1"/>
    <xf numFmtId="0" fontId="59" fillId="0" borderId="20" xfId="17" applyFont="1" applyFill="1" applyBorder="1" applyAlignment="1" applyProtection="1"/>
    <xf numFmtId="0" fontId="59" fillId="0" borderId="20" xfId="17" applyFont="1" applyFill="1" applyBorder="1" applyAlignment="1" applyProtection="1">
      <alignment horizontal="right"/>
    </xf>
    <xf numFmtId="0" fontId="62" fillId="0" borderId="63" xfId="17" applyFont="1" applyFill="1" applyBorder="1" applyAlignment="1" applyProtection="1">
      <alignment horizontal="center" vertical="center" wrapText="1"/>
    </xf>
    <xf numFmtId="0" fontId="62" fillId="0" borderId="49" xfId="17" applyFont="1" applyFill="1" applyBorder="1" applyAlignment="1" applyProtection="1">
      <alignment horizontal="center" vertical="center" wrapText="1"/>
    </xf>
    <xf numFmtId="0" fontId="30" fillId="0" borderId="0" xfId="17" applyFill="1" applyAlignment="1" applyProtection="1">
      <alignment horizontal="center" vertical="center"/>
    </xf>
    <xf numFmtId="0" fontId="12" fillId="0" borderId="28" xfId="17" applyFont="1" applyFill="1" applyBorder="1" applyAlignment="1" applyProtection="1">
      <alignment vertical="center" wrapText="1"/>
    </xf>
    <xf numFmtId="171" fontId="11" fillId="0" borderId="29" xfId="18" applyNumberFormat="1" applyFont="1" applyFill="1" applyBorder="1" applyAlignment="1" applyProtection="1">
      <alignment horizontal="center" vertical="center"/>
    </xf>
    <xf numFmtId="172" fontId="63" fillId="0" borderId="29" xfId="17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17" applyFill="1" applyAlignment="1" applyProtection="1">
      <alignment vertical="center"/>
    </xf>
    <xf numFmtId="0" fontId="12" fillId="0" borderId="4" xfId="17" applyFont="1" applyFill="1" applyBorder="1" applyAlignment="1" applyProtection="1">
      <alignment vertical="center" wrapText="1"/>
    </xf>
    <xf numFmtId="171" fontId="11" fillId="0" borderId="5" xfId="18" applyNumberFormat="1" applyFont="1" applyFill="1" applyBorder="1" applyAlignment="1" applyProtection="1">
      <alignment horizontal="center" vertical="center"/>
    </xf>
    <xf numFmtId="172" fontId="63" fillId="0" borderId="5" xfId="17" applyNumberFormat="1" applyFont="1" applyFill="1" applyBorder="1" applyAlignment="1" applyProtection="1">
      <alignment horizontal="right" vertical="center" wrapText="1"/>
    </xf>
    <xf numFmtId="0" fontId="64" fillId="0" borderId="4" xfId="17" applyFont="1" applyFill="1" applyBorder="1" applyAlignment="1" applyProtection="1">
      <alignment horizontal="left" vertical="center" wrapText="1" indent="1"/>
    </xf>
    <xf numFmtId="172" fontId="65" fillId="0" borderId="5" xfId="17" applyNumberFormat="1" applyFont="1" applyFill="1" applyBorder="1" applyAlignment="1" applyProtection="1">
      <alignment horizontal="right" vertical="center" wrapText="1"/>
      <protection locked="0"/>
    </xf>
    <xf numFmtId="172" fontId="66" fillId="0" borderId="5" xfId="17" applyNumberFormat="1" applyFont="1" applyFill="1" applyBorder="1" applyAlignment="1" applyProtection="1">
      <alignment horizontal="right" vertical="center" wrapText="1"/>
      <protection locked="0"/>
    </xf>
    <xf numFmtId="172" fontId="66" fillId="0" borderId="5" xfId="17" applyNumberFormat="1" applyFont="1" applyFill="1" applyBorder="1" applyAlignment="1" applyProtection="1">
      <alignment horizontal="right" vertical="center" wrapText="1"/>
    </xf>
    <xf numFmtId="0" fontId="12" fillId="0" borderId="63" xfId="17" applyFont="1" applyFill="1" applyBorder="1" applyAlignment="1" applyProtection="1">
      <alignment vertical="center" wrapText="1"/>
    </xf>
    <xf numFmtId="171" fontId="11" fillId="0" borderId="49" xfId="18" applyNumberFormat="1" applyFont="1" applyFill="1" applyBorder="1" applyAlignment="1" applyProtection="1">
      <alignment horizontal="center" vertical="center"/>
    </xf>
    <xf numFmtId="172" fontId="63" fillId="0" borderId="49" xfId="17" applyNumberFormat="1" applyFont="1" applyFill="1" applyBorder="1" applyAlignment="1" applyProtection="1">
      <alignment horizontal="right" vertical="center" wrapText="1"/>
    </xf>
    <xf numFmtId="0" fontId="16" fillId="0" borderId="0" xfId="17" applyFont="1" applyFill="1" applyProtection="1"/>
    <xf numFmtId="3" fontId="30" fillId="0" borderId="0" xfId="17" applyNumberFormat="1" applyFont="1" applyFill="1" applyProtection="1"/>
    <xf numFmtId="0" fontId="30" fillId="0" borderId="0" xfId="17" applyFont="1" applyFill="1" applyProtection="1"/>
    <xf numFmtId="0" fontId="1" fillId="0" borderId="0" xfId="18" applyFill="1" applyAlignment="1" applyProtection="1">
      <alignment vertical="center"/>
    </xf>
    <xf numFmtId="0" fontId="1" fillId="0" borderId="0" xfId="18" applyFill="1" applyAlignment="1" applyProtection="1">
      <alignment vertical="center" wrapText="1"/>
    </xf>
    <xf numFmtId="0" fontId="14" fillId="0" borderId="20" xfId="18" applyFont="1" applyFill="1" applyBorder="1" applyAlignment="1" applyProtection="1">
      <alignment vertical="center"/>
    </xf>
    <xf numFmtId="0" fontId="14" fillId="0" borderId="20" xfId="18" applyFont="1" applyFill="1" applyBorder="1" applyAlignment="1" applyProtection="1">
      <alignment horizontal="right" vertical="center"/>
    </xf>
    <xf numFmtId="0" fontId="1" fillId="0" borderId="0" xfId="18" applyFill="1" applyAlignment="1" applyProtection="1">
      <alignment horizontal="center" vertical="center"/>
    </xf>
    <xf numFmtId="49" fontId="7" fillId="0" borderId="63" xfId="18" applyNumberFormat="1" applyFont="1" applyFill="1" applyBorder="1" applyAlignment="1" applyProtection="1">
      <alignment horizontal="center" vertical="center" wrapText="1"/>
    </xf>
    <xf numFmtId="49" fontId="7" fillId="0" borderId="49" xfId="18" applyNumberFormat="1" applyFont="1" applyFill="1" applyBorder="1" applyAlignment="1" applyProtection="1">
      <alignment horizontal="center" vertical="center"/>
    </xf>
    <xf numFmtId="49" fontId="7" fillId="0" borderId="12" xfId="18" applyNumberFormat="1" applyFont="1" applyFill="1" applyBorder="1" applyAlignment="1" applyProtection="1">
      <alignment horizontal="center" vertical="center"/>
    </xf>
    <xf numFmtId="49" fontId="15" fillId="0" borderId="0" xfId="18" applyNumberFormat="1" applyFont="1" applyFill="1" applyAlignment="1" applyProtection="1">
      <alignment horizontal="center" vertical="center"/>
    </xf>
    <xf numFmtId="171" fontId="11" fillId="0" borderId="7" xfId="18" applyNumberFormat="1" applyFont="1" applyFill="1" applyBorder="1" applyAlignment="1" applyProtection="1">
      <alignment horizontal="center" vertical="center"/>
    </xf>
    <xf numFmtId="173" fontId="11" fillId="0" borderId="9" xfId="18" applyNumberFormat="1" applyFont="1" applyFill="1" applyBorder="1" applyAlignment="1" applyProtection="1">
      <alignment vertical="center"/>
      <protection locked="0"/>
    </xf>
    <xf numFmtId="173" fontId="11" fillId="0" borderId="6" xfId="18" applyNumberFormat="1" applyFont="1" applyFill="1" applyBorder="1" applyAlignment="1" applyProtection="1">
      <alignment vertical="center"/>
      <protection locked="0"/>
    </xf>
    <xf numFmtId="173" fontId="7" fillId="0" borderId="6" xfId="18" applyNumberFormat="1" applyFont="1" applyFill="1" applyBorder="1" applyAlignment="1" applyProtection="1">
      <alignment vertical="center"/>
    </xf>
    <xf numFmtId="173" fontId="7" fillId="0" borderId="6" xfId="18" applyNumberFormat="1" applyFont="1" applyFill="1" applyBorder="1" applyAlignment="1" applyProtection="1">
      <alignment vertical="center"/>
      <protection locked="0"/>
    </xf>
    <xf numFmtId="0" fontId="15" fillId="0" borderId="0" xfId="18" applyFont="1" applyFill="1" applyAlignment="1" applyProtection="1">
      <alignment vertical="center"/>
    </xf>
    <xf numFmtId="0" fontId="7" fillId="0" borderId="63" xfId="18" applyFont="1" applyFill="1" applyBorder="1" applyAlignment="1" applyProtection="1">
      <alignment horizontal="left" vertical="center" wrapText="1"/>
    </xf>
    <xf numFmtId="173" fontId="7" fillId="0" borderId="12" xfId="18" applyNumberFormat="1" applyFont="1" applyFill="1" applyBorder="1" applyAlignment="1" applyProtection="1">
      <alignment vertical="center"/>
    </xf>
    <xf numFmtId="0" fontId="30" fillId="0" borderId="0" xfId="17" applyFont="1" applyFill="1" applyAlignment="1" applyProtection="1"/>
    <xf numFmtId="0" fontId="67" fillId="0" borderId="0" xfId="18" applyFont="1" applyFill="1" applyAlignment="1" applyProtection="1">
      <alignment horizontal="center" vertical="center"/>
    </xf>
    <xf numFmtId="0" fontId="30" fillId="0" borderId="0" xfId="17" applyFill="1"/>
    <xf numFmtId="0" fontId="13" fillId="0" borderId="21" xfId="17" applyFont="1" applyFill="1" applyBorder="1" applyAlignment="1">
      <alignment horizontal="center" vertical="center"/>
    </xf>
    <xf numFmtId="0" fontId="61" fillId="0" borderId="22" xfId="18" applyFont="1" applyFill="1" applyBorder="1" applyAlignment="1" applyProtection="1">
      <alignment horizontal="center" vertical="center" textRotation="90"/>
    </xf>
    <xf numFmtId="0" fontId="13" fillId="0" borderId="22" xfId="17" applyFont="1" applyFill="1" applyBorder="1" applyAlignment="1">
      <alignment horizontal="center" vertical="center" wrapText="1"/>
    </xf>
    <xf numFmtId="0" fontId="13" fillId="0" borderId="23" xfId="17" applyFont="1" applyFill="1" applyBorder="1" applyAlignment="1">
      <alignment horizontal="center" vertical="center" wrapText="1"/>
    </xf>
    <xf numFmtId="0" fontId="13" fillId="0" borderId="1" xfId="17" applyFont="1" applyFill="1" applyBorder="1" applyAlignment="1">
      <alignment horizontal="center" vertical="center"/>
    </xf>
    <xf numFmtId="0" fontId="13" fillId="0" borderId="2" xfId="17" applyFont="1" applyFill="1" applyBorder="1" applyAlignment="1">
      <alignment horizontal="center" vertical="center" wrapText="1"/>
    </xf>
    <xf numFmtId="0" fontId="13" fillId="0" borderId="3" xfId="17" applyFont="1" applyFill="1" applyBorder="1" applyAlignment="1">
      <alignment horizontal="center" vertical="center" wrapText="1"/>
    </xf>
    <xf numFmtId="0" fontId="16" fillId="0" borderId="4" xfId="17" applyFont="1" applyFill="1" applyBorder="1" applyProtection="1">
      <protection locked="0"/>
    </xf>
    <xf numFmtId="0" fontId="16" fillId="0" borderId="7" xfId="17" applyFont="1" applyFill="1" applyBorder="1" applyAlignment="1">
      <alignment horizontal="right" indent="1"/>
    </xf>
    <xf numFmtId="3" fontId="16" fillId="0" borderId="7" xfId="17" applyNumberFormat="1" applyFont="1" applyFill="1" applyBorder="1" applyProtection="1">
      <protection locked="0"/>
    </xf>
    <xf numFmtId="3" fontId="16" fillId="0" borderId="9" xfId="17" applyNumberFormat="1" applyFont="1" applyFill="1" applyBorder="1" applyProtection="1">
      <protection locked="0"/>
    </xf>
    <xf numFmtId="0" fontId="16" fillId="0" borderId="5" xfId="17" applyFont="1" applyFill="1" applyBorder="1" applyAlignment="1">
      <alignment horizontal="right" indent="1"/>
    </xf>
    <xf numFmtId="3" fontId="16" fillId="0" borderId="5" xfId="17" applyNumberFormat="1" applyFont="1" applyFill="1" applyBorder="1" applyProtection="1">
      <protection locked="0"/>
    </xf>
    <xf numFmtId="3" fontId="16" fillId="0" borderId="6" xfId="17" applyNumberFormat="1" applyFont="1" applyFill="1" applyBorder="1" applyProtection="1">
      <protection locked="0"/>
    </xf>
    <xf numFmtId="0" fontId="16" fillId="0" borderId="24" xfId="17" applyFont="1" applyFill="1" applyBorder="1" applyProtection="1">
      <protection locked="0"/>
    </xf>
    <xf numFmtId="0" fontId="16" fillId="0" borderId="25" xfId="17" applyFont="1" applyFill="1" applyBorder="1" applyAlignment="1">
      <alignment horizontal="right" indent="1"/>
    </xf>
    <xf numFmtId="3" fontId="16" fillId="0" borderId="25" xfId="17" applyNumberFormat="1" applyFont="1" applyFill="1" applyBorder="1" applyProtection="1">
      <protection locked="0"/>
    </xf>
    <xf numFmtId="3" fontId="16" fillId="0" borderId="26" xfId="17" applyNumberFormat="1" applyFont="1" applyFill="1" applyBorder="1" applyProtection="1">
      <protection locked="0"/>
    </xf>
    <xf numFmtId="0" fontId="12" fillId="0" borderId="1" xfId="17" applyFont="1" applyFill="1" applyBorder="1" applyProtection="1">
      <protection locked="0"/>
    </xf>
    <xf numFmtId="0" fontId="16" fillId="0" borderId="2" xfId="17" applyFont="1" applyFill="1" applyBorder="1" applyAlignment="1">
      <alignment horizontal="right" indent="1"/>
    </xf>
    <xf numFmtId="3" fontId="16" fillId="0" borderId="2" xfId="17" applyNumberFormat="1" applyFont="1" applyFill="1" applyBorder="1" applyProtection="1">
      <protection locked="0"/>
    </xf>
    <xf numFmtId="173" fontId="7" fillId="0" borderId="3" xfId="18" applyNumberFormat="1" applyFont="1" applyFill="1" applyBorder="1" applyAlignment="1" applyProtection="1">
      <alignment vertical="center"/>
    </xf>
    <xf numFmtId="0" fontId="16" fillId="0" borderId="8" xfId="17" applyFont="1" applyFill="1" applyBorder="1" applyProtection="1">
      <protection locked="0"/>
    </xf>
    <xf numFmtId="3" fontId="16" fillId="0" borderId="77" xfId="17" applyNumberFormat="1" applyFont="1" applyFill="1" applyBorder="1"/>
    <xf numFmtId="0" fontId="68" fillId="0" borderId="0" xfId="17" applyFont="1" applyFill="1"/>
    <xf numFmtId="0" fontId="69" fillId="0" borderId="0" xfId="17" applyFont="1" applyFill="1"/>
    <xf numFmtId="0" fontId="16" fillId="0" borderId="0" xfId="17" applyFont="1" applyFill="1"/>
    <xf numFmtId="0" fontId="30" fillId="0" borderId="0" xfId="17" applyFont="1" applyFill="1"/>
    <xf numFmtId="3" fontId="30" fillId="0" borderId="0" xfId="17" applyNumberFormat="1" applyFont="1" applyFill="1" applyAlignment="1">
      <alignment horizontal="center"/>
    </xf>
    <xf numFmtId="0" fontId="30" fillId="0" borderId="0" xfId="17" applyFont="1" applyFill="1" applyAlignment="1"/>
    <xf numFmtId="165" fontId="5" fillId="0" borderId="0" xfId="4" applyNumberFormat="1" applyFont="1" applyFill="1" applyAlignment="1" applyProtection="1">
      <alignment horizontal="right"/>
    </xf>
    <xf numFmtId="165" fontId="53" fillId="0" borderId="0" xfId="4" applyNumberFormat="1" applyFont="1" applyFill="1" applyAlignment="1" applyProtection="1">
      <alignment vertical="center"/>
    </xf>
    <xf numFmtId="165" fontId="3" fillId="0" borderId="47" xfId="4" applyNumberFormat="1" applyFont="1" applyFill="1" applyBorder="1" applyAlignment="1" applyProtection="1">
      <alignment horizontal="center" vertical="center"/>
    </xf>
    <xf numFmtId="165" fontId="3" fillId="0" borderId="12" xfId="4" applyNumberFormat="1" applyFont="1" applyFill="1" applyBorder="1" applyAlignment="1" applyProtection="1">
      <alignment horizontal="center" vertical="center" wrapText="1"/>
    </xf>
    <xf numFmtId="165" fontId="53" fillId="0" borderId="0" xfId="4" applyNumberFormat="1" applyFont="1" applyFill="1" applyAlignment="1" applyProtection="1">
      <alignment horizontal="center" vertical="center"/>
    </xf>
    <xf numFmtId="165" fontId="7" fillId="0" borderId="15" xfId="4" applyNumberFormat="1" applyFont="1" applyFill="1" applyBorder="1" applyAlignment="1" applyProtection="1">
      <alignment horizontal="center" vertical="center" wrapText="1"/>
    </xf>
    <xf numFmtId="165" fontId="7" fillId="0" borderId="33" xfId="4" applyNumberFormat="1" applyFont="1" applyFill="1" applyBorder="1" applyAlignment="1" applyProtection="1">
      <alignment horizontal="center" vertical="center" wrapText="1"/>
    </xf>
    <xf numFmtId="165" fontId="7" fillId="0" borderId="16" xfId="4" applyNumberFormat="1" applyFont="1" applyFill="1" applyBorder="1" applyAlignment="1" applyProtection="1">
      <alignment horizontal="center" vertical="center" wrapText="1"/>
    </xf>
    <xf numFmtId="165" fontId="7" fillId="0" borderId="38" xfId="4" applyNumberFormat="1" applyFont="1" applyFill="1" applyBorder="1" applyAlignment="1" applyProtection="1">
      <alignment horizontal="center" vertical="center" wrapText="1"/>
    </xf>
    <xf numFmtId="165" fontId="53" fillId="0" borderId="0" xfId="4" applyNumberFormat="1" applyFont="1" applyFill="1" applyAlignment="1" applyProtection="1">
      <alignment horizontal="center" vertical="center" wrapText="1"/>
    </xf>
    <xf numFmtId="165" fontId="7" fillId="0" borderId="1" xfId="4" applyNumberFormat="1" applyFont="1" applyFill="1" applyBorder="1" applyAlignment="1" applyProtection="1">
      <alignment horizontal="center" vertical="center" wrapText="1"/>
    </xf>
    <xf numFmtId="165" fontId="7" fillId="0" borderId="33" xfId="4" applyNumberFormat="1" applyFont="1" applyFill="1" applyBorder="1" applyAlignment="1" applyProtection="1">
      <alignment horizontal="left" vertical="center" wrapText="1" indent="1"/>
    </xf>
    <xf numFmtId="49" fontId="11" fillId="0" borderId="2" xfId="4" applyNumberFormat="1" applyFont="1" applyFill="1" applyBorder="1" applyAlignment="1" applyProtection="1">
      <alignment horizontal="center" vertical="center" wrapText="1"/>
      <protection locked="0"/>
    </xf>
    <xf numFmtId="165" fontId="11" fillId="0" borderId="33" xfId="4" applyNumberFormat="1" applyFont="1" applyFill="1" applyBorder="1" applyAlignment="1" applyProtection="1">
      <alignment vertical="center" wrapText="1"/>
    </xf>
    <xf numFmtId="165" fontId="11" fillId="0" borderId="15" xfId="4" applyNumberFormat="1" applyFont="1" applyFill="1" applyBorder="1" applyAlignment="1" applyProtection="1">
      <alignment vertical="center" wrapText="1"/>
    </xf>
    <xf numFmtId="165" fontId="11" fillId="0" borderId="1" xfId="4" applyNumberFormat="1" applyFont="1" applyFill="1" applyBorder="1" applyAlignment="1" applyProtection="1">
      <alignment vertical="center" wrapText="1"/>
    </xf>
    <xf numFmtId="165" fontId="11" fillId="0" borderId="2" xfId="4" applyNumberFormat="1" applyFont="1" applyFill="1" applyBorder="1" applyAlignment="1" applyProtection="1">
      <alignment vertical="center" wrapText="1"/>
    </xf>
    <xf numFmtId="165" fontId="11" fillId="0" borderId="3" xfId="4" applyNumberFormat="1" applyFont="1" applyFill="1" applyBorder="1" applyAlignment="1" applyProtection="1">
      <alignment vertical="center" wrapText="1"/>
    </xf>
    <xf numFmtId="165" fontId="7" fillId="0" borderId="4" xfId="4" applyNumberFormat="1" applyFont="1" applyFill="1" applyBorder="1" applyAlignment="1" applyProtection="1">
      <alignment horizontal="center" vertical="center" wrapText="1"/>
    </xf>
    <xf numFmtId="165" fontId="11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4" applyNumberFormat="1" applyFont="1" applyFill="1" applyBorder="1" applyAlignment="1" applyProtection="1">
      <alignment horizontal="center" vertical="center" wrapText="1"/>
      <protection locked="0"/>
    </xf>
    <xf numFmtId="165" fontId="11" fillId="0" borderId="35" xfId="4" applyNumberFormat="1" applyFont="1" applyFill="1" applyBorder="1" applyAlignment="1" applyProtection="1">
      <alignment vertical="center" wrapText="1"/>
      <protection locked="0"/>
    </xf>
    <xf numFmtId="165" fontId="11" fillId="0" borderId="68" xfId="4" applyNumberFormat="1" applyFont="1" applyFill="1" applyBorder="1" applyAlignment="1" applyProtection="1">
      <alignment vertical="center" wrapText="1"/>
      <protection locked="0"/>
    </xf>
    <xf numFmtId="165" fontId="11" fillId="0" borderId="4" xfId="4" applyNumberFormat="1" applyFont="1" applyFill="1" applyBorder="1" applyAlignment="1" applyProtection="1">
      <alignment vertical="center" wrapText="1"/>
      <protection locked="0"/>
    </xf>
    <xf numFmtId="165" fontId="11" fillId="0" borderId="5" xfId="4" applyNumberFormat="1" applyFont="1" applyFill="1" applyBorder="1" applyAlignment="1" applyProtection="1">
      <alignment vertical="center" wrapText="1"/>
      <protection locked="0"/>
    </xf>
    <xf numFmtId="165" fontId="11" fillId="0" borderId="6" xfId="4" applyNumberFormat="1" applyFont="1" applyFill="1" applyBorder="1" applyAlignment="1" applyProtection="1">
      <alignment vertical="center" wrapText="1"/>
      <protection locked="0"/>
    </xf>
    <xf numFmtId="165" fontId="11" fillId="0" borderId="35" xfId="4" applyNumberFormat="1" applyFont="1" applyFill="1" applyBorder="1" applyAlignment="1" applyProtection="1">
      <alignment vertical="center" wrapText="1"/>
    </xf>
    <xf numFmtId="49" fontId="15" fillId="0" borderId="2" xfId="4" applyNumberFormat="1" applyFont="1" applyFill="1" applyBorder="1" applyAlignment="1" applyProtection="1">
      <alignment horizontal="center" vertical="center" wrapText="1"/>
      <protection locked="0"/>
    </xf>
    <xf numFmtId="165" fontId="11" fillId="0" borderId="13" xfId="4" applyNumberFormat="1" applyFont="1" applyFill="1" applyBorder="1" applyAlignment="1" applyProtection="1">
      <alignment vertical="center" wrapText="1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165" fontId="11" fillId="0" borderId="34" xfId="4" applyNumberFormat="1" applyFont="1" applyFill="1" applyBorder="1" applyAlignment="1" applyProtection="1">
      <alignment vertical="center" wrapText="1"/>
      <protection locked="0"/>
    </xf>
    <xf numFmtId="166" fontId="71" fillId="0" borderId="48" xfId="19" applyNumberFormat="1" applyFont="1" applyBorder="1" applyAlignment="1" applyProtection="1">
      <alignment horizontal="right" vertical="center" wrapText="1"/>
      <protection locked="0"/>
    </xf>
    <xf numFmtId="166" fontId="71" fillId="0" borderId="7" xfId="19" applyNumberFormat="1" applyFont="1" applyBorder="1" applyAlignment="1" applyProtection="1">
      <alignment horizontal="right" vertical="center" wrapText="1"/>
      <protection locked="0"/>
    </xf>
    <xf numFmtId="165" fontId="11" fillId="0" borderId="46" xfId="4" applyNumberFormat="1" applyFont="1" applyFill="1" applyBorder="1" applyAlignment="1" applyProtection="1">
      <alignment vertical="center" wrapText="1"/>
      <protection locked="0"/>
    </xf>
    <xf numFmtId="165" fontId="11" fillId="0" borderId="31" xfId="4" applyNumberFormat="1" applyFont="1" applyFill="1" applyBorder="1" applyAlignment="1" applyProtection="1">
      <alignment vertical="center" wrapText="1"/>
      <protection locked="0"/>
    </xf>
    <xf numFmtId="165" fontId="7" fillId="0" borderId="24" xfId="4" applyNumberFormat="1" applyFont="1" applyFill="1" applyBorder="1" applyAlignment="1" applyProtection="1">
      <alignment horizontal="center" vertical="center" wrapText="1"/>
    </xf>
    <xf numFmtId="165" fontId="11" fillId="0" borderId="70" xfId="4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25" xfId="4" applyNumberFormat="1" applyFont="1" applyFill="1" applyBorder="1" applyAlignment="1" applyProtection="1">
      <alignment horizontal="center" vertical="center" wrapText="1"/>
      <protection locked="0"/>
    </xf>
    <xf numFmtId="165" fontId="11" fillId="0" borderId="70" xfId="4" applyNumberFormat="1" applyFont="1" applyFill="1" applyBorder="1" applyAlignment="1" applyProtection="1">
      <alignment vertical="center" wrapText="1"/>
      <protection locked="0"/>
    </xf>
    <xf numFmtId="165" fontId="11" fillId="0" borderId="69" xfId="4" applyNumberFormat="1" applyFont="1" applyFill="1" applyBorder="1" applyAlignment="1" applyProtection="1">
      <alignment vertical="center" wrapText="1"/>
      <protection locked="0"/>
    </xf>
    <xf numFmtId="165" fontId="11" fillId="0" borderId="24" xfId="4" applyNumberFormat="1" applyFont="1" applyFill="1" applyBorder="1" applyAlignment="1" applyProtection="1">
      <alignment vertical="center" wrapText="1"/>
      <protection locked="0"/>
    </xf>
    <xf numFmtId="165" fontId="11" fillId="0" borderId="25" xfId="4" applyNumberFormat="1" applyFont="1" applyFill="1" applyBorder="1" applyAlignment="1" applyProtection="1">
      <alignment vertical="center" wrapText="1"/>
      <protection locked="0"/>
    </xf>
    <xf numFmtId="165" fontId="11" fillId="0" borderId="26" xfId="4" applyNumberFormat="1" applyFont="1" applyFill="1" applyBorder="1" applyAlignment="1" applyProtection="1">
      <alignment vertical="center" wrapText="1"/>
      <protection locked="0"/>
    </xf>
    <xf numFmtId="165" fontId="11" fillId="0" borderId="70" xfId="4" applyNumberFormat="1" applyFont="1" applyFill="1" applyBorder="1" applyAlignment="1" applyProtection="1">
      <alignment vertical="center" wrapText="1"/>
    </xf>
    <xf numFmtId="165" fontId="8" fillId="0" borderId="33" xfId="4" applyNumberFormat="1" applyFont="1" applyFill="1" applyBorder="1" applyAlignment="1" applyProtection="1">
      <alignment horizontal="left" vertical="center" wrapText="1" indent="1"/>
    </xf>
    <xf numFmtId="165" fontId="7" fillId="0" borderId="18" xfId="4" applyNumberFormat="1" applyFont="1" applyFill="1" applyBorder="1" applyAlignment="1" applyProtection="1">
      <alignment horizontal="center" vertical="center" wrapText="1"/>
    </xf>
    <xf numFmtId="165" fontId="11" fillId="0" borderId="34" xfId="4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39" xfId="4" applyNumberFormat="1" applyFont="1" applyFill="1" applyBorder="1" applyAlignment="1" applyProtection="1">
      <alignment horizontal="center" vertical="center" wrapText="1"/>
      <protection locked="0"/>
    </xf>
    <xf numFmtId="165" fontId="11" fillId="0" borderId="38" xfId="4" applyNumberFormat="1" applyFont="1" applyFill="1" applyBorder="1" applyAlignment="1" applyProtection="1">
      <alignment vertical="center" wrapText="1"/>
      <protection locked="0"/>
    </xf>
    <xf numFmtId="165" fontId="11" fillId="0" borderId="36" xfId="4" applyNumberFormat="1" applyFont="1" applyFill="1" applyBorder="1" applyAlignment="1" applyProtection="1">
      <alignment vertical="center" wrapText="1"/>
      <protection locked="0"/>
    </xf>
    <xf numFmtId="165" fontId="11" fillId="0" borderId="18" xfId="4" applyNumberFormat="1" applyFont="1" applyFill="1" applyBorder="1" applyAlignment="1" applyProtection="1">
      <alignment vertical="center" wrapText="1"/>
      <protection locked="0"/>
    </xf>
    <xf numFmtId="165" fontId="11" fillId="0" borderId="19" xfId="4" applyNumberFormat="1" applyFont="1" applyFill="1" applyBorder="1" applyAlignment="1" applyProtection="1">
      <alignment vertical="center" wrapText="1"/>
      <protection locked="0"/>
    </xf>
    <xf numFmtId="165" fontId="11" fillId="0" borderId="10" xfId="4" applyNumberFormat="1" applyFont="1" applyFill="1" applyBorder="1" applyAlignment="1" applyProtection="1">
      <alignment vertical="center" wrapText="1"/>
      <protection locked="0"/>
    </xf>
    <xf numFmtId="165" fontId="11" fillId="0" borderId="38" xfId="4" applyNumberFormat="1" applyFont="1" applyFill="1" applyBorder="1" applyAlignment="1" applyProtection="1">
      <alignment vertical="center" wrapText="1"/>
    </xf>
    <xf numFmtId="165" fontId="15" fillId="4" borderId="16" xfId="4" applyNumberFormat="1" applyFont="1" applyFill="1" applyBorder="1" applyAlignment="1" applyProtection="1">
      <alignment horizontal="left" vertical="center" wrapText="1" indent="2"/>
    </xf>
    <xf numFmtId="0" fontId="3" fillId="0" borderId="2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6" fillId="0" borderId="0" xfId="4" applyFont="1" applyFill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 applyProtection="1">
      <alignment horizontal="center" vertical="center"/>
    </xf>
    <xf numFmtId="0" fontId="9" fillId="0" borderId="5" xfId="4" applyFont="1" applyFill="1" applyBorder="1" applyAlignment="1" applyProtection="1">
      <alignment vertical="center" wrapText="1"/>
    </xf>
    <xf numFmtId="165" fontId="9" fillId="0" borderId="5" xfId="4" applyNumberFormat="1" applyFont="1" applyFill="1" applyBorder="1" applyAlignment="1" applyProtection="1">
      <alignment vertical="center"/>
      <protection locked="0"/>
    </xf>
    <xf numFmtId="165" fontId="9" fillId="0" borderId="37" xfId="4" applyNumberFormat="1" applyFont="1" applyFill="1" applyBorder="1" applyAlignment="1" applyProtection="1">
      <alignment vertical="center"/>
      <protection locked="0"/>
    </xf>
    <xf numFmtId="165" fontId="8" fillId="0" borderId="37" xfId="4" applyNumberFormat="1" applyFont="1" applyFill="1" applyBorder="1" applyAlignment="1" applyProtection="1">
      <alignment vertical="center"/>
    </xf>
    <xf numFmtId="165" fontId="8" fillId="0" borderId="6" xfId="4" applyNumberFormat="1" applyFont="1" applyFill="1" applyBorder="1" applyAlignment="1" applyProtection="1">
      <alignment vertical="center"/>
    </xf>
    <xf numFmtId="0" fontId="9" fillId="0" borderId="24" xfId="4" applyFont="1" applyFill="1" applyBorder="1" applyAlignment="1" applyProtection="1">
      <alignment horizontal="center" vertical="center"/>
    </xf>
    <xf numFmtId="0" fontId="9" fillId="0" borderId="25" xfId="4" applyFont="1" applyFill="1" applyBorder="1" applyAlignment="1" applyProtection="1">
      <alignment vertical="center" wrapText="1"/>
    </xf>
    <xf numFmtId="165" fontId="9" fillId="0" borderId="25" xfId="4" applyNumberFormat="1" applyFont="1" applyFill="1" applyBorder="1" applyAlignment="1" applyProtection="1">
      <alignment vertical="center"/>
      <protection locked="0"/>
    </xf>
    <xf numFmtId="165" fontId="9" fillId="0" borderId="60" xfId="4" applyNumberFormat="1" applyFont="1" applyFill="1" applyBorder="1" applyAlignment="1" applyProtection="1">
      <alignment vertical="center"/>
      <protection locked="0"/>
    </xf>
    <xf numFmtId="0" fontId="9" fillId="0" borderId="63" xfId="4" applyFont="1" applyFill="1" applyBorder="1" applyAlignment="1" applyProtection="1">
      <alignment horizontal="center" vertical="center"/>
    </xf>
    <xf numFmtId="0" fontId="9" fillId="0" borderId="49" xfId="4" applyFont="1" applyFill="1" applyBorder="1" applyAlignment="1" applyProtection="1">
      <alignment vertical="center" wrapText="1"/>
    </xf>
    <xf numFmtId="165" fontId="9" fillId="0" borderId="49" xfId="4" applyNumberFormat="1" applyFont="1" applyFill="1" applyBorder="1" applyAlignment="1" applyProtection="1">
      <alignment vertical="center"/>
      <protection locked="0"/>
    </xf>
    <xf numFmtId="165" fontId="9" fillId="0" borderId="47" xfId="4" applyNumberFormat="1" applyFont="1" applyFill="1" applyBorder="1" applyAlignment="1" applyProtection="1">
      <alignment vertical="center"/>
      <protection locked="0"/>
    </xf>
    <xf numFmtId="165" fontId="8" fillId="0" borderId="2" xfId="4" applyNumberFormat="1" applyFont="1" applyFill="1" applyBorder="1" applyAlignment="1" applyProtection="1">
      <alignment vertical="center"/>
    </xf>
    <xf numFmtId="165" fontId="8" fillId="0" borderId="16" xfId="4" applyNumberFormat="1" applyFont="1" applyFill="1" applyBorder="1" applyAlignment="1" applyProtection="1">
      <alignment vertical="center"/>
    </xf>
    <xf numFmtId="165" fontId="8" fillId="0" borderId="3" xfId="4" applyNumberFormat="1" applyFont="1" applyFill="1" applyBorder="1" applyAlignment="1" applyProtection="1">
      <alignment vertical="center"/>
    </xf>
    <xf numFmtId="0" fontId="6" fillId="0" borderId="0" xfId="4" applyFont="1" applyFill="1"/>
    <xf numFmtId="0" fontId="1" fillId="0" borderId="0" xfId="4" applyFill="1" applyProtection="1">
      <protection locked="0"/>
    </xf>
    <xf numFmtId="165" fontId="8" fillId="0" borderId="12" xfId="4" applyNumberFormat="1" applyFont="1" applyFill="1" applyBorder="1" applyAlignment="1" applyProtection="1">
      <alignment vertical="center"/>
    </xf>
    <xf numFmtId="165" fontId="18" fillId="0" borderId="2" xfId="4" applyNumberFormat="1" applyFont="1" applyFill="1" applyBorder="1" applyAlignment="1" applyProtection="1">
      <alignment vertical="center"/>
    </xf>
    <xf numFmtId="0" fontId="73" fillId="0" borderId="0" xfId="4" applyFont="1" applyAlignment="1" applyProtection="1">
      <alignment horizontal="right"/>
    </xf>
    <xf numFmtId="0" fontId="1" fillId="0" borderId="0" xfId="4" applyProtection="1"/>
    <xf numFmtId="0" fontId="75" fillId="0" borderId="0" xfId="4" applyFont="1" applyAlignment="1" applyProtection="1">
      <alignment horizontal="center"/>
    </xf>
    <xf numFmtId="0" fontId="76" fillId="0" borderId="1" xfId="4" applyFont="1" applyBorder="1" applyAlignment="1" applyProtection="1">
      <alignment horizontal="center" vertical="center" wrapText="1"/>
    </xf>
    <xf numFmtId="0" fontId="75" fillId="0" borderId="2" xfId="4" applyFont="1" applyBorder="1" applyAlignment="1" applyProtection="1">
      <alignment horizontal="center" vertical="center" wrapText="1"/>
    </xf>
    <xf numFmtId="0" fontId="75" fillId="0" borderId="3" xfId="4" applyFont="1" applyBorder="1" applyAlignment="1" applyProtection="1">
      <alignment horizontal="center" vertical="center" wrapText="1"/>
    </xf>
    <xf numFmtId="0" fontId="75" fillId="0" borderId="18" xfId="4" applyFont="1" applyBorder="1" applyAlignment="1" applyProtection="1">
      <alignment horizontal="center" vertical="top" wrapText="1"/>
    </xf>
    <xf numFmtId="0" fontId="77" fillId="0" borderId="59" xfId="0" applyFont="1" applyBorder="1" applyAlignment="1">
      <alignment vertical="top" wrapText="1"/>
    </xf>
    <xf numFmtId="9" fontId="77" fillId="0" borderId="41" xfId="0" applyNumberFormat="1" applyFont="1" applyBorder="1" applyAlignment="1">
      <alignment vertical="top" wrapText="1"/>
    </xf>
    <xf numFmtId="166" fontId="26" fillId="0" borderId="19" xfId="14" applyNumberFormat="1" applyFont="1" applyBorder="1" applyAlignment="1" applyProtection="1">
      <alignment horizontal="center" vertical="center" wrapText="1"/>
      <protection locked="0"/>
    </xf>
    <xf numFmtId="166" fontId="26" fillId="0" borderId="10" xfId="14" applyNumberFormat="1" applyFont="1" applyBorder="1" applyAlignment="1" applyProtection="1">
      <alignment horizontal="center" vertical="top" wrapText="1"/>
      <protection locked="0"/>
    </xf>
    <xf numFmtId="0" fontId="75" fillId="0" borderId="4" xfId="4" applyFont="1" applyBorder="1" applyAlignment="1" applyProtection="1">
      <alignment horizontal="center" vertical="top" wrapText="1"/>
    </xf>
    <xf numFmtId="0" fontId="77" fillId="0" borderId="5" xfId="0" applyFont="1" applyBorder="1" applyAlignment="1">
      <alignment vertical="top" wrapText="1"/>
    </xf>
    <xf numFmtId="10" fontId="77" fillId="0" borderId="5" xfId="0" applyNumberFormat="1" applyFont="1" applyBorder="1" applyAlignment="1">
      <alignment vertical="top" wrapText="1"/>
    </xf>
    <xf numFmtId="166" fontId="26" fillId="0" borderId="5" xfId="14" applyNumberFormat="1" applyFont="1" applyBorder="1" applyAlignment="1" applyProtection="1">
      <alignment horizontal="center" vertical="center" wrapText="1"/>
      <protection locked="0"/>
    </xf>
    <xf numFmtId="166" fontId="26" fillId="0" borderId="6" xfId="14" applyNumberFormat="1" applyFont="1" applyBorder="1" applyAlignment="1" applyProtection="1">
      <alignment horizontal="center" vertical="top" wrapText="1"/>
      <protection locked="0"/>
    </xf>
    <xf numFmtId="0" fontId="75" fillId="0" borderId="8" xfId="4" applyFont="1" applyBorder="1" applyAlignment="1" applyProtection="1">
      <alignment horizontal="center" vertical="top" wrapText="1"/>
    </xf>
    <xf numFmtId="0" fontId="26" fillId="0" borderId="7" xfId="4" applyFont="1" applyBorder="1" applyAlignment="1" applyProtection="1">
      <alignment horizontal="left" vertical="top" wrapText="1"/>
      <protection locked="0"/>
    </xf>
    <xf numFmtId="9" fontId="26" fillId="0" borderId="7" xfId="20" applyNumberFormat="1" applyFont="1" applyBorder="1" applyAlignment="1" applyProtection="1">
      <alignment horizontal="center" vertical="center" wrapText="1"/>
      <protection locked="0"/>
    </xf>
    <xf numFmtId="166" fontId="26" fillId="0" borderId="7" xfId="14" applyNumberFormat="1" applyFont="1" applyBorder="1" applyAlignment="1" applyProtection="1">
      <alignment horizontal="center" vertical="center" wrapText="1"/>
      <protection locked="0"/>
    </xf>
    <xf numFmtId="166" fontId="26" fillId="0" borderId="9" xfId="14" applyNumberFormat="1" applyFont="1" applyBorder="1" applyAlignment="1" applyProtection="1">
      <alignment horizontal="center" vertical="top" wrapText="1"/>
      <protection locked="0"/>
    </xf>
    <xf numFmtId="0" fontId="26" fillId="0" borderId="5" xfId="4" applyFont="1" applyBorder="1" applyAlignment="1" applyProtection="1">
      <alignment horizontal="left" vertical="top" wrapText="1"/>
      <protection locked="0"/>
    </xf>
    <xf numFmtId="9" fontId="26" fillId="0" borderId="5" xfId="20" applyNumberFormat="1" applyFont="1" applyBorder="1" applyAlignment="1" applyProtection="1">
      <alignment horizontal="center" vertical="center" wrapText="1"/>
      <protection locked="0"/>
    </xf>
    <xf numFmtId="0" fontId="75" fillId="0" borderId="24" xfId="4" applyFont="1" applyBorder="1" applyAlignment="1" applyProtection="1">
      <alignment horizontal="center" vertical="top" wrapText="1"/>
    </xf>
    <xf numFmtId="0" fontId="26" fillId="0" borderId="25" xfId="4" applyFont="1" applyBorder="1" applyAlignment="1" applyProtection="1">
      <alignment horizontal="left" vertical="top" wrapText="1"/>
      <protection locked="0"/>
    </xf>
    <xf numFmtId="9" fontId="26" fillId="0" borderId="25" xfId="20" applyNumberFormat="1" applyFont="1" applyBorder="1" applyAlignment="1" applyProtection="1">
      <alignment horizontal="center" vertical="center" wrapText="1"/>
      <protection locked="0"/>
    </xf>
    <xf numFmtId="166" fontId="26" fillId="0" borderId="25" xfId="14" applyNumberFormat="1" applyFont="1" applyBorder="1" applyAlignment="1" applyProtection="1">
      <alignment horizontal="center" vertical="center" wrapText="1"/>
      <protection locked="0"/>
    </xf>
    <xf numFmtId="166" fontId="26" fillId="0" borderId="26" xfId="14" applyNumberFormat="1" applyFont="1" applyBorder="1" applyAlignment="1" applyProtection="1">
      <alignment horizontal="center" vertical="top" wrapText="1"/>
      <protection locked="0"/>
    </xf>
    <xf numFmtId="0" fontId="75" fillId="5" borderId="2" xfId="4" applyFont="1" applyFill="1" applyBorder="1" applyAlignment="1" applyProtection="1">
      <alignment horizontal="center" vertical="top" wrapText="1"/>
    </xf>
    <xf numFmtId="166" fontId="26" fillId="0" borderId="2" xfId="14" applyNumberFormat="1" applyFont="1" applyBorder="1" applyAlignment="1" applyProtection="1">
      <alignment horizontal="center" vertical="center" wrapText="1"/>
    </xf>
    <xf numFmtId="166" fontId="26" fillId="0" borderId="3" xfId="14" applyNumberFormat="1" applyFont="1" applyBorder="1" applyAlignment="1" applyProtection="1">
      <alignment horizontal="center" vertical="top" wrapText="1"/>
    </xf>
    <xf numFmtId="0" fontId="1" fillId="0" borderId="0" xfId="4" applyFill="1" applyAlignment="1">
      <alignment horizontal="center" vertical="center" wrapText="1"/>
    </xf>
    <xf numFmtId="0" fontId="1" fillId="0" borderId="0" xfId="4" applyFill="1" applyAlignment="1">
      <alignment vertical="center" wrapText="1"/>
    </xf>
    <xf numFmtId="165" fontId="78" fillId="0" borderId="0" xfId="4" applyNumberFormat="1" applyFont="1" applyFill="1" applyAlignment="1">
      <alignment horizontal="center" vertical="center" wrapText="1"/>
    </xf>
    <xf numFmtId="0" fontId="23" fillId="0" borderId="0" xfId="4" applyFont="1" applyAlignment="1">
      <alignment horizontal="center" wrapText="1"/>
    </xf>
    <xf numFmtId="165" fontId="78" fillId="0" borderId="0" xfId="4" applyNumberFormat="1" applyFont="1" applyFill="1" applyAlignment="1">
      <alignment vertical="center" wrapText="1"/>
    </xf>
    <xf numFmtId="165" fontId="5" fillId="0" borderId="0" xfId="4" applyNumberFormat="1" applyFont="1" applyFill="1" applyAlignment="1">
      <alignment horizontal="right"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3" xfId="4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 applyProtection="1">
      <alignment horizontal="center" vertical="center" wrapText="1"/>
    </xf>
    <xf numFmtId="0" fontId="7" fillId="0" borderId="3" xfId="4" applyFont="1" applyFill="1" applyBorder="1" applyAlignment="1" applyProtection="1">
      <alignment horizontal="center" vertical="center" wrapText="1"/>
    </xf>
    <xf numFmtId="0" fontId="9" fillId="0" borderId="28" xfId="4" applyFont="1" applyFill="1" applyBorder="1" applyAlignment="1">
      <alignment horizontal="center" vertical="center" wrapText="1"/>
    </xf>
    <xf numFmtId="0" fontId="16" fillId="0" borderId="48" xfId="4" applyFont="1" applyFill="1" applyBorder="1" applyAlignment="1" applyProtection="1">
      <alignment horizontal="left" vertical="center" wrapText="1" indent="1"/>
    </xf>
    <xf numFmtId="165" fontId="9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4" applyFont="1" applyFill="1" applyBorder="1" applyAlignment="1">
      <alignment horizontal="center" vertical="center" wrapText="1"/>
    </xf>
    <xf numFmtId="0" fontId="16" fillId="0" borderId="31" xfId="4" applyFont="1" applyFill="1" applyBorder="1" applyAlignment="1" applyProtection="1">
      <alignment horizontal="left" vertical="center" wrapText="1" indent="1"/>
    </xf>
    <xf numFmtId="165" fontId="9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1" xfId="4" applyFont="1" applyFill="1" applyBorder="1" applyAlignment="1" applyProtection="1">
      <alignment horizontal="left" vertical="center" wrapText="1" indent="8"/>
    </xf>
    <xf numFmtId="0" fontId="9" fillId="0" borderId="5" xfId="4" applyFont="1" applyFill="1" applyBorder="1" applyAlignment="1" applyProtection="1">
      <alignment vertical="center" wrapText="1"/>
      <protection locked="0"/>
    </xf>
    <xf numFmtId="0" fontId="9" fillId="0" borderId="24" xfId="4" applyFont="1" applyFill="1" applyBorder="1" applyAlignment="1">
      <alignment horizontal="center" vertical="center" wrapText="1"/>
    </xf>
    <xf numFmtId="0" fontId="9" fillId="0" borderId="49" xfId="4" applyFont="1" applyFill="1" applyBorder="1" applyAlignment="1" applyProtection="1">
      <alignment vertical="center" wrapText="1"/>
      <protection locked="0"/>
    </xf>
    <xf numFmtId="165" fontId="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" xfId="4" applyFont="1" applyFill="1" applyBorder="1" applyAlignment="1">
      <alignment horizontal="center" vertical="center" wrapText="1"/>
    </xf>
    <xf numFmtId="0" fontId="18" fillId="0" borderId="11" xfId="4" applyFont="1" applyFill="1" applyBorder="1" applyAlignment="1" applyProtection="1">
      <alignment vertical="center" wrapText="1"/>
    </xf>
    <xf numFmtId="165" fontId="8" fillId="0" borderId="11" xfId="4" applyNumberFormat="1" applyFont="1" applyFill="1" applyBorder="1" applyAlignment="1" applyProtection="1">
      <alignment vertical="center" wrapText="1"/>
    </xf>
    <xf numFmtId="165" fontId="8" fillId="0" borderId="50" xfId="4" applyNumberFormat="1" applyFont="1" applyFill="1" applyBorder="1" applyAlignment="1" applyProtection="1">
      <alignment vertical="center" wrapText="1"/>
    </xf>
    <xf numFmtId="0" fontId="1" fillId="0" borderId="0" xfId="4" applyFill="1" applyAlignment="1">
      <alignment horizontal="right" vertical="center" wrapText="1"/>
    </xf>
    <xf numFmtId="165" fontId="5" fillId="0" borderId="20" xfId="4" applyNumberFormat="1" applyFont="1" applyFill="1" applyBorder="1" applyAlignment="1">
      <alignment vertical="center"/>
    </xf>
    <xf numFmtId="165" fontId="5" fillId="0" borderId="20" xfId="4" applyNumberFormat="1" applyFont="1" applyFill="1" applyBorder="1" applyAlignment="1">
      <alignment horizontal="right" vertical="center"/>
    </xf>
    <xf numFmtId="165" fontId="7" fillId="0" borderId="33" xfId="4" applyNumberFormat="1" applyFont="1" applyFill="1" applyBorder="1" applyAlignment="1">
      <alignment horizontal="center" vertical="center" wrapText="1"/>
    </xf>
    <xf numFmtId="165" fontId="7" fillId="0" borderId="33" xfId="4" applyNumberFormat="1" applyFont="1" applyFill="1" applyBorder="1" applyAlignment="1">
      <alignment horizontal="center" vertical="center"/>
    </xf>
    <xf numFmtId="165" fontId="7" fillId="0" borderId="51" xfId="4" applyNumberFormat="1" applyFont="1" applyFill="1" applyBorder="1" applyAlignment="1">
      <alignment horizontal="center" vertical="center"/>
    </xf>
    <xf numFmtId="165" fontId="7" fillId="0" borderId="64" xfId="4" applyNumberFormat="1" applyFont="1" applyFill="1" applyBorder="1" applyAlignment="1">
      <alignment horizontal="center" vertical="center"/>
    </xf>
    <xf numFmtId="165" fontId="7" fillId="0" borderId="64" xfId="4" applyNumberFormat="1" applyFont="1" applyFill="1" applyBorder="1" applyAlignment="1">
      <alignment horizontal="center" vertical="center" wrapText="1"/>
    </xf>
    <xf numFmtId="49" fontId="9" fillId="0" borderId="67" xfId="4" applyNumberFormat="1" applyFont="1" applyFill="1" applyBorder="1" applyAlignment="1">
      <alignment horizontal="left" vertical="center"/>
    </xf>
    <xf numFmtId="3" fontId="79" fillId="0" borderId="59" xfId="4" applyNumberFormat="1" applyFont="1" applyFill="1" applyBorder="1" applyAlignment="1" applyProtection="1">
      <alignment horizontal="right" vertical="center"/>
      <protection locked="0"/>
    </xf>
    <xf numFmtId="3" fontId="79" fillId="0" borderId="59" xfId="4" applyNumberFormat="1" applyFont="1" applyFill="1" applyBorder="1" applyAlignment="1" applyProtection="1">
      <alignment horizontal="right" vertical="center" wrapText="1"/>
      <protection locked="0"/>
    </xf>
    <xf numFmtId="3" fontId="79" fillId="0" borderId="61" xfId="4" applyNumberFormat="1" applyFont="1" applyFill="1" applyBorder="1" applyAlignment="1" applyProtection="1">
      <alignment horizontal="right" vertical="center" wrapText="1"/>
      <protection locked="0"/>
    </xf>
    <xf numFmtId="165" fontId="80" fillId="0" borderId="61" xfId="4" applyNumberFormat="1" applyFont="1" applyFill="1" applyBorder="1" applyAlignment="1">
      <alignment horizontal="right" vertical="center" wrapText="1"/>
    </xf>
    <xf numFmtId="4" fontId="80" fillId="0" borderId="61" xfId="4" applyNumberFormat="1" applyFont="1" applyFill="1" applyBorder="1" applyAlignment="1">
      <alignment horizontal="right" vertical="center" wrapText="1"/>
    </xf>
    <xf numFmtId="49" fontId="20" fillId="0" borderId="68" xfId="4" quotePrefix="1" applyNumberFormat="1" applyFont="1" applyFill="1" applyBorder="1" applyAlignment="1">
      <alignment horizontal="left" vertical="center" indent="1"/>
    </xf>
    <xf numFmtId="3" fontId="81" fillId="0" borderId="35" xfId="4" applyNumberFormat="1" applyFont="1" applyFill="1" applyBorder="1" applyAlignment="1" applyProtection="1">
      <alignment horizontal="right" vertical="center"/>
      <protection locked="0"/>
    </xf>
    <xf numFmtId="3" fontId="81" fillId="0" borderId="35" xfId="4" applyNumberFormat="1" applyFont="1" applyFill="1" applyBorder="1" applyAlignment="1" applyProtection="1">
      <alignment horizontal="right" vertical="center" wrapText="1"/>
      <protection locked="0"/>
    </xf>
    <xf numFmtId="165" fontId="80" fillId="0" borderId="35" xfId="4" applyNumberFormat="1" applyFont="1" applyFill="1" applyBorder="1" applyAlignment="1">
      <alignment horizontal="right" vertical="center" wrapText="1"/>
    </xf>
    <xf numFmtId="4" fontId="80" fillId="0" borderId="35" xfId="4" applyNumberFormat="1" applyFont="1" applyFill="1" applyBorder="1" applyAlignment="1">
      <alignment horizontal="right" vertical="center" wrapText="1"/>
    </xf>
    <xf numFmtId="49" fontId="9" fillId="0" borderId="68" xfId="4" applyNumberFormat="1" applyFont="1" applyFill="1" applyBorder="1" applyAlignment="1">
      <alignment horizontal="left" vertical="center"/>
    </xf>
    <xf numFmtId="3" fontId="79" fillId="0" borderId="35" xfId="4" applyNumberFormat="1" applyFont="1" applyFill="1" applyBorder="1" applyAlignment="1" applyProtection="1">
      <alignment horizontal="right" vertical="center"/>
      <protection locked="0"/>
    </xf>
    <xf numFmtId="3" fontId="79" fillId="0" borderId="35" xfId="4" applyNumberFormat="1" applyFont="1" applyFill="1" applyBorder="1" applyAlignment="1" applyProtection="1">
      <alignment horizontal="right" vertical="center" wrapText="1"/>
      <protection locked="0"/>
    </xf>
    <xf numFmtId="49" fontId="9" fillId="0" borderId="69" xfId="4" applyNumberFormat="1" applyFont="1" applyFill="1" applyBorder="1" applyAlignment="1" applyProtection="1">
      <alignment horizontal="left" vertical="center"/>
      <protection locked="0"/>
    </xf>
    <xf numFmtId="3" fontId="79" fillId="0" borderId="70" xfId="4" applyNumberFormat="1" applyFont="1" applyFill="1" applyBorder="1" applyAlignment="1" applyProtection="1">
      <alignment horizontal="right" vertical="center"/>
      <protection locked="0"/>
    </xf>
    <xf numFmtId="3" fontId="79" fillId="0" borderId="70" xfId="4" applyNumberFormat="1" applyFont="1" applyFill="1" applyBorder="1" applyAlignment="1" applyProtection="1">
      <alignment horizontal="right" vertical="center" wrapText="1"/>
      <protection locked="0"/>
    </xf>
    <xf numFmtId="4" fontId="80" fillId="0" borderId="46" xfId="4" applyNumberFormat="1" applyFont="1" applyFill="1" applyBorder="1" applyAlignment="1">
      <alignment horizontal="right" vertical="center" wrapText="1"/>
    </xf>
    <xf numFmtId="49" fontId="8" fillId="0" borderId="15" xfId="4" applyNumberFormat="1" applyFont="1" applyFill="1" applyBorder="1" applyAlignment="1" applyProtection="1">
      <alignment horizontal="left" vertical="center" indent="1"/>
      <protection locked="0"/>
    </xf>
    <xf numFmtId="165" fontId="80" fillId="0" borderId="33" xfId="4" applyNumberFormat="1" applyFont="1" applyFill="1" applyBorder="1" applyAlignment="1">
      <alignment vertical="center"/>
    </xf>
    <xf numFmtId="4" fontId="79" fillId="0" borderId="33" xfId="4" applyNumberFormat="1" applyFont="1" applyFill="1" applyBorder="1" applyAlignment="1" applyProtection="1">
      <alignment vertical="center" wrapText="1"/>
      <protection locked="0"/>
    </xf>
    <xf numFmtId="49" fontId="8" fillId="0" borderId="40" xfId="4" applyNumberFormat="1" applyFont="1" applyFill="1" applyBorder="1" applyAlignment="1" applyProtection="1">
      <alignment vertical="center"/>
      <protection locked="0"/>
    </xf>
    <xf numFmtId="49" fontId="8" fillId="0" borderId="40" xfId="4" applyNumberFormat="1" applyFont="1" applyFill="1" applyBorder="1" applyAlignment="1" applyProtection="1">
      <alignment horizontal="right" vertical="center"/>
      <protection locked="0"/>
    </xf>
    <xf numFmtId="3" fontId="11" fillId="0" borderId="40" xfId="4" applyNumberFormat="1" applyFont="1" applyFill="1" applyBorder="1" applyAlignment="1" applyProtection="1">
      <alignment horizontal="right" vertical="center" wrapText="1"/>
      <protection locked="0"/>
    </xf>
    <xf numFmtId="49" fontId="8" fillId="0" borderId="20" xfId="4" applyNumberFormat="1" applyFont="1" applyFill="1" applyBorder="1" applyAlignment="1" applyProtection="1">
      <alignment vertical="center"/>
      <protection locked="0"/>
    </xf>
    <xf numFmtId="49" fontId="8" fillId="0" borderId="20" xfId="4" applyNumberFormat="1" applyFont="1" applyFill="1" applyBorder="1" applyAlignment="1" applyProtection="1">
      <alignment horizontal="right" vertical="center"/>
      <protection locked="0"/>
    </xf>
    <xf numFmtId="3" fontId="11" fillId="0" borderId="20" xfId="4" applyNumberFormat="1" applyFont="1" applyFill="1" applyBorder="1" applyAlignment="1" applyProtection="1">
      <alignment horizontal="right" vertical="center" wrapText="1"/>
      <protection locked="0"/>
    </xf>
    <xf numFmtId="49" fontId="9" fillId="0" borderId="8" xfId="4" applyNumberFormat="1" applyFont="1" applyFill="1" applyBorder="1" applyAlignment="1">
      <alignment horizontal="left" vertical="center"/>
    </xf>
    <xf numFmtId="165" fontId="80" fillId="0" borderId="59" xfId="4" applyNumberFormat="1" applyFont="1" applyFill="1" applyBorder="1" applyAlignment="1" applyProtection="1">
      <alignment horizontal="right" vertical="center" wrapText="1"/>
    </xf>
    <xf numFmtId="49" fontId="9" fillId="0" borderId="4" xfId="4" applyNumberFormat="1" applyFont="1" applyFill="1" applyBorder="1" applyAlignment="1">
      <alignment horizontal="left" vertical="center"/>
    </xf>
    <xf numFmtId="165" fontId="80" fillId="0" borderId="35" xfId="4" applyNumberFormat="1" applyFont="1" applyFill="1" applyBorder="1" applyAlignment="1" applyProtection="1">
      <alignment horizontal="right" vertical="center" wrapText="1"/>
    </xf>
    <xf numFmtId="49" fontId="9" fillId="0" borderId="4" xfId="4" applyNumberFormat="1" applyFont="1" applyFill="1" applyBorder="1" applyAlignment="1" applyProtection="1">
      <alignment horizontal="left" vertical="center"/>
      <protection locked="0"/>
    </xf>
    <xf numFmtId="49" fontId="9" fillId="0" borderId="24" xfId="4" applyNumberFormat="1" applyFont="1" applyFill="1" applyBorder="1" applyAlignment="1" applyProtection="1">
      <alignment horizontal="left" vertical="center"/>
      <protection locked="0"/>
    </xf>
    <xf numFmtId="174" fontId="7" fillId="0" borderId="33" xfId="4" applyNumberFormat="1" applyFont="1" applyFill="1" applyBorder="1" applyAlignment="1">
      <alignment horizontal="left" vertical="center" wrapText="1" indent="1"/>
    </xf>
    <xf numFmtId="174" fontId="62" fillId="0" borderId="0" xfId="4" applyNumberFormat="1" applyFont="1" applyFill="1" applyBorder="1" applyAlignment="1">
      <alignment horizontal="left" vertical="center" wrapText="1"/>
    </xf>
    <xf numFmtId="165" fontId="1" fillId="0" borderId="0" xfId="4" applyNumberFormat="1" applyFill="1" applyAlignment="1">
      <alignment vertical="center" wrapText="1"/>
    </xf>
    <xf numFmtId="165" fontId="5" fillId="0" borderId="20" xfId="4" applyNumberFormat="1" applyFont="1" applyFill="1" applyBorder="1" applyAlignment="1">
      <alignment horizontal="right" vertical="center"/>
    </xf>
    <xf numFmtId="165" fontId="8" fillId="0" borderId="33" xfId="4" applyNumberFormat="1" applyFont="1" applyFill="1" applyBorder="1" applyAlignment="1">
      <alignment horizontal="center" vertical="center" wrapText="1"/>
    </xf>
    <xf numFmtId="3" fontId="79" fillId="0" borderId="34" xfId="4" applyNumberFormat="1" applyFont="1" applyFill="1" applyBorder="1" applyAlignment="1" applyProtection="1">
      <alignment horizontal="right" vertical="center" wrapText="1"/>
      <protection locked="0"/>
    </xf>
    <xf numFmtId="3" fontId="79" fillId="0" borderId="46" xfId="4" applyNumberFormat="1" applyFont="1" applyFill="1" applyBorder="1" applyAlignment="1" applyProtection="1">
      <alignment horizontal="right" vertical="center" wrapText="1"/>
      <protection locked="0"/>
    </xf>
    <xf numFmtId="165" fontId="80" fillId="0" borderId="33" xfId="4" applyNumberFormat="1" applyFont="1" applyFill="1" applyBorder="1" applyAlignment="1">
      <alignment horizontal="right" vertical="center" wrapText="1"/>
    </xf>
    <xf numFmtId="0" fontId="39" fillId="0" borderId="22" xfId="21" applyFont="1" applyBorder="1" applyAlignment="1">
      <alignment horizontal="center"/>
    </xf>
    <xf numFmtId="0" fontId="22" fillId="0" borderId="0" xfId="21"/>
    <xf numFmtId="0" fontId="39" fillId="0" borderId="7" xfId="21" applyFont="1" applyBorder="1" applyAlignment="1">
      <alignment horizontal="center"/>
    </xf>
    <xf numFmtId="0" fontId="39" fillId="0" borderId="5" xfId="21" applyFont="1" applyBorder="1" applyAlignment="1">
      <alignment horizontal="center" wrapText="1"/>
    </xf>
    <xf numFmtId="0" fontId="39" fillId="0" borderId="6" xfId="21" applyFont="1" applyBorder="1" applyAlignment="1">
      <alignment horizontal="center" wrapText="1"/>
    </xf>
    <xf numFmtId="0" fontId="22" fillId="0" borderId="4" xfId="21" applyBorder="1"/>
    <xf numFmtId="0" fontId="22" fillId="0" borderId="5" xfId="21" applyFont="1" applyBorder="1"/>
    <xf numFmtId="0" fontId="22" fillId="0" borderId="5" xfId="21" applyBorder="1"/>
    <xf numFmtId="0" fontId="22" fillId="0" borderId="6" xfId="21" applyBorder="1"/>
    <xf numFmtId="0" fontId="39" fillId="0" borderId="63" xfId="21" applyFont="1" applyBorder="1"/>
    <xf numFmtId="0" fontId="39" fillId="0" borderId="49" xfId="21" applyFont="1" applyBorder="1"/>
    <xf numFmtId="0" fontId="39" fillId="0" borderId="12" xfId="21" applyFont="1" applyBorder="1"/>
    <xf numFmtId="0" fontId="39" fillId="0" borderId="0" xfId="21" applyFont="1"/>
    <xf numFmtId="0" fontId="39" fillId="0" borderId="0" xfId="21" applyFont="1" applyBorder="1"/>
    <xf numFmtId="166" fontId="11" fillId="0" borderId="30" xfId="22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6" xfId="22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26" xfId="22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7" applyFont="1" applyFill="1" applyProtection="1"/>
    <xf numFmtId="165" fontId="1" fillId="0" borderId="0" xfId="7" applyNumberFormat="1" applyFont="1" applyFill="1" applyAlignment="1" applyProtection="1">
      <alignment horizontal="right" vertical="center" indent="1"/>
    </xf>
    <xf numFmtId="168" fontId="1" fillId="0" borderId="0" xfId="7" applyNumberFormat="1" applyFont="1" applyFill="1" applyAlignment="1" applyProtection="1">
      <alignment horizontal="right" vertical="center" indent="1"/>
    </xf>
    <xf numFmtId="165" fontId="82" fillId="0" borderId="0" xfId="7" applyNumberFormat="1" applyFont="1" applyFill="1" applyAlignment="1" applyProtection="1">
      <alignment horizontal="right" vertical="center" indent="1"/>
    </xf>
    <xf numFmtId="166" fontId="81" fillId="0" borderId="35" xfId="22" applyNumberFormat="1" applyFont="1" applyFill="1" applyBorder="1" applyAlignment="1" applyProtection="1">
      <alignment horizontal="right" vertical="center"/>
      <protection locked="0"/>
    </xf>
    <xf numFmtId="166" fontId="81" fillId="0" borderId="35" xfId="22" applyNumberFormat="1" applyFont="1" applyFill="1" applyBorder="1" applyAlignment="1" applyProtection="1">
      <alignment horizontal="right" vertical="center" wrapText="1"/>
      <protection locked="0"/>
    </xf>
    <xf numFmtId="166" fontId="79" fillId="0" borderId="35" xfId="22" applyNumberFormat="1" applyFont="1" applyFill="1" applyBorder="1" applyAlignment="1" applyProtection="1">
      <alignment horizontal="right" vertical="center"/>
      <protection locked="0"/>
    </xf>
    <xf numFmtId="166" fontId="79" fillId="0" borderId="35" xfId="22" applyNumberFormat="1" applyFont="1" applyFill="1" applyBorder="1" applyAlignment="1" applyProtection="1">
      <alignment horizontal="right" vertical="center" wrapText="1"/>
      <protection locked="0"/>
    </xf>
    <xf numFmtId="166" fontId="79" fillId="0" borderId="70" xfId="22" applyNumberFormat="1" applyFont="1" applyFill="1" applyBorder="1" applyAlignment="1" applyProtection="1">
      <alignment horizontal="right" vertical="center"/>
      <protection locked="0"/>
    </xf>
    <xf numFmtId="166" fontId="79" fillId="0" borderId="70" xfId="22" applyNumberFormat="1" applyFont="1" applyFill="1" applyBorder="1" applyAlignment="1" applyProtection="1">
      <alignment horizontal="right" vertical="center" wrapText="1"/>
      <protection locked="0"/>
    </xf>
    <xf numFmtId="165" fontId="14" fillId="0" borderId="20" xfId="7" applyNumberFormat="1" applyFont="1" applyFill="1" applyBorder="1" applyAlignment="1" applyProtection="1">
      <alignment horizontal="left" vertical="center"/>
    </xf>
    <xf numFmtId="165" fontId="4" fillId="0" borderId="0" xfId="7" applyNumberFormat="1" applyFont="1" applyFill="1" applyBorder="1" applyAlignment="1" applyProtection="1">
      <alignment horizontal="center" vertical="center"/>
    </xf>
    <xf numFmtId="165" fontId="14" fillId="0" borderId="20" xfId="7" applyNumberFormat="1" applyFont="1" applyFill="1" applyBorder="1" applyAlignment="1" applyProtection="1">
      <alignment horizontal="left"/>
    </xf>
    <xf numFmtId="0" fontId="17" fillId="0" borderId="0" xfId="7" applyFont="1" applyFill="1" applyAlignment="1" applyProtection="1">
      <alignment horizontal="center"/>
    </xf>
    <xf numFmtId="165" fontId="18" fillId="0" borderId="59" xfId="4" applyNumberFormat="1" applyFont="1" applyFill="1" applyBorder="1" applyAlignment="1" applyProtection="1">
      <alignment horizontal="center" vertical="center" wrapText="1"/>
    </xf>
    <xf numFmtId="165" fontId="18" fillId="0" borderId="64" xfId="4" applyNumberFormat="1" applyFont="1" applyFill="1" applyBorder="1" applyAlignment="1" applyProtection="1">
      <alignment horizontal="center" vertical="center" wrapText="1"/>
    </xf>
    <xf numFmtId="165" fontId="4" fillId="0" borderId="0" xfId="4" applyNumberFormat="1" applyFont="1" applyFill="1" applyAlignment="1" applyProtection="1">
      <alignment horizontal="center" vertical="center" wrapText="1"/>
    </xf>
    <xf numFmtId="165" fontId="18" fillId="0" borderId="61" xfId="4" applyNumberFormat="1" applyFont="1" applyFill="1" applyBorder="1" applyAlignment="1" applyProtection="1">
      <alignment horizontal="center" vertical="center" wrapText="1"/>
    </xf>
    <xf numFmtId="165" fontId="18" fillId="0" borderId="46" xfId="4" applyNumberFormat="1" applyFont="1" applyFill="1" applyBorder="1" applyAlignment="1" applyProtection="1">
      <alignment horizontal="center" vertical="center" wrapText="1"/>
    </xf>
    <xf numFmtId="0" fontId="46" fillId="0" borderId="0" xfId="13" applyFont="1" applyFill="1" applyAlignment="1" applyProtection="1">
      <alignment horizontal="center"/>
      <protection locked="0"/>
    </xf>
    <xf numFmtId="0" fontId="4" fillId="0" borderId="0" xfId="13" applyFont="1" applyFill="1" applyAlignment="1">
      <alignment horizontal="center" wrapText="1"/>
    </xf>
    <xf numFmtId="0" fontId="4" fillId="0" borderId="0" xfId="13" applyFont="1" applyFill="1" applyAlignment="1">
      <alignment horizontal="center"/>
    </xf>
    <xf numFmtId="0" fontId="4" fillId="0" borderId="15" xfId="13" applyFont="1" applyFill="1" applyBorder="1" applyAlignment="1">
      <alignment horizontal="center" vertical="center"/>
    </xf>
    <xf numFmtId="0" fontId="4" fillId="0" borderId="13" xfId="13" applyFont="1" applyFill="1" applyBorder="1" applyAlignment="1">
      <alignment horizontal="center" vertical="center"/>
    </xf>
    <xf numFmtId="0" fontId="4" fillId="0" borderId="44" xfId="13" applyFont="1" applyFill="1" applyBorder="1" applyAlignment="1">
      <alignment horizontal="center" vertical="center"/>
    </xf>
    <xf numFmtId="0" fontId="53" fillId="0" borderId="0" xfId="4" applyFont="1" applyFill="1" applyAlignment="1" applyProtection="1">
      <alignment horizontal="center" vertical="top" wrapText="1"/>
      <protection locked="0"/>
    </xf>
    <xf numFmtId="0" fontId="30" fillId="0" borderId="0" xfId="17" applyFont="1" applyFill="1" applyAlignment="1" applyProtection="1">
      <alignment horizontal="left"/>
    </xf>
    <xf numFmtId="0" fontId="23" fillId="0" borderId="0" xfId="17" applyFont="1" applyFill="1" applyAlignment="1" applyProtection="1">
      <alignment horizontal="center" vertical="center" wrapText="1"/>
    </xf>
    <xf numFmtId="0" fontId="23" fillId="0" borderId="0" xfId="17" applyFont="1" applyFill="1" applyAlignment="1" applyProtection="1">
      <alignment horizontal="center" vertical="center"/>
    </xf>
    <xf numFmtId="0" fontId="60" fillId="0" borderId="21" xfId="17" applyFont="1" applyFill="1" applyBorder="1" applyAlignment="1" applyProtection="1">
      <alignment horizontal="center" vertical="center" wrapText="1"/>
    </xf>
    <xf numFmtId="0" fontId="60" fillId="0" borderId="18" xfId="17" applyFont="1" applyFill="1" applyBorder="1" applyAlignment="1" applyProtection="1">
      <alignment horizontal="center" vertical="center" wrapText="1"/>
    </xf>
    <xf numFmtId="0" fontId="60" fillId="0" borderId="8" xfId="17" applyFont="1" applyFill="1" applyBorder="1" applyAlignment="1" applyProtection="1">
      <alignment horizontal="center" vertical="center" wrapText="1"/>
    </xf>
    <xf numFmtId="0" fontId="61" fillId="0" borderId="22" xfId="18" applyFont="1" applyFill="1" applyBorder="1" applyAlignment="1" applyProtection="1">
      <alignment horizontal="center" vertical="center" textRotation="90"/>
    </xf>
    <xf numFmtId="0" fontId="61" fillId="0" borderId="19" xfId="18" applyFont="1" applyFill="1" applyBorder="1" applyAlignment="1" applyProtection="1">
      <alignment horizontal="center" vertical="center" textRotation="90"/>
    </xf>
    <xf numFmtId="0" fontId="61" fillId="0" borderId="7" xfId="18" applyFont="1" applyFill="1" applyBorder="1" applyAlignment="1" applyProtection="1">
      <alignment horizontal="center" vertical="center" textRotation="90"/>
    </xf>
    <xf numFmtId="0" fontId="59" fillId="0" borderId="29" xfId="17" applyFont="1" applyFill="1" applyBorder="1" applyAlignment="1" applyProtection="1">
      <alignment horizontal="center" vertical="center" wrapText="1"/>
    </xf>
    <xf numFmtId="0" fontId="59" fillId="0" borderId="5" xfId="17" applyFont="1" applyFill="1" applyBorder="1" applyAlignment="1" applyProtection="1">
      <alignment horizontal="center" vertical="center" wrapText="1"/>
    </xf>
    <xf numFmtId="0" fontId="59" fillId="0" borderId="5" xfId="17" applyFont="1" applyFill="1" applyBorder="1" applyAlignment="1" applyProtection="1">
      <alignment horizontal="center" wrapText="1"/>
    </xf>
    <xf numFmtId="0" fontId="30" fillId="0" borderId="0" xfId="17" applyFont="1" applyFill="1" applyAlignment="1" applyProtection="1">
      <alignment horizontal="center"/>
    </xf>
    <xf numFmtId="0" fontId="19" fillId="0" borderId="0" xfId="18" applyFont="1" applyFill="1" applyAlignment="1" applyProtection="1">
      <alignment horizontal="center" vertical="center" wrapText="1"/>
    </xf>
    <xf numFmtId="0" fontId="17" fillId="0" borderId="0" xfId="18" applyFont="1" applyFill="1" applyAlignment="1" applyProtection="1">
      <alignment horizontal="center" vertical="center" wrapText="1"/>
    </xf>
    <xf numFmtId="0" fontId="17" fillId="0" borderId="28" xfId="18" applyFont="1" applyFill="1" applyBorder="1" applyAlignment="1" applyProtection="1">
      <alignment horizontal="center" vertical="center" wrapText="1"/>
    </xf>
    <xf numFmtId="0" fontId="17" fillId="0" borderId="4" xfId="18" applyFont="1" applyFill="1" applyBorder="1" applyAlignment="1" applyProtection="1">
      <alignment horizontal="center" vertical="center" wrapText="1"/>
    </xf>
    <xf numFmtId="0" fontId="61" fillId="0" borderId="29" xfId="18" applyFont="1" applyFill="1" applyBorder="1" applyAlignment="1" applyProtection="1">
      <alignment horizontal="center" vertical="center" textRotation="90"/>
    </xf>
    <xf numFmtId="0" fontId="61" fillId="0" borderId="5" xfId="18" applyFont="1" applyFill="1" applyBorder="1" applyAlignment="1" applyProtection="1">
      <alignment horizontal="center" vertical="center" textRotation="90"/>
    </xf>
    <xf numFmtId="0" fontId="5" fillId="0" borderId="30" xfId="18" applyFont="1" applyFill="1" applyBorder="1" applyAlignment="1" applyProtection="1">
      <alignment horizontal="center" vertical="center" wrapText="1"/>
    </xf>
    <xf numFmtId="0" fontId="5" fillId="0" borderId="6" xfId="18" applyFont="1" applyFill="1" applyBorder="1" applyAlignment="1" applyProtection="1">
      <alignment horizontal="center" vertical="center"/>
    </xf>
    <xf numFmtId="0" fontId="23" fillId="0" borderId="0" xfId="17" applyFont="1" applyFill="1" applyAlignment="1">
      <alignment horizontal="center" vertical="center" wrapText="1"/>
    </xf>
    <xf numFmtId="0" fontId="23" fillId="0" borderId="0" xfId="17" applyFont="1" applyFill="1" applyAlignment="1">
      <alignment horizontal="center" vertical="center"/>
    </xf>
    <xf numFmtId="0" fontId="13" fillId="0" borderId="15" xfId="17" applyFont="1" applyFill="1" applyBorder="1" applyAlignment="1">
      <alignment horizontal="left"/>
    </xf>
    <xf numFmtId="0" fontId="13" fillId="0" borderId="14" xfId="17" applyFont="1" applyFill="1" applyBorder="1" applyAlignment="1">
      <alignment horizontal="left"/>
    </xf>
    <xf numFmtId="3" fontId="30" fillId="0" borderId="0" xfId="17" applyNumberFormat="1" applyFont="1" applyFill="1" applyAlignment="1">
      <alignment horizontal="center"/>
    </xf>
    <xf numFmtId="165" fontId="3" fillId="0" borderId="15" xfId="4" applyNumberFormat="1" applyFont="1" applyFill="1" applyBorder="1" applyAlignment="1" applyProtection="1">
      <alignment horizontal="left" vertical="center" wrapText="1" indent="2"/>
    </xf>
    <xf numFmtId="165" fontId="3" fillId="0" borderId="13" xfId="4" applyNumberFormat="1" applyFont="1" applyFill="1" applyBorder="1" applyAlignment="1" applyProtection="1">
      <alignment horizontal="left" vertical="center" wrapText="1" indent="2"/>
    </xf>
    <xf numFmtId="165" fontId="17" fillId="0" borderId="0" xfId="4" applyNumberFormat="1" applyFont="1" applyFill="1" applyAlignment="1" applyProtection="1">
      <alignment horizontal="center" vertical="center" wrapText="1"/>
    </xf>
    <xf numFmtId="165" fontId="3" fillId="0" borderId="59" xfId="4" applyNumberFormat="1" applyFont="1" applyFill="1" applyBorder="1" applyAlignment="1" applyProtection="1">
      <alignment horizontal="center" vertical="center" wrapText="1"/>
    </xf>
    <xf numFmtId="165" fontId="3" fillId="0" borderId="64" xfId="4" applyNumberFormat="1" applyFont="1" applyFill="1" applyBorder="1" applyAlignment="1" applyProtection="1">
      <alignment horizontal="center" vertical="center" wrapText="1"/>
    </xf>
    <xf numFmtId="165" fontId="3" fillId="0" borderId="59" xfId="4" applyNumberFormat="1" applyFont="1" applyFill="1" applyBorder="1" applyAlignment="1" applyProtection="1">
      <alignment horizontal="center" vertical="center"/>
    </xf>
    <xf numFmtId="165" fontId="3" fillId="0" borderId="64" xfId="4" applyNumberFormat="1" applyFont="1" applyFill="1" applyBorder="1" applyAlignment="1" applyProtection="1">
      <alignment horizontal="center" vertical="center"/>
    </xf>
    <xf numFmtId="165" fontId="3" fillId="0" borderId="22" xfId="0" applyNumberFormat="1" applyFont="1" applyFill="1" applyBorder="1" applyAlignment="1" applyProtection="1">
      <alignment horizontal="center" vertical="center" wrapText="1"/>
    </xf>
    <xf numFmtId="165" fontId="3" fillId="0" borderId="11" xfId="0" applyNumberFormat="1" applyFont="1" applyFill="1" applyBorder="1" applyAlignment="1" applyProtection="1">
      <alignment horizontal="center" vertical="center" wrapText="1"/>
    </xf>
    <xf numFmtId="165" fontId="3" fillId="0" borderId="42" xfId="0" applyNumberFormat="1" applyFont="1" applyFill="1" applyBorder="1" applyAlignment="1" applyProtection="1">
      <alignment horizontal="center" vertical="center" wrapText="1"/>
    </xf>
    <xf numFmtId="165" fontId="3" fillId="0" borderId="43" xfId="0" applyNumberFormat="1" applyFont="1" applyFill="1" applyBorder="1" applyAlignment="1" applyProtection="1">
      <alignment horizontal="center" vertical="center" wrapText="1"/>
    </xf>
    <xf numFmtId="165" fontId="3" fillId="0" borderId="65" xfId="0" applyNumberFormat="1" applyFont="1" applyFill="1" applyBorder="1" applyAlignment="1" applyProtection="1">
      <alignment horizontal="center" vertical="center"/>
    </xf>
    <xf numFmtId="165" fontId="3" fillId="0" borderId="78" xfId="0" applyNumberFormat="1" applyFont="1" applyFill="1" applyBorder="1" applyAlignment="1" applyProtection="1">
      <alignment horizontal="center" vertical="center"/>
    </xf>
    <xf numFmtId="165" fontId="3" fillId="0" borderId="66" xfId="0" applyNumberFormat="1" applyFont="1" applyFill="1" applyBorder="1" applyAlignment="1" applyProtection="1">
      <alignment horizontal="center" vertical="center"/>
    </xf>
    <xf numFmtId="165" fontId="3" fillId="0" borderId="59" xfId="0" applyNumberFormat="1" applyFont="1" applyFill="1" applyBorder="1" applyAlignment="1" applyProtection="1">
      <alignment horizontal="center" vertical="center" wrapText="1"/>
    </xf>
    <xf numFmtId="165" fontId="3" fillId="0" borderId="64" xfId="0" applyNumberFormat="1" applyFont="1" applyFill="1" applyBorder="1" applyAlignment="1" applyProtection="1">
      <alignment horizontal="center" vertical="center" wrapText="1"/>
    </xf>
    <xf numFmtId="0" fontId="3" fillId="0" borderId="45" xfId="4" applyFont="1" applyFill="1" applyBorder="1" applyAlignment="1">
      <alignment horizontal="left" vertical="center" wrapText="1"/>
    </xf>
    <xf numFmtId="0" fontId="3" fillId="0" borderId="40" xfId="4" applyFont="1" applyFill="1" applyBorder="1" applyAlignment="1">
      <alignment horizontal="left" vertical="center" wrapText="1"/>
    </xf>
    <xf numFmtId="0" fontId="3" fillId="0" borderId="41" xfId="4" applyFont="1" applyFill="1" applyBorder="1" applyAlignment="1">
      <alignment horizontal="left" vertical="center" wrapText="1"/>
    </xf>
    <xf numFmtId="0" fontId="8" fillId="0" borderId="15" xfId="4" applyFont="1" applyFill="1" applyBorder="1" applyAlignment="1" applyProtection="1">
      <alignment horizontal="left" vertical="center"/>
    </xf>
    <xf numFmtId="0" fontId="8" fillId="0" borderId="14" xfId="4" applyFont="1" applyFill="1" applyBorder="1" applyAlignment="1" applyProtection="1">
      <alignment horizontal="left" vertical="center"/>
    </xf>
    <xf numFmtId="0" fontId="3" fillId="0" borderId="45" xfId="4" applyFont="1" applyFill="1" applyBorder="1" applyAlignment="1" applyProtection="1">
      <alignment horizontal="left" vertical="center" wrapText="1"/>
    </xf>
    <xf numFmtId="0" fontId="3" fillId="0" borderId="40" xfId="4" applyFont="1" applyFill="1" applyBorder="1" applyAlignment="1" applyProtection="1">
      <alignment horizontal="left" vertical="center" wrapText="1"/>
    </xf>
    <xf numFmtId="0" fontId="3" fillId="0" borderId="41" xfId="4" applyFont="1" applyFill="1" applyBorder="1" applyAlignment="1" applyProtection="1">
      <alignment horizontal="left" vertical="center" wrapText="1"/>
    </xf>
    <xf numFmtId="0" fontId="19" fillId="0" borderId="15" xfId="4" applyFont="1" applyFill="1" applyBorder="1" applyAlignment="1" applyProtection="1">
      <alignment horizontal="left" vertical="center"/>
    </xf>
    <xf numFmtId="0" fontId="19" fillId="0" borderId="14" xfId="4" applyFont="1" applyFill="1" applyBorder="1" applyAlignment="1" applyProtection="1">
      <alignment horizontal="left" vertical="center"/>
    </xf>
    <xf numFmtId="0" fontId="17" fillId="0" borderId="0" xfId="4" applyFont="1" applyFill="1" applyAlignment="1">
      <alignment horizontal="center" vertical="center" wrapText="1"/>
    </xf>
    <xf numFmtId="0" fontId="17" fillId="0" borderId="0" xfId="4" applyFont="1" applyFill="1" applyAlignment="1">
      <alignment horizontal="center" vertical="center"/>
    </xf>
    <xf numFmtId="0" fontId="72" fillId="0" borderId="20" xfId="4" applyFont="1" applyFill="1" applyBorder="1" applyAlignment="1">
      <alignment horizontal="right"/>
    </xf>
    <xf numFmtId="0" fontId="3" fillId="0" borderId="45" xfId="4" applyFont="1" applyFill="1" applyBorder="1" applyAlignment="1">
      <alignment horizontal="center" vertical="center" wrapText="1"/>
    </xf>
    <xf numFmtId="0" fontId="3" fillId="0" borderId="51" xfId="4" applyFont="1" applyFill="1" applyBorder="1" applyAlignment="1">
      <alignment horizontal="center" vertical="center" wrapText="1"/>
    </xf>
    <xf numFmtId="0" fontId="3" fillId="0" borderId="22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40" xfId="4" applyFont="1" applyFill="1" applyBorder="1" applyAlignment="1">
      <alignment horizontal="center" vertical="center" wrapText="1"/>
    </xf>
    <xf numFmtId="0" fontId="3" fillId="0" borderId="20" xfId="4" applyFont="1" applyFill="1" applyBorder="1" applyAlignment="1">
      <alignment horizontal="center" vertical="center" wrapText="1"/>
    </xf>
    <xf numFmtId="0" fontId="18" fillId="0" borderId="16" xfId="4" applyFont="1" applyFill="1" applyBorder="1" applyAlignment="1">
      <alignment horizontal="center"/>
    </xf>
    <xf numFmtId="0" fontId="18" fillId="0" borderId="44" xfId="4" applyFont="1" applyFill="1" applyBorder="1" applyAlignment="1">
      <alignment horizontal="center"/>
    </xf>
    <xf numFmtId="0" fontId="3" fillId="0" borderId="23" xfId="4" applyFont="1" applyFill="1" applyBorder="1" applyAlignment="1">
      <alignment horizontal="center" vertical="center" wrapText="1"/>
    </xf>
    <xf numFmtId="0" fontId="3" fillId="0" borderId="50" xfId="4" applyFont="1" applyFill="1" applyBorder="1" applyAlignment="1">
      <alignment horizontal="center" vertical="center" wrapText="1"/>
    </xf>
    <xf numFmtId="0" fontId="74" fillId="0" borderId="0" xfId="4" applyFont="1" applyAlignment="1" applyProtection="1">
      <alignment horizontal="center" vertical="center" wrapText="1"/>
      <protection locked="0"/>
    </xf>
    <xf numFmtId="0" fontId="75" fillId="0" borderId="1" xfId="4" applyFont="1" applyBorder="1" applyAlignment="1" applyProtection="1">
      <alignment wrapText="1"/>
    </xf>
    <xf numFmtId="0" fontId="75" fillId="0" borderId="2" xfId="4" applyFont="1" applyBorder="1" applyAlignment="1" applyProtection="1">
      <alignment wrapText="1"/>
    </xf>
    <xf numFmtId="0" fontId="23" fillId="0" borderId="0" xfId="4" applyFont="1" applyAlignment="1">
      <alignment horizontal="center" wrapText="1"/>
    </xf>
    <xf numFmtId="0" fontId="9" fillId="0" borderId="40" xfId="4" applyFont="1" applyFill="1" applyBorder="1" applyAlignment="1">
      <alignment horizontal="justify" vertical="center" wrapText="1"/>
    </xf>
    <xf numFmtId="165" fontId="1" fillId="0" borderId="67" xfId="4" applyNumberFormat="1" applyFill="1" applyBorder="1" applyAlignment="1" applyProtection="1">
      <alignment horizontal="left" vertical="center" wrapText="1"/>
      <protection locked="0"/>
    </xf>
    <xf numFmtId="165" fontId="1" fillId="0" borderId="78" xfId="4" applyNumberFormat="1" applyFill="1" applyBorder="1" applyAlignment="1" applyProtection="1">
      <alignment horizontal="left" vertical="center" wrapText="1"/>
      <protection locked="0"/>
    </xf>
    <xf numFmtId="165" fontId="1" fillId="0" borderId="75" xfId="4" applyNumberFormat="1" applyFill="1" applyBorder="1" applyAlignment="1" applyProtection="1">
      <alignment horizontal="left" vertical="center" wrapText="1"/>
      <protection locked="0"/>
    </xf>
    <xf numFmtId="165" fontId="1" fillId="0" borderId="79" xfId="4" applyNumberFormat="1" applyFill="1" applyBorder="1" applyAlignment="1" applyProtection="1">
      <alignment horizontal="left" vertical="center" wrapText="1"/>
      <protection locked="0"/>
    </xf>
    <xf numFmtId="165" fontId="19" fillId="0" borderId="15" xfId="4" applyNumberFormat="1" applyFont="1" applyFill="1" applyBorder="1" applyAlignment="1">
      <alignment horizontal="left" vertical="center" wrapText="1" indent="2"/>
    </xf>
    <xf numFmtId="165" fontId="19" fillId="0" borderId="44" xfId="4" applyNumberFormat="1" applyFont="1" applyFill="1" applyBorder="1" applyAlignment="1">
      <alignment horizontal="left" vertical="center" wrapText="1" indent="2"/>
    </xf>
    <xf numFmtId="165" fontId="7" fillId="0" borderId="33" xfId="4" applyNumberFormat="1" applyFont="1" applyFill="1" applyBorder="1" applyAlignment="1">
      <alignment horizontal="center" vertical="center" wrapText="1"/>
    </xf>
    <xf numFmtId="165" fontId="7" fillId="0" borderId="33" xfId="4" applyNumberFormat="1" applyFont="1" applyFill="1" applyBorder="1" applyAlignment="1">
      <alignment horizontal="center" vertical="center"/>
    </xf>
    <xf numFmtId="174" fontId="62" fillId="0" borderId="40" xfId="4" applyNumberFormat="1" applyFont="1" applyFill="1" applyBorder="1" applyAlignment="1">
      <alignment horizontal="left" vertical="center" wrapText="1"/>
    </xf>
    <xf numFmtId="174" fontId="4" fillId="0" borderId="0" xfId="4" applyNumberFormat="1" applyFont="1" applyFill="1" applyBorder="1" applyAlignment="1">
      <alignment horizontal="center" vertical="center" wrapText="1"/>
    </xf>
    <xf numFmtId="165" fontId="5" fillId="0" borderId="20" xfId="4" applyNumberFormat="1" applyFont="1" applyFill="1" applyBorder="1" applyAlignment="1">
      <alignment horizontal="right" vertical="center"/>
    </xf>
    <xf numFmtId="165" fontId="19" fillId="0" borderId="15" xfId="4" applyNumberFormat="1" applyFont="1" applyFill="1" applyBorder="1" applyAlignment="1">
      <alignment horizontal="center" vertical="center" wrapText="1"/>
    </xf>
    <xf numFmtId="165" fontId="19" fillId="0" borderId="44" xfId="4" applyNumberFormat="1" applyFont="1" applyFill="1" applyBorder="1" applyAlignment="1">
      <alignment horizontal="center" vertical="center" wrapText="1"/>
    </xf>
    <xf numFmtId="165" fontId="17" fillId="0" borderId="0" xfId="4" applyNumberFormat="1" applyFont="1" applyFill="1" applyAlignment="1">
      <alignment horizontal="left" vertical="center" wrapText="1"/>
    </xf>
    <xf numFmtId="165" fontId="1" fillId="0" borderId="0" xfId="4" applyNumberFormat="1" applyFill="1" applyAlignment="1" applyProtection="1">
      <alignment horizontal="left" vertical="center" wrapText="1"/>
      <protection locked="0"/>
    </xf>
    <xf numFmtId="165" fontId="3" fillId="0" borderId="45" xfId="4" applyNumberFormat="1" applyFont="1" applyFill="1" applyBorder="1" applyAlignment="1">
      <alignment horizontal="center" vertical="center"/>
    </xf>
    <xf numFmtId="165" fontId="3" fillId="0" borderId="36" xfId="4" applyNumberFormat="1" applyFont="1" applyFill="1" applyBorder="1" applyAlignment="1">
      <alignment horizontal="center" vertical="center"/>
    </xf>
    <xf numFmtId="165" fontId="3" fillId="0" borderId="51" xfId="4" applyNumberFormat="1" applyFont="1" applyFill="1" applyBorder="1" applyAlignment="1">
      <alignment horizontal="center" vertical="center"/>
    </xf>
    <xf numFmtId="165" fontId="18" fillId="0" borderId="33" xfId="4" applyNumberFormat="1" applyFont="1" applyFill="1" applyBorder="1" applyAlignment="1">
      <alignment horizontal="center" vertical="center" wrapText="1"/>
    </xf>
    <xf numFmtId="165" fontId="3" fillId="0" borderId="59" xfId="4" applyNumberFormat="1" applyFont="1" applyFill="1" applyBorder="1" applyAlignment="1">
      <alignment horizontal="center" vertical="center" wrapText="1"/>
    </xf>
    <xf numFmtId="165" fontId="3" fillId="0" borderId="38" xfId="4" applyNumberFormat="1" applyFont="1" applyFill="1" applyBorder="1" applyAlignment="1">
      <alignment horizontal="center" vertical="center" wrapText="1"/>
    </xf>
    <xf numFmtId="165" fontId="3" fillId="0" borderId="33" xfId="4" applyNumberFormat="1" applyFont="1" applyFill="1" applyBorder="1" applyAlignment="1">
      <alignment horizontal="center" vertical="center" wrapText="1"/>
    </xf>
    <xf numFmtId="0" fontId="39" fillId="0" borderId="21" xfId="21" applyFont="1" applyBorder="1" applyAlignment="1">
      <alignment horizontal="center"/>
    </xf>
    <xf numFmtId="0" fontId="39" fillId="0" borderId="8" xfId="21" applyFont="1" applyBorder="1" applyAlignment="1">
      <alignment horizontal="center"/>
    </xf>
    <xf numFmtId="0" fontId="39" fillId="0" borderId="65" xfId="21" applyFont="1" applyBorder="1" applyAlignment="1">
      <alignment horizontal="center"/>
    </xf>
    <xf numFmtId="0" fontId="39" fillId="0" borderId="66" xfId="21" applyFont="1" applyBorder="1" applyAlignment="1">
      <alignment horizontal="center"/>
    </xf>
    <xf numFmtId="166" fontId="31" fillId="0" borderId="0" xfId="2" applyNumberFormat="1" applyFont="1" applyBorder="1" applyAlignment="1">
      <alignment horizontal="right"/>
    </xf>
    <xf numFmtId="0" fontId="4" fillId="3" borderId="45" xfId="6" applyFont="1" applyFill="1" applyBorder="1" applyAlignment="1">
      <alignment horizontal="center"/>
    </xf>
    <xf numFmtId="0" fontId="4" fillId="3" borderId="40" xfId="6" applyFont="1" applyFill="1" applyBorder="1" applyAlignment="1">
      <alignment horizontal="center"/>
    </xf>
    <xf numFmtId="0" fontId="4" fillId="3" borderId="41" xfId="6" applyFont="1" applyFill="1" applyBorder="1" applyAlignment="1">
      <alignment horizontal="center"/>
    </xf>
    <xf numFmtId="0" fontId="4" fillId="3" borderId="36" xfId="6" applyFont="1" applyFill="1" applyBorder="1" applyAlignment="1">
      <alignment horizontal="center"/>
    </xf>
    <xf numFmtId="0" fontId="4" fillId="3" borderId="0" xfId="6" applyFont="1" applyFill="1" applyBorder="1" applyAlignment="1">
      <alignment horizontal="center"/>
    </xf>
    <xf numFmtId="0" fontId="4" fillId="3" borderId="58" xfId="6" applyFont="1" applyFill="1" applyBorder="1" applyAlignment="1">
      <alignment horizontal="center"/>
    </xf>
    <xf numFmtId="0" fontId="4" fillId="3" borderId="51" xfId="6" applyFont="1" applyFill="1" applyBorder="1" applyAlignment="1">
      <alignment horizontal="center"/>
    </xf>
    <xf numFmtId="0" fontId="4" fillId="3" borderId="20" xfId="6" applyFont="1" applyFill="1" applyBorder="1" applyAlignment="1">
      <alignment horizontal="center"/>
    </xf>
    <xf numFmtId="0" fontId="4" fillId="3" borderId="62" xfId="6" applyFont="1" applyFill="1" applyBorder="1" applyAlignment="1">
      <alignment horizontal="center"/>
    </xf>
    <xf numFmtId="0" fontId="28" fillId="0" borderId="0" xfId="6" applyFont="1" applyBorder="1" applyAlignment="1">
      <alignment horizontal="left" vertical="center"/>
    </xf>
    <xf numFmtId="0" fontId="2" fillId="0" borderId="0" xfId="6" applyFont="1" applyBorder="1" applyAlignment="1">
      <alignment horizontal="left" vertical="center"/>
    </xf>
    <xf numFmtId="0" fontId="29" fillId="0" borderId="0" xfId="6" applyFont="1" applyBorder="1" applyAlignment="1">
      <alignment horizontal="right"/>
    </xf>
    <xf numFmtId="166" fontId="4" fillId="2" borderId="23" xfId="2" applyNumberFormat="1" applyFont="1" applyFill="1" applyBorder="1" applyAlignment="1">
      <alignment horizontal="center" vertical="center" wrapText="1"/>
    </xf>
    <xf numFmtId="166" fontId="4" fillId="2" borderId="10" xfId="2" applyNumberFormat="1" applyFont="1" applyFill="1" applyBorder="1" applyAlignment="1">
      <alignment horizontal="center" vertical="center" wrapText="1"/>
    </xf>
    <xf numFmtId="166" fontId="2" fillId="0" borderId="50" xfId="2" applyNumberFormat="1" applyFont="1" applyBorder="1" applyAlignment="1">
      <alignment horizontal="center" vertical="center" wrapText="1"/>
    </xf>
    <xf numFmtId="0" fontId="4" fillId="0" borderId="15" xfId="6" applyFont="1" applyBorder="1" applyAlignment="1">
      <alignment horizontal="center" vertical="top" wrapText="1"/>
    </xf>
    <xf numFmtId="0" fontId="4" fillId="0" borderId="44" xfId="6" applyFont="1" applyBorder="1" applyAlignment="1">
      <alignment horizontal="center" vertical="top" wrapText="1"/>
    </xf>
    <xf numFmtId="0" fontId="4" fillId="0" borderId="14" xfId="6" applyFont="1" applyBorder="1" applyAlignment="1">
      <alignment horizontal="center" vertical="top" wrapText="1"/>
    </xf>
    <xf numFmtId="0" fontId="4" fillId="2" borderId="21" xfId="6" applyFont="1" applyFill="1" applyBorder="1" applyAlignment="1">
      <alignment horizontal="center" vertical="top" wrapText="1"/>
    </xf>
    <xf numFmtId="0" fontId="2" fillId="0" borderId="18" xfId="6" applyFont="1" applyBorder="1" applyAlignment="1">
      <alignment horizontal="center" vertical="top" wrapText="1"/>
    </xf>
    <xf numFmtId="0" fontId="2" fillId="0" borderId="27" xfId="6" applyFont="1" applyBorder="1" applyAlignment="1">
      <alignment horizontal="center" vertical="top" wrapText="1"/>
    </xf>
    <xf numFmtId="0" fontId="4" fillId="2" borderId="22" xfId="6" applyFont="1" applyFill="1" applyBorder="1" applyAlignment="1">
      <alignment horizontal="center" vertical="top" wrapText="1"/>
    </xf>
    <xf numFmtId="0" fontId="4" fillId="2" borderId="19" xfId="6" applyFont="1" applyFill="1" applyBorder="1" applyAlignment="1">
      <alignment horizontal="center" vertical="top" wrapText="1"/>
    </xf>
    <xf numFmtId="0" fontId="2" fillId="0" borderId="11" xfId="6" applyFont="1" applyBorder="1" applyAlignment="1">
      <alignment horizontal="center" vertical="top" wrapText="1"/>
    </xf>
    <xf numFmtId="0" fontId="2" fillId="0" borderId="19" xfId="6" applyFont="1" applyBorder="1" applyAlignment="1">
      <alignment vertical="top" wrapText="1"/>
    </xf>
    <xf numFmtId="0" fontId="2" fillId="0" borderId="11" xfId="6" applyFont="1" applyBorder="1" applyAlignment="1">
      <alignment vertical="top" wrapText="1"/>
    </xf>
    <xf numFmtId="0" fontId="2" fillId="0" borderId="43" xfId="6" applyFont="1" applyBorder="1" applyAlignment="1">
      <alignment vertical="top" wrapText="1"/>
    </xf>
    <xf numFmtId="0" fontId="28" fillId="0" borderId="0" xfId="6" applyFont="1" applyFill="1" applyBorder="1" applyAlignment="1">
      <alignment horizontal="left" vertical="center"/>
    </xf>
    <xf numFmtId="0" fontId="4" fillId="2" borderId="11" xfId="6" applyFont="1" applyFill="1" applyBorder="1" applyAlignment="1">
      <alignment horizontal="center" vertical="top" wrapText="1"/>
    </xf>
  </cellXfs>
  <cellStyles count="23">
    <cellStyle name="Ezres" xfId="22" builtinId="3"/>
    <cellStyle name="Ezres 2" xfId="1"/>
    <cellStyle name="Ezres 2 2" xfId="14"/>
    <cellStyle name="Ezres 3" xfId="2"/>
    <cellStyle name="Ezres 4" xfId="3"/>
    <cellStyle name="Ezres 5" xfId="19"/>
    <cellStyle name="Hiperhivatkozás" xfId="8"/>
    <cellStyle name="Már látott hiperhivatkozás" xfId="9"/>
    <cellStyle name="Normál" xfId="0" builtinId="0"/>
    <cellStyle name="Normál 2" xfId="4"/>
    <cellStyle name="Normál 3" xfId="5"/>
    <cellStyle name="Normál 3 2" xfId="15"/>
    <cellStyle name="Normál 3_SZÖT Zárszámadás 2014." xfId="12"/>
    <cellStyle name="Normál 4" xfId="10"/>
    <cellStyle name="Normál 5" xfId="16"/>
    <cellStyle name="Normál_010. sz.melléklet2007" xfId="6"/>
    <cellStyle name="Normál_011 sz. melléklet 2" xfId="11"/>
    <cellStyle name="Normál_év végi létsz" xfId="21"/>
    <cellStyle name="Normál_KVRENMUNKA" xfId="7"/>
    <cellStyle name="Normál_minta" xfId="13"/>
    <cellStyle name="Normál_VAGYONK" xfId="18"/>
    <cellStyle name="Normál_VAGYONKIM" xfId="17"/>
    <cellStyle name="Százalék 2" xfId="2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it/AppData/Local/Microsoft/Windows/Temporary%20Internet%20Files/Content.Outlook/6ZT5DZGL/Z&#225;rsz&#225;mad&#225;s%20el&#337;zetes%20&#214;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6\III.%20negyed&#233;v\2016.%20III.%20negyed&#233;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Analitika,%20NYOMTATV&#193;NY\ERVIK%20CD\2017\szabaly\ZARSZ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Analitika,%20NYOMTATV&#193;NY\ERVIK%20CD\2017\szabaly\ZARSZAMRE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7\Rendeletm&#243;dos&#237;t&#225;s%2012.31\Rendeletm&#243;dos&#237;t&#225;s%2012.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PMINFO."/>
      <sheetName val="2.PMINFO"/>
      <sheetName val="16A.m (2)"/>
      <sheetName val="16B.m (2)"/>
      <sheetName val="01"/>
      <sheetName val="02"/>
      <sheetName val="03"/>
      <sheetName val="04"/>
    </sheetNames>
    <sheetDataSet>
      <sheetData sheetId="0">
        <row r="6">
          <cell r="D6">
            <v>249198808</v>
          </cell>
          <cell r="E6">
            <v>249198808</v>
          </cell>
          <cell r="F6">
            <v>249198808</v>
          </cell>
        </row>
        <row r="7">
          <cell r="D7">
            <v>283494636</v>
          </cell>
          <cell r="E7">
            <v>297355328</v>
          </cell>
          <cell r="F7">
            <v>297355328</v>
          </cell>
        </row>
        <row r="8">
          <cell r="D8">
            <v>241337685</v>
          </cell>
          <cell r="E8">
            <v>282580084</v>
          </cell>
          <cell r="F8">
            <v>282580084</v>
          </cell>
        </row>
        <row r="9">
          <cell r="D9">
            <v>15399120</v>
          </cell>
          <cell r="E9">
            <v>22014026</v>
          </cell>
          <cell r="F9">
            <v>22014026</v>
          </cell>
        </row>
        <row r="10">
          <cell r="D10">
            <v>0</v>
          </cell>
          <cell r="E10">
            <v>49194319</v>
          </cell>
          <cell r="F10">
            <v>49194319</v>
          </cell>
        </row>
        <row r="11">
          <cell r="D11">
            <v>0</v>
          </cell>
          <cell r="E11">
            <v>0</v>
          </cell>
          <cell r="F11">
            <v>193802</v>
          </cell>
        </row>
        <row r="87">
          <cell r="E87">
            <v>4622114378</v>
          </cell>
          <cell r="F87">
            <v>4656464006</v>
          </cell>
        </row>
        <row r="135">
          <cell r="E135">
            <v>4622114378</v>
          </cell>
          <cell r="F135">
            <v>2953849148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1. (2)"/>
      <sheetName val="1.1."/>
      <sheetName val="1.2."/>
      <sheetName val="1.3."/>
      <sheetName val="1.4."/>
      <sheetName val="2."/>
      <sheetName val="3A."/>
      <sheetName val="3B."/>
      <sheetName val="4."/>
    </sheetNames>
    <sheetDataSet>
      <sheetData sheetId="0"/>
      <sheetData sheetId="1"/>
      <sheetData sheetId="2"/>
      <sheetData sheetId="3">
        <row r="67">
          <cell r="W67">
            <v>0</v>
          </cell>
          <cell r="AA67">
            <v>0</v>
          </cell>
        </row>
        <row r="68">
          <cell r="S68">
            <v>0</v>
          </cell>
          <cell r="W68">
            <v>0</v>
          </cell>
          <cell r="AA68">
            <v>0</v>
          </cell>
        </row>
        <row r="69">
          <cell r="S69">
            <v>0</v>
          </cell>
          <cell r="W69">
            <v>0</v>
          </cell>
          <cell r="AA69">
            <v>0</v>
          </cell>
        </row>
        <row r="70">
          <cell r="S70">
            <v>0</v>
          </cell>
          <cell r="W70">
            <v>0</v>
          </cell>
          <cell r="AA70">
            <v>0</v>
          </cell>
        </row>
        <row r="73">
          <cell r="S73">
            <v>0</v>
          </cell>
          <cell r="W73">
            <v>0</v>
          </cell>
          <cell r="AA73">
            <v>0</v>
          </cell>
        </row>
        <row r="75">
          <cell r="S75">
            <v>0</v>
          </cell>
          <cell r="W75">
            <v>0</v>
          </cell>
          <cell r="AA75">
            <v>0</v>
          </cell>
        </row>
        <row r="79">
          <cell r="S79">
            <v>0</v>
          </cell>
          <cell r="W79">
            <v>0</v>
          </cell>
          <cell r="AA79">
            <v>0</v>
          </cell>
        </row>
        <row r="81">
          <cell r="S81">
            <v>0</v>
          </cell>
          <cell r="W81">
            <v>0</v>
          </cell>
          <cell r="AA81">
            <v>0</v>
          </cell>
        </row>
        <row r="82">
          <cell r="S82">
            <v>0</v>
          </cell>
          <cell r="W82">
            <v>0</v>
          </cell>
          <cell r="AA82">
            <v>0</v>
          </cell>
        </row>
        <row r="83">
          <cell r="S83">
            <v>0</v>
          </cell>
          <cell r="W83">
            <v>0</v>
          </cell>
          <cell r="AA83">
            <v>0</v>
          </cell>
        </row>
        <row r="85">
          <cell r="S85">
            <v>0</v>
          </cell>
          <cell r="W85">
            <v>0</v>
          </cell>
          <cell r="AA85">
            <v>0</v>
          </cell>
        </row>
        <row r="113">
          <cell r="W113">
            <v>0</v>
          </cell>
          <cell r="AA113">
            <v>0</v>
          </cell>
        </row>
        <row r="114">
          <cell r="W114">
            <v>0</v>
          </cell>
          <cell r="AA114">
            <v>0</v>
          </cell>
        </row>
        <row r="116">
          <cell r="W116">
            <v>0</v>
          </cell>
          <cell r="AA116">
            <v>0</v>
          </cell>
        </row>
        <row r="117">
          <cell r="S117">
            <v>0</v>
          </cell>
          <cell r="W117">
            <v>0</v>
          </cell>
          <cell r="AA117">
            <v>0</v>
          </cell>
        </row>
        <row r="118">
          <cell r="S118">
            <v>0</v>
          </cell>
          <cell r="W118">
            <v>0</v>
          </cell>
          <cell r="AA118">
            <v>0</v>
          </cell>
        </row>
        <row r="119">
          <cell r="S119">
            <v>0</v>
          </cell>
          <cell r="W119">
            <v>0</v>
          </cell>
          <cell r="AA119">
            <v>0</v>
          </cell>
        </row>
        <row r="121">
          <cell r="S121">
            <v>0</v>
          </cell>
          <cell r="W121">
            <v>0</v>
          </cell>
          <cell r="AA121">
            <v>0</v>
          </cell>
        </row>
        <row r="124">
          <cell r="S124">
            <v>0</v>
          </cell>
          <cell r="W124">
            <v>0</v>
          </cell>
          <cell r="AA124">
            <v>0</v>
          </cell>
        </row>
        <row r="125">
          <cell r="S125">
            <v>0</v>
          </cell>
          <cell r="W125">
            <v>0</v>
          </cell>
          <cell r="AA125">
            <v>0</v>
          </cell>
        </row>
        <row r="127">
          <cell r="S127">
            <v>0</v>
          </cell>
          <cell r="W127">
            <v>0</v>
          </cell>
          <cell r="AA127">
            <v>0</v>
          </cell>
        </row>
        <row r="128">
          <cell r="S128">
            <v>0</v>
          </cell>
          <cell r="W128">
            <v>0</v>
          </cell>
          <cell r="AA128">
            <v>0</v>
          </cell>
        </row>
        <row r="129">
          <cell r="S129">
            <v>0</v>
          </cell>
          <cell r="W129">
            <v>0</v>
          </cell>
          <cell r="AA129">
            <v>0</v>
          </cell>
        </row>
        <row r="130">
          <cell r="S130">
            <v>0</v>
          </cell>
          <cell r="W130">
            <v>0</v>
          </cell>
          <cell r="AA130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. sz. mell."/>
      <sheetName val="2.1.sz.mell  "/>
      <sheetName val="2.2.sz.mell  "/>
      <sheetName val="3.sz.mell."/>
      <sheetName val="4. sz. mell. "/>
      <sheetName val="5. sz. mell"/>
      <sheetName val="6.1. sz. mell"/>
      <sheetName val="7. sz. mell"/>
      <sheetName val="1. sz tájékoztató t."/>
      <sheetName val="2. sz tájékoztató t"/>
      <sheetName val="3. tájékoztató tábla"/>
      <sheetName val="4.1. tájékoztató tábla"/>
      <sheetName val="4.2. tájékoztató tábla"/>
      <sheetName val="4.3. tájékoztató tábla"/>
      <sheetName val="4.4. tájékoztató tábla"/>
      <sheetName val="5. tájékoztató tábla"/>
      <sheetName val="6. tájékoztató tábla"/>
      <sheetName val="Munka1"/>
    </sheetNames>
    <sheetDataSet>
      <sheetData sheetId="0">
        <row r="3">
          <cell r="C3" t="str">
            <v xml:space="preserve">2016.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E2" t="str">
            <v>Forintban!</v>
          </cell>
        </row>
      </sheetData>
      <sheetData sheetId="9">
        <row r="2">
          <cell r="J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2016. évi eredeti előirányzat BEVÉTELEK</v>
          </cell>
        </row>
        <row r="37">
          <cell r="A37" t="str">
            <v>1. sz. melléklet Kiadások táblázat E. oszlop 9 sora =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G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."/>
      <sheetName val="3. sz. mell"/>
      <sheetName val="4. sz. mell"/>
      <sheetName val="5.sz.mell."/>
      <sheetName val="6.m "/>
      <sheetName val="7A.m"/>
      <sheetName val="1.1.PMINFO."/>
      <sheetName val="2.PMINFO"/>
      <sheetName val="Munka1"/>
      <sheetName val="01"/>
      <sheetName val="02"/>
      <sheetName val="03"/>
      <sheetName val="04"/>
      <sheetName val="7B.m."/>
      <sheetName val="9. sz. mell. "/>
      <sheetName val="14.m"/>
      <sheetName val="16A.m"/>
      <sheetName val="16B.m"/>
      <sheetName val="18.m"/>
      <sheetName val="Munk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6">
          <cell r="D86">
            <v>2585942674</v>
          </cell>
        </row>
        <row r="135">
          <cell r="F135">
            <v>1049272375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2"/>
  <sheetViews>
    <sheetView view="pageBreakPreview" topLeftCell="A130" zoomScale="130" zoomScaleNormal="100" zoomScaleSheetLayoutView="130" workbookViewId="0">
      <selection activeCell="E135" sqref="E135"/>
    </sheetView>
  </sheetViews>
  <sheetFormatPr defaultColWidth="9.140625" defaultRowHeight="15.75"/>
  <cols>
    <col min="1" max="2" width="8.140625" style="71" customWidth="1"/>
    <col min="3" max="3" width="65.85546875" style="71" customWidth="1"/>
    <col min="4" max="4" width="13.28515625" style="72" customWidth="1"/>
    <col min="5" max="6" width="12.28515625" style="15" bestFit="1" customWidth="1"/>
    <col min="7" max="7" width="8.28515625" style="371" customWidth="1"/>
    <col min="8" max="9" width="9.140625" style="15"/>
    <col min="10" max="10" width="10.85546875" style="15" bestFit="1" customWidth="1"/>
    <col min="11" max="12" width="9.42578125" style="15" bestFit="1" customWidth="1"/>
    <col min="13" max="16384" width="9.140625" style="15"/>
  </cols>
  <sheetData>
    <row r="1" spans="1:12" ht="15.95" customHeight="1">
      <c r="A1" s="836" t="s">
        <v>2</v>
      </c>
      <c r="B1" s="836"/>
      <c r="C1" s="836"/>
      <c r="D1" s="836"/>
    </row>
    <row r="2" spans="1:12" ht="15.95" customHeight="1" thickBot="1">
      <c r="A2" s="835" t="s">
        <v>3</v>
      </c>
      <c r="B2" s="835"/>
      <c r="C2" s="835"/>
      <c r="D2" s="16"/>
      <c r="G2" s="16" t="s">
        <v>603</v>
      </c>
    </row>
    <row r="3" spans="1:12" ht="38.1" customHeight="1" thickBot="1">
      <c r="A3" s="17" t="s">
        <v>4</v>
      </c>
      <c r="B3" s="127" t="s">
        <v>254</v>
      </c>
      <c r="C3" s="18" t="s">
        <v>5</v>
      </c>
      <c r="D3" s="19" t="s">
        <v>604</v>
      </c>
      <c r="E3" s="19" t="s">
        <v>642</v>
      </c>
      <c r="F3" s="19" t="s">
        <v>643</v>
      </c>
      <c r="G3" s="343" t="s">
        <v>653</v>
      </c>
    </row>
    <row r="4" spans="1:12" s="23" customFormat="1" ht="12" customHeight="1" thickBot="1">
      <c r="A4" s="20">
        <v>1</v>
      </c>
      <c r="B4" s="20">
        <v>2</v>
      </c>
      <c r="C4" s="21">
        <v>2</v>
      </c>
      <c r="D4" s="22">
        <v>3</v>
      </c>
      <c r="E4" s="22">
        <v>4</v>
      </c>
      <c r="F4" s="22">
        <v>5</v>
      </c>
      <c r="G4" s="372">
        <v>6</v>
      </c>
      <c r="J4" s="376"/>
    </row>
    <row r="5" spans="1:12" s="26" customFormat="1" ht="12" customHeight="1" thickBot="1">
      <c r="A5" s="24" t="s">
        <v>6</v>
      </c>
      <c r="B5" s="130" t="s">
        <v>280</v>
      </c>
      <c r="C5" s="25" t="s">
        <v>7</v>
      </c>
      <c r="D5" s="11">
        <f>+D6+D7+D8+D9+D10+D11</f>
        <v>789430249</v>
      </c>
      <c r="E5" s="11">
        <f t="shared" ref="E5:F5" si="0">+E6+E7+E8+E9+E10+E11</f>
        <v>900536367</v>
      </c>
      <c r="F5" s="11">
        <f t="shared" si="0"/>
        <v>900536367</v>
      </c>
      <c r="G5" s="344">
        <f>F5/E5*100</f>
        <v>100</v>
      </c>
      <c r="J5" s="377" t="e">
        <f>D5-#REF!</f>
        <v>#REF!</v>
      </c>
      <c r="K5" s="377" t="e">
        <f>E5-#REF!</f>
        <v>#REF!</v>
      </c>
      <c r="L5" s="377" t="e">
        <f>F5-#REF!</f>
        <v>#REF!</v>
      </c>
    </row>
    <row r="6" spans="1:12" s="26" customFormat="1" ht="12" customHeight="1">
      <c r="A6" s="27" t="s">
        <v>8</v>
      </c>
      <c r="B6" s="131" t="s">
        <v>281</v>
      </c>
      <c r="C6" s="28" t="s">
        <v>9</v>
      </c>
      <c r="D6" s="29">
        <f>'1.2.sz.mell.'!D6+'1.3.sz.mell.'!D6+'1.4.sz.mell.'!D6</f>
        <v>249198807.99999997</v>
      </c>
      <c r="E6" s="29">
        <f>'1.2.sz.mell.'!E6+'1.3.sz.mell.'!E6+'1.4.sz.mell.'!E6</f>
        <v>249198808</v>
      </c>
      <c r="F6" s="29">
        <f>'1.2.sz.mell.'!F6+'1.3.sz.mell.'!F6+'1.4.sz.mell.'!F6</f>
        <v>249198808</v>
      </c>
      <c r="G6" s="345">
        <f t="shared" ref="G6:G61" si="1">F6/E6*100</f>
        <v>100</v>
      </c>
      <c r="J6" s="377" t="e">
        <f>D6-#REF!</f>
        <v>#REF!</v>
      </c>
      <c r="K6" s="377" t="e">
        <f>E6-#REF!</f>
        <v>#REF!</v>
      </c>
      <c r="L6" s="377" t="e">
        <f>F6-#REF!</f>
        <v>#REF!</v>
      </c>
    </row>
    <row r="7" spans="1:12" s="26" customFormat="1" ht="12" customHeight="1">
      <c r="A7" s="30" t="s">
        <v>10</v>
      </c>
      <c r="B7" s="132" t="s">
        <v>282</v>
      </c>
      <c r="C7" s="31" t="s">
        <v>11</v>
      </c>
      <c r="D7" s="32">
        <f>'1.2.sz.mell.'!D7+'1.3.sz.mell.'!D7+'1.4.sz.mell.'!D7</f>
        <v>283494636</v>
      </c>
      <c r="E7" s="32">
        <f>'1.2.sz.mell.'!E7+'1.3.sz.mell.'!E7+'1.4.sz.mell.'!E7</f>
        <v>297355328</v>
      </c>
      <c r="F7" s="32">
        <f>'1.2.sz.mell.'!F7+'1.3.sz.mell.'!F7+'1.4.sz.mell.'!F7</f>
        <v>297355328</v>
      </c>
      <c r="G7" s="346">
        <f t="shared" si="1"/>
        <v>100</v>
      </c>
      <c r="J7" s="377" t="e">
        <f>D7-#REF!</f>
        <v>#REF!</v>
      </c>
      <c r="K7" s="377" t="e">
        <f>E7-#REF!</f>
        <v>#REF!</v>
      </c>
      <c r="L7" s="377" t="e">
        <f>F7-#REF!</f>
        <v>#REF!</v>
      </c>
    </row>
    <row r="8" spans="1:12" s="26" customFormat="1" ht="12" customHeight="1">
      <c r="A8" s="30" t="s">
        <v>12</v>
      </c>
      <c r="B8" s="132" t="s">
        <v>283</v>
      </c>
      <c r="C8" s="31" t="s">
        <v>463</v>
      </c>
      <c r="D8" s="32">
        <f>'1.2.sz.mell.'!D8+'1.3.sz.mell.'!D8+'1.4.sz.mell.'!D8</f>
        <v>241337685</v>
      </c>
      <c r="E8" s="32">
        <f>'1.2.sz.mell.'!E8+'1.3.sz.mell.'!E8+'1.4.sz.mell.'!E8</f>
        <v>282580084</v>
      </c>
      <c r="F8" s="32">
        <f>'1.2.sz.mell.'!F8+'1.3.sz.mell.'!F8+'1.4.sz.mell.'!F8</f>
        <v>282580084</v>
      </c>
      <c r="G8" s="346">
        <f t="shared" si="1"/>
        <v>100</v>
      </c>
      <c r="J8" s="377" t="e">
        <f>D8-#REF!</f>
        <v>#REF!</v>
      </c>
      <c r="K8" s="377" t="e">
        <f>E8-#REF!</f>
        <v>#REF!</v>
      </c>
      <c r="L8" s="377" t="e">
        <f>F8-#REF!</f>
        <v>#REF!</v>
      </c>
    </row>
    <row r="9" spans="1:12" s="26" customFormat="1" ht="12" customHeight="1">
      <c r="A9" s="30" t="s">
        <v>13</v>
      </c>
      <c r="B9" s="132" t="s">
        <v>284</v>
      </c>
      <c r="C9" s="31" t="s">
        <v>14</v>
      </c>
      <c r="D9" s="32">
        <f>'1.2.sz.mell.'!D9+'1.3.sz.mell.'!D9+'1.4.sz.mell.'!D9</f>
        <v>15399120</v>
      </c>
      <c r="E9" s="32">
        <f>'1.2.sz.mell.'!E9+'1.3.sz.mell.'!E9+'1.4.sz.mell.'!E9</f>
        <v>22014026</v>
      </c>
      <c r="F9" s="32">
        <f>'1.2.sz.mell.'!F9+'1.3.sz.mell.'!F9+'1.4.sz.mell.'!F9</f>
        <v>22014026</v>
      </c>
      <c r="G9" s="346">
        <f t="shared" si="1"/>
        <v>100</v>
      </c>
      <c r="J9" s="377" t="e">
        <f>D9-#REF!</f>
        <v>#REF!</v>
      </c>
      <c r="K9" s="377" t="e">
        <f>E9-#REF!</f>
        <v>#REF!</v>
      </c>
      <c r="L9" s="377" t="e">
        <f>F9-#REF!</f>
        <v>#REF!</v>
      </c>
    </row>
    <row r="10" spans="1:12" s="26" customFormat="1" ht="12" customHeight="1">
      <c r="A10" s="30" t="s">
        <v>15</v>
      </c>
      <c r="B10" s="132" t="s">
        <v>285</v>
      </c>
      <c r="C10" s="31" t="s">
        <v>464</v>
      </c>
      <c r="D10" s="32">
        <f>'1.2.sz.mell.'!D10+'1.3.sz.mell.'!D10+'1.4.sz.mell.'!D10</f>
        <v>0</v>
      </c>
      <c r="E10" s="32">
        <f>'1.2.sz.mell.'!E10+'1.3.sz.mell.'!E10+'1.4.sz.mell.'!E10</f>
        <v>49194319</v>
      </c>
      <c r="F10" s="32">
        <f>'1.2.sz.mell.'!F10+'1.3.sz.mell.'!F10+'1.4.sz.mell.'!F10</f>
        <v>49194319</v>
      </c>
      <c r="G10" s="346">
        <f t="shared" si="1"/>
        <v>100</v>
      </c>
      <c r="J10" s="377" t="e">
        <f>D10-#REF!</f>
        <v>#REF!</v>
      </c>
      <c r="K10" s="377" t="e">
        <f>E10-#REF!</f>
        <v>#REF!</v>
      </c>
      <c r="L10" s="377" t="e">
        <f>F10-#REF!</f>
        <v>#REF!</v>
      </c>
    </row>
    <row r="11" spans="1:12" s="26" customFormat="1" ht="12" customHeight="1" thickBot="1">
      <c r="A11" s="33" t="s">
        <v>16</v>
      </c>
      <c r="B11" s="133" t="s">
        <v>286</v>
      </c>
      <c r="C11" s="34" t="s">
        <v>465</v>
      </c>
      <c r="D11" s="32">
        <f>'1.2.sz.mell.'!D11+'1.3.sz.mell.'!D11+'1.4.sz.mell.'!D11</f>
        <v>0</v>
      </c>
      <c r="E11" s="32">
        <f>'1.2.sz.mell.'!E11+'1.3.sz.mell.'!E11+'1.4.sz.mell.'!E11</f>
        <v>193802</v>
      </c>
      <c r="F11" s="32">
        <f>'1.2.sz.mell.'!F11+'1.3.sz.mell.'!F11+'1.4.sz.mell.'!F11</f>
        <v>193802</v>
      </c>
      <c r="G11" s="346"/>
      <c r="J11" s="377" t="e">
        <f>D11-#REF!</f>
        <v>#REF!</v>
      </c>
      <c r="K11" s="377" t="e">
        <f>E11-#REF!</f>
        <v>#REF!</v>
      </c>
      <c r="L11" s="377" t="e">
        <f>F11-#REF!</f>
        <v>#REF!</v>
      </c>
    </row>
    <row r="12" spans="1:12" s="26" customFormat="1" ht="12" customHeight="1" thickBot="1">
      <c r="A12" s="24" t="s">
        <v>17</v>
      </c>
      <c r="B12" s="130"/>
      <c r="C12" s="35" t="s">
        <v>18</v>
      </c>
      <c r="D12" s="11">
        <f>+D13+D14+D15+D16+D17</f>
        <v>89812000</v>
      </c>
      <c r="E12" s="11">
        <f t="shared" ref="E12:F12" si="2">+E13+E14+E15+E16+E17</f>
        <v>156247282</v>
      </c>
      <c r="F12" s="11">
        <f t="shared" si="2"/>
        <v>152349778</v>
      </c>
      <c r="G12" s="344">
        <f t="shared" si="1"/>
        <v>97.505554048613789</v>
      </c>
      <c r="J12" s="377" t="e">
        <f>D12-#REF!</f>
        <v>#REF!</v>
      </c>
      <c r="K12" s="377" t="e">
        <f>E12-#REF!</f>
        <v>#REF!</v>
      </c>
      <c r="L12" s="377" t="e">
        <f>F12-#REF!</f>
        <v>#REF!</v>
      </c>
    </row>
    <row r="13" spans="1:12" s="26" customFormat="1" ht="12" customHeight="1">
      <c r="A13" s="27" t="s">
        <v>19</v>
      </c>
      <c r="B13" s="131" t="s">
        <v>287</v>
      </c>
      <c r="C13" s="28" t="s">
        <v>20</v>
      </c>
      <c r="D13" s="29">
        <f>'1.2.sz.mell.'!D13+'1.3.sz.mell.'!D13+'1.4.sz.mell.'!D13</f>
        <v>0</v>
      </c>
      <c r="E13" s="29">
        <f>'1.2.sz.mell.'!E13+'1.3.sz.mell.'!E13+'1.4.sz.mell.'!E13</f>
        <v>0</v>
      </c>
      <c r="F13" s="29">
        <f>'1.2.sz.mell.'!F13+'1.3.sz.mell.'!F13+'1.4.sz.mell.'!F13</f>
        <v>0</v>
      </c>
      <c r="G13" s="345"/>
      <c r="J13" s="377" t="e">
        <f>D13-#REF!</f>
        <v>#REF!</v>
      </c>
      <c r="K13" s="377" t="e">
        <f>E13-#REF!</f>
        <v>#REF!</v>
      </c>
      <c r="L13" s="377" t="e">
        <f>F13-#REF!</f>
        <v>#REF!</v>
      </c>
    </row>
    <row r="14" spans="1:12" s="26" customFormat="1" ht="12" customHeight="1">
      <c r="A14" s="30" t="s">
        <v>21</v>
      </c>
      <c r="B14" s="132" t="s">
        <v>288</v>
      </c>
      <c r="C14" s="31" t="s">
        <v>22</v>
      </c>
      <c r="D14" s="32">
        <f>'1.2.sz.mell.'!D14+'1.3.sz.mell.'!D14+'1.4.sz.mell.'!D14</f>
        <v>0</v>
      </c>
      <c r="E14" s="32">
        <f>'1.2.sz.mell.'!E14+'1.3.sz.mell.'!E14+'1.4.sz.mell.'!E14</f>
        <v>0</v>
      </c>
      <c r="F14" s="32">
        <f>'1.2.sz.mell.'!F14+'1.3.sz.mell.'!F14+'1.4.sz.mell.'!F14</f>
        <v>0</v>
      </c>
      <c r="G14" s="346"/>
      <c r="J14" s="377" t="e">
        <f>D14-#REF!</f>
        <v>#REF!</v>
      </c>
      <c r="K14" s="377" t="e">
        <f>E14-#REF!</f>
        <v>#REF!</v>
      </c>
      <c r="L14" s="377" t="e">
        <f>F14-#REF!</f>
        <v>#REF!</v>
      </c>
    </row>
    <row r="15" spans="1:12" s="26" customFormat="1" ht="12" customHeight="1">
      <c r="A15" s="30" t="s">
        <v>23</v>
      </c>
      <c r="B15" s="132" t="s">
        <v>289</v>
      </c>
      <c r="C15" s="31" t="s">
        <v>24</v>
      </c>
      <c r="D15" s="32">
        <f>'1.2.sz.mell.'!D15+'1.3.sz.mell.'!D15+'1.4.sz.mell.'!D15</f>
        <v>0</v>
      </c>
      <c r="E15" s="32">
        <f>'1.2.sz.mell.'!E15+'1.3.sz.mell.'!E15+'1.4.sz.mell.'!E15</f>
        <v>0</v>
      </c>
      <c r="F15" s="32">
        <f>'1.2.sz.mell.'!F15+'1.3.sz.mell.'!F15+'1.4.sz.mell.'!F15</f>
        <v>0</v>
      </c>
      <c r="G15" s="346"/>
      <c r="J15" s="377" t="e">
        <f>D15-#REF!</f>
        <v>#REF!</v>
      </c>
      <c r="K15" s="377" t="e">
        <f>E15-#REF!</f>
        <v>#REF!</v>
      </c>
      <c r="L15" s="377" t="e">
        <f>F15-#REF!</f>
        <v>#REF!</v>
      </c>
    </row>
    <row r="16" spans="1:12" s="26" customFormat="1" ht="12" customHeight="1">
      <c r="A16" s="30" t="s">
        <v>25</v>
      </c>
      <c r="B16" s="132" t="s">
        <v>290</v>
      </c>
      <c r="C16" s="31" t="s">
        <v>26</v>
      </c>
      <c r="D16" s="32">
        <f>'1.2.sz.mell.'!D16+'1.3.sz.mell.'!D16+'1.4.sz.mell.'!D16</f>
        <v>0</v>
      </c>
      <c r="E16" s="32">
        <f>'1.2.sz.mell.'!E16+'1.3.sz.mell.'!E16+'1.4.sz.mell.'!E16</f>
        <v>0</v>
      </c>
      <c r="F16" s="32">
        <f>'1.2.sz.mell.'!F16+'1.3.sz.mell.'!F16+'1.4.sz.mell.'!F16</f>
        <v>0</v>
      </c>
      <c r="G16" s="346"/>
      <c r="J16" s="377" t="e">
        <f>D16-#REF!</f>
        <v>#REF!</v>
      </c>
      <c r="K16" s="377" t="e">
        <f>E16-#REF!</f>
        <v>#REF!</v>
      </c>
      <c r="L16" s="377" t="e">
        <f>F16-#REF!</f>
        <v>#REF!</v>
      </c>
    </row>
    <row r="17" spans="1:12" s="26" customFormat="1" ht="12" customHeight="1" thickBot="1">
      <c r="A17" s="30" t="s">
        <v>27</v>
      </c>
      <c r="B17" s="132" t="s">
        <v>291</v>
      </c>
      <c r="C17" s="31" t="s">
        <v>28</v>
      </c>
      <c r="D17" s="32">
        <f>'1.2.sz.mell.'!D17+'1.3.sz.mell.'!D17+'1.4.sz.mell.'!D17</f>
        <v>89812000</v>
      </c>
      <c r="E17" s="32">
        <f>'1.2.sz.mell.'!E17+'1.3.sz.mell.'!E17+'1.4.sz.mell.'!E17</f>
        <v>156247282</v>
      </c>
      <c r="F17" s="32">
        <f>'1.2.sz.mell.'!F17+'1.3.sz.mell.'!F17+'1.4.sz.mell.'!F17</f>
        <v>152349778</v>
      </c>
      <c r="G17" s="346">
        <f t="shared" si="1"/>
        <v>97.505554048613789</v>
      </c>
      <c r="J17" s="377" t="e">
        <f>D17-#REF!</f>
        <v>#REF!</v>
      </c>
      <c r="K17" s="377" t="e">
        <f>E17-#REF!</f>
        <v>#REF!</v>
      </c>
      <c r="L17" s="377" t="e">
        <f>F17-#REF!</f>
        <v>#REF!</v>
      </c>
    </row>
    <row r="18" spans="1:12" s="26" customFormat="1" ht="12" customHeight="1" thickBot="1">
      <c r="A18" s="24" t="s">
        <v>29</v>
      </c>
      <c r="B18" s="130" t="s">
        <v>292</v>
      </c>
      <c r="C18" s="25" t="s">
        <v>30</v>
      </c>
      <c r="D18" s="11">
        <f>+D19+D20+D21+D22+D23</f>
        <v>674000000</v>
      </c>
      <c r="E18" s="11">
        <f t="shared" ref="E18:F18" si="3">+E19+E20+E21+E22+E23</f>
        <v>2524031418</v>
      </c>
      <c r="F18" s="11">
        <f t="shared" si="3"/>
        <v>2524031418</v>
      </c>
      <c r="G18" s="344">
        <f t="shared" si="1"/>
        <v>100</v>
      </c>
      <c r="J18" s="377" t="e">
        <f>D18-#REF!</f>
        <v>#REF!</v>
      </c>
      <c r="K18" s="377" t="e">
        <f>E18-#REF!</f>
        <v>#REF!</v>
      </c>
      <c r="L18" s="377" t="e">
        <f>F18-#REF!</f>
        <v>#REF!</v>
      </c>
    </row>
    <row r="19" spans="1:12" s="26" customFormat="1" ht="12" customHeight="1">
      <c r="A19" s="27" t="s">
        <v>31</v>
      </c>
      <c r="B19" s="131" t="s">
        <v>293</v>
      </c>
      <c r="C19" s="28" t="s">
        <v>32</v>
      </c>
      <c r="D19" s="29">
        <f>'1.2.sz.mell.'!D19+'1.3.sz.mell.'!D19+'1.4.sz.mell.'!D19</f>
        <v>674000000</v>
      </c>
      <c r="E19" s="29">
        <f>'1.2.sz.mell.'!E19+'1.3.sz.mell.'!E19+'1.4.sz.mell.'!E19</f>
        <v>676608000</v>
      </c>
      <c r="F19" s="29">
        <f>'1.2.sz.mell.'!F19+'1.3.sz.mell.'!F19+'1.4.sz.mell.'!F19</f>
        <v>676608000</v>
      </c>
      <c r="G19" s="345">
        <f t="shared" si="1"/>
        <v>100</v>
      </c>
      <c r="J19" s="377" t="e">
        <f>D19-#REF!</f>
        <v>#REF!</v>
      </c>
      <c r="K19" s="377" t="e">
        <f>E19-#REF!</f>
        <v>#REF!</v>
      </c>
      <c r="L19" s="377" t="e">
        <f>F19-#REF!</f>
        <v>#REF!</v>
      </c>
    </row>
    <row r="20" spans="1:12" s="26" customFormat="1" ht="12" customHeight="1">
      <c r="A20" s="30" t="s">
        <v>33</v>
      </c>
      <c r="B20" s="132" t="s">
        <v>294</v>
      </c>
      <c r="C20" s="31" t="s">
        <v>34</v>
      </c>
      <c r="D20" s="32">
        <f>'1.2.sz.mell.'!D20+'1.3.sz.mell.'!D20+'1.4.sz.mell.'!D20</f>
        <v>0</v>
      </c>
      <c r="E20" s="32">
        <f>'1.2.sz.mell.'!E20+'1.3.sz.mell.'!E20+'1.4.sz.mell.'!E20</f>
        <v>0</v>
      </c>
      <c r="F20" s="32">
        <f>'1.2.sz.mell.'!F20+'1.3.sz.mell.'!F20+'1.4.sz.mell.'!F20</f>
        <v>0</v>
      </c>
      <c r="G20" s="346"/>
      <c r="J20" s="377" t="e">
        <f>D20-#REF!</f>
        <v>#REF!</v>
      </c>
      <c r="K20" s="377" t="e">
        <f>E20-#REF!</f>
        <v>#REF!</v>
      </c>
      <c r="L20" s="377" t="e">
        <f>F20-#REF!</f>
        <v>#REF!</v>
      </c>
    </row>
    <row r="21" spans="1:12" s="26" customFormat="1" ht="12" customHeight="1">
      <c r="A21" s="30" t="s">
        <v>35</v>
      </c>
      <c r="B21" s="132" t="s">
        <v>295</v>
      </c>
      <c r="C21" s="31" t="s">
        <v>36</v>
      </c>
      <c r="D21" s="32">
        <f>'1.2.sz.mell.'!D21+'1.3.sz.mell.'!D21+'1.4.sz.mell.'!D21</f>
        <v>0</v>
      </c>
      <c r="E21" s="32">
        <f>'1.2.sz.mell.'!E21+'1.3.sz.mell.'!E21+'1.4.sz.mell.'!E21</f>
        <v>0</v>
      </c>
      <c r="F21" s="32">
        <f>'1.2.sz.mell.'!F21+'1.3.sz.mell.'!F21+'1.4.sz.mell.'!F21</f>
        <v>0</v>
      </c>
      <c r="G21" s="346"/>
      <c r="J21" s="377" t="e">
        <f>D21-#REF!</f>
        <v>#REF!</v>
      </c>
      <c r="K21" s="377" t="e">
        <f>E21-#REF!</f>
        <v>#REF!</v>
      </c>
      <c r="L21" s="377" t="e">
        <f>F21-#REF!</f>
        <v>#REF!</v>
      </c>
    </row>
    <row r="22" spans="1:12" s="26" customFormat="1" ht="12" customHeight="1">
      <c r="A22" s="30" t="s">
        <v>37</v>
      </c>
      <c r="B22" s="132" t="s">
        <v>296</v>
      </c>
      <c r="C22" s="31" t="s">
        <v>38</v>
      </c>
      <c r="D22" s="32">
        <f>'1.2.sz.mell.'!D22+'1.3.sz.mell.'!D22+'1.4.sz.mell.'!D22</f>
        <v>0</v>
      </c>
      <c r="E22" s="32">
        <f>'1.2.sz.mell.'!E22+'1.3.sz.mell.'!E22+'1.4.sz.mell.'!E22</f>
        <v>0</v>
      </c>
      <c r="F22" s="32">
        <f>'1.2.sz.mell.'!F22+'1.3.sz.mell.'!F22+'1.4.sz.mell.'!F22</f>
        <v>0</v>
      </c>
      <c r="G22" s="346"/>
      <c r="J22" s="377" t="e">
        <f>D22-#REF!</f>
        <v>#REF!</v>
      </c>
      <c r="K22" s="377" t="e">
        <f>E22-#REF!</f>
        <v>#REF!</v>
      </c>
      <c r="L22" s="377" t="e">
        <f>F22-#REF!</f>
        <v>#REF!</v>
      </c>
    </row>
    <row r="23" spans="1:12" s="26" customFormat="1" ht="12" customHeight="1" thickBot="1">
      <c r="A23" s="30" t="s">
        <v>39</v>
      </c>
      <c r="B23" s="132" t="s">
        <v>297</v>
      </c>
      <c r="C23" s="31" t="s">
        <v>40</v>
      </c>
      <c r="D23" s="32">
        <f>'1.2.sz.mell.'!D23+'1.3.sz.mell.'!D23+'1.4.sz.mell.'!D23</f>
        <v>0</v>
      </c>
      <c r="E23" s="32">
        <f>'1.2.sz.mell.'!E23+'1.3.sz.mell.'!E23+'1.4.sz.mell.'!E23</f>
        <v>1847423418</v>
      </c>
      <c r="F23" s="32">
        <f>'1.2.sz.mell.'!F23+'1.3.sz.mell.'!F23+'1.4.sz.mell.'!F23</f>
        <v>1847423418</v>
      </c>
      <c r="G23" s="346">
        <f t="shared" si="1"/>
        <v>100</v>
      </c>
      <c r="J23" s="377" t="e">
        <f>D23-#REF!</f>
        <v>#REF!</v>
      </c>
      <c r="K23" s="377" t="e">
        <f>E23-#REF!</f>
        <v>#REF!</v>
      </c>
      <c r="L23" s="377" t="e">
        <f>F23-#REF!</f>
        <v>#REF!</v>
      </c>
    </row>
    <row r="24" spans="1:12" s="26" customFormat="1" ht="12" customHeight="1" thickBot="1">
      <c r="A24" s="24" t="s">
        <v>41</v>
      </c>
      <c r="B24" s="130" t="s">
        <v>298</v>
      </c>
      <c r="C24" s="25" t="s">
        <v>42</v>
      </c>
      <c r="D24" s="14">
        <f>SUM(D25:D31)</f>
        <v>564400000</v>
      </c>
      <c r="E24" s="14">
        <f t="shared" ref="E24:F24" si="4">SUM(E25:E31)</f>
        <v>544400000</v>
      </c>
      <c r="F24" s="14">
        <f t="shared" si="4"/>
        <v>558710728</v>
      </c>
      <c r="G24" s="347">
        <f t="shared" si="1"/>
        <v>102.62871565025718</v>
      </c>
      <c r="J24" s="377" t="e">
        <f>D24-#REF!</f>
        <v>#REF!</v>
      </c>
      <c r="K24" s="377" t="e">
        <f>E24-#REF!</f>
        <v>#REF!</v>
      </c>
      <c r="L24" s="377" t="e">
        <f>F24-#REF!</f>
        <v>#REF!</v>
      </c>
    </row>
    <row r="25" spans="1:12" s="26" customFormat="1" ht="12" customHeight="1">
      <c r="A25" s="27" t="s">
        <v>352</v>
      </c>
      <c r="B25" s="131" t="s">
        <v>299</v>
      </c>
      <c r="C25" s="28" t="s">
        <v>469</v>
      </c>
      <c r="D25" s="37">
        <f>'1.2.sz.mell.'!D25+'1.3.sz.mell.'!D25+'1.4.sz.mell.'!D25</f>
        <v>55700000</v>
      </c>
      <c r="E25" s="37">
        <f>'1.2.sz.mell.'!E25+'1.3.sz.mell.'!E25+'1.4.sz.mell.'!E25</f>
        <v>55700000</v>
      </c>
      <c r="F25" s="37">
        <f>'1.2.sz.mell.'!F25+'1.3.sz.mell.'!F25+'1.4.sz.mell.'!F25</f>
        <v>56058043</v>
      </c>
      <c r="G25" s="348">
        <f t="shared" si="1"/>
        <v>100.64280610412925</v>
      </c>
      <c r="J25" s="377" t="e">
        <f>D25-#REF!</f>
        <v>#REF!</v>
      </c>
      <c r="K25" s="377" t="e">
        <f>E25-#REF!</f>
        <v>#REF!</v>
      </c>
      <c r="L25" s="377" t="e">
        <f>F25-#REF!</f>
        <v>#REF!</v>
      </c>
    </row>
    <row r="26" spans="1:12" s="26" customFormat="1" ht="12" customHeight="1">
      <c r="A26" s="27" t="s">
        <v>353</v>
      </c>
      <c r="B26" s="131" t="s">
        <v>510</v>
      </c>
      <c r="C26" s="28" t="s">
        <v>509</v>
      </c>
      <c r="D26" s="37">
        <f>'1.2.sz.mell.'!D26+'1.3.sz.mell.'!D26+'1.4.sz.mell.'!D26</f>
        <v>100000</v>
      </c>
      <c r="E26" s="37">
        <f>'1.2.sz.mell.'!E26+'1.3.sz.mell.'!E26+'1.4.sz.mell.'!E26</f>
        <v>100000</v>
      </c>
      <c r="F26" s="37">
        <f>'1.2.sz.mell.'!F26+'1.3.sz.mell.'!F26+'1.4.sz.mell.'!F26</f>
        <v>109021</v>
      </c>
      <c r="G26" s="348">
        <f t="shared" si="1"/>
        <v>109.02099999999999</v>
      </c>
      <c r="J26" s="377" t="e">
        <f>D26-#REF!</f>
        <v>#REF!</v>
      </c>
      <c r="K26" s="377" t="e">
        <f>E26-#REF!</f>
        <v>#REF!</v>
      </c>
      <c r="L26" s="377" t="e">
        <f>F26-#REF!</f>
        <v>#REF!</v>
      </c>
    </row>
    <row r="27" spans="1:12" s="26" customFormat="1" ht="12" customHeight="1">
      <c r="A27" s="27" t="s">
        <v>354</v>
      </c>
      <c r="B27" s="132" t="s">
        <v>466</v>
      </c>
      <c r="C27" s="31" t="s">
        <v>470</v>
      </c>
      <c r="D27" s="37">
        <f>'1.2.sz.mell.'!D27+'1.3.sz.mell.'!D27+'1.4.sz.mell.'!D27</f>
        <v>460000000</v>
      </c>
      <c r="E27" s="37">
        <f>'1.2.sz.mell.'!E27+'1.3.sz.mell.'!E27+'1.4.sz.mell.'!E27</f>
        <v>440000000</v>
      </c>
      <c r="F27" s="37">
        <f>'1.2.sz.mell.'!F27+'1.3.sz.mell.'!F27+'1.4.sz.mell.'!F27</f>
        <v>450977908</v>
      </c>
      <c r="G27" s="348">
        <f t="shared" si="1"/>
        <v>102.4949790909091</v>
      </c>
      <c r="J27" s="377" t="e">
        <f>D27-#REF!</f>
        <v>#REF!</v>
      </c>
      <c r="K27" s="377" t="e">
        <f>E27-#REF!</f>
        <v>#REF!</v>
      </c>
      <c r="L27" s="377" t="e">
        <f>F27-#REF!</f>
        <v>#REF!</v>
      </c>
    </row>
    <row r="28" spans="1:12" s="26" customFormat="1" ht="12" customHeight="1">
      <c r="A28" s="27" t="s">
        <v>355</v>
      </c>
      <c r="B28" s="132" t="s">
        <v>467</v>
      </c>
      <c r="C28" s="31" t="s">
        <v>471</v>
      </c>
      <c r="D28" s="32">
        <f>'1.2.sz.mell.'!D28+'1.3.sz.mell.'!D28+'1.4.sz.mell.'!D28</f>
        <v>0</v>
      </c>
      <c r="E28" s="32">
        <f>'1.2.sz.mell.'!E28+'1.3.sz.mell.'!E28+'1.4.sz.mell.'!E28</f>
        <v>0</v>
      </c>
      <c r="F28" s="32">
        <f>'1.2.sz.mell.'!F28+'1.3.sz.mell.'!F28+'1.4.sz.mell.'!F28</f>
        <v>0</v>
      </c>
      <c r="G28" s="346"/>
      <c r="J28" s="377" t="e">
        <f>D28-#REF!</f>
        <v>#REF!</v>
      </c>
      <c r="K28" s="377" t="e">
        <f>E28-#REF!</f>
        <v>#REF!</v>
      </c>
      <c r="L28" s="377" t="e">
        <f>F28-#REF!</f>
        <v>#REF!</v>
      </c>
    </row>
    <row r="29" spans="1:12" s="26" customFormat="1" ht="12" customHeight="1">
      <c r="A29" s="27" t="s">
        <v>356</v>
      </c>
      <c r="B29" s="132" t="s">
        <v>300</v>
      </c>
      <c r="C29" s="31" t="s">
        <v>472</v>
      </c>
      <c r="D29" s="32">
        <f>'1.2.sz.mell.'!D29+'1.3.sz.mell.'!D29+'1.4.sz.mell.'!D29</f>
        <v>46500000</v>
      </c>
      <c r="E29" s="32">
        <f>'1.2.sz.mell.'!E29+'1.3.sz.mell.'!E29+'1.4.sz.mell.'!E29</f>
        <v>46500000</v>
      </c>
      <c r="F29" s="32">
        <f>'1.2.sz.mell.'!F29+'1.3.sz.mell.'!F29+'1.4.sz.mell.'!F29</f>
        <v>48716978</v>
      </c>
      <c r="G29" s="346">
        <f t="shared" si="1"/>
        <v>104.76769462365591</v>
      </c>
      <c r="J29" s="377" t="e">
        <f>D29-#REF!</f>
        <v>#REF!</v>
      </c>
      <c r="K29" s="377" t="e">
        <f>E29-#REF!</f>
        <v>#REF!</v>
      </c>
      <c r="L29" s="377" t="e">
        <f>F29-#REF!</f>
        <v>#REF!</v>
      </c>
    </row>
    <row r="30" spans="1:12" s="26" customFormat="1" ht="12" customHeight="1">
      <c r="A30" s="27" t="s">
        <v>357</v>
      </c>
      <c r="B30" s="133" t="s">
        <v>301</v>
      </c>
      <c r="C30" s="34" t="s">
        <v>473</v>
      </c>
      <c r="D30" s="32">
        <f>'1.2.sz.mell.'!D30+'1.3.sz.mell.'!D30+'1.4.sz.mell.'!D30</f>
        <v>900000</v>
      </c>
      <c r="E30" s="32">
        <f>'1.2.sz.mell.'!E30+'1.3.sz.mell.'!E30+'1.4.sz.mell.'!E30</f>
        <v>900000</v>
      </c>
      <c r="F30" s="32">
        <f>'1.2.sz.mell.'!F30+'1.3.sz.mell.'!F30+'1.4.sz.mell.'!F30</f>
        <v>546950</v>
      </c>
      <c r="G30" s="346">
        <f t="shared" si="1"/>
        <v>60.772222222222226</v>
      </c>
      <c r="J30" s="377" t="e">
        <f>D30-#REF!</f>
        <v>#REF!</v>
      </c>
      <c r="K30" s="377" t="e">
        <f>E30-#REF!</f>
        <v>#REF!</v>
      </c>
      <c r="L30" s="377" t="e">
        <f>F30-#REF!</f>
        <v>#REF!</v>
      </c>
    </row>
    <row r="31" spans="1:12" s="26" customFormat="1" ht="12" customHeight="1" thickBot="1">
      <c r="A31" s="27" t="s">
        <v>511</v>
      </c>
      <c r="B31" s="133" t="s">
        <v>302</v>
      </c>
      <c r="C31" s="34" t="s">
        <v>468</v>
      </c>
      <c r="D31" s="36">
        <f>'1.2.sz.mell.'!D31+'1.3.sz.mell.'!D31+'1.4.sz.mell.'!D31</f>
        <v>1200000</v>
      </c>
      <c r="E31" s="36">
        <f>'1.2.sz.mell.'!E31+'1.3.sz.mell.'!E31+'1.4.sz.mell.'!E31</f>
        <v>1200000</v>
      </c>
      <c r="F31" s="36">
        <f>'1.2.sz.mell.'!F31+'1.3.sz.mell.'!F31+'1.4.sz.mell.'!F31</f>
        <v>2301828</v>
      </c>
      <c r="G31" s="349">
        <f t="shared" si="1"/>
        <v>191.81900000000002</v>
      </c>
      <c r="J31" s="377" t="e">
        <f>D31-#REF!</f>
        <v>#REF!</v>
      </c>
      <c r="K31" s="377" t="e">
        <f>E31-#REF!</f>
        <v>#REF!</v>
      </c>
      <c r="L31" s="377" t="e">
        <f>F31-#REF!</f>
        <v>#REF!</v>
      </c>
    </row>
    <row r="32" spans="1:12" s="26" customFormat="1" ht="12" customHeight="1" thickBot="1">
      <c r="A32" s="24" t="s">
        <v>43</v>
      </c>
      <c r="B32" s="130" t="s">
        <v>303</v>
      </c>
      <c r="C32" s="25" t="s">
        <v>44</v>
      </c>
      <c r="D32" s="11">
        <f>SUM(D33:D42)</f>
        <v>208385020</v>
      </c>
      <c r="E32" s="11">
        <f t="shared" ref="E32:F32" si="5">SUM(E33:E42)</f>
        <v>217091020</v>
      </c>
      <c r="F32" s="11">
        <f t="shared" si="5"/>
        <v>231866712</v>
      </c>
      <c r="G32" s="344">
        <f t="shared" si="1"/>
        <v>106.8062198058676</v>
      </c>
      <c r="J32" s="377" t="e">
        <f>D32-#REF!</f>
        <v>#REF!</v>
      </c>
      <c r="K32" s="377" t="e">
        <f>E32-#REF!</f>
        <v>#REF!</v>
      </c>
      <c r="L32" s="377" t="e">
        <f>F32-#REF!</f>
        <v>#REF!</v>
      </c>
    </row>
    <row r="33" spans="1:12" s="26" customFormat="1" ht="12" customHeight="1">
      <c r="A33" s="27" t="s">
        <v>45</v>
      </c>
      <c r="B33" s="131" t="s">
        <v>304</v>
      </c>
      <c r="C33" s="28" t="s">
        <v>46</v>
      </c>
      <c r="D33" s="29">
        <f>'1.2.sz.mell.'!D33+'1.3.sz.mell.'!D33+'1.4.sz.mell.'!D33</f>
        <v>0</v>
      </c>
      <c r="E33" s="29">
        <f>'1.2.sz.mell.'!E33+'1.3.sz.mell.'!E33+'1.4.sz.mell.'!E33</f>
        <v>1128000</v>
      </c>
      <c r="F33" s="29">
        <f>'1.2.sz.mell.'!F33+'1.3.sz.mell.'!F33+'1.4.sz.mell.'!F33</f>
        <v>1542697</v>
      </c>
      <c r="G33" s="345">
        <f t="shared" si="1"/>
        <v>136.76391843971632</v>
      </c>
      <c r="J33" s="377"/>
      <c r="K33" s="377" t="e">
        <f>E33-#REF!</f>
        <v>#REF!</v>
      </c>
      <c r="L33" s="377" t="e">
        <f>F33-#REF!</f>
        <v>#REF!</v>
      </c>
    </row>
    <row r="34" spans="1:12" s="26" customFormat="1" ht="12" customHeight="1">
      <c r="A34" s="30" t="s">
        <v>47</v>
      </c>
      <c r="B34" s="132" t="s">
        <v>305</v>
      </c>
      <c r="C34" s="31" t="s">
        <v>48</v>
      </c>
      <c r="D34" s="32">
        <f>'1.2.sz.mell.'!D34+'1.3.sz.mell.'!D34+'1.4.sz.mell.'!D34</f>
        <v>508000</v>
      </c>
      <c r="E34" s="32">
        <f>'1.2.sz.mell.'!E34+'1.3.sz.mell.'!E34+'1.4.sz.mell.'!E34</f>
        <v>90333000</v>
      </c>
      <c r="F34" s="32">
        <f>'1.2.sz.mell.'!F34+'1.3.sz.mell.'!F34+'1.4.sz.mell.'!F34</f>
        <v>89161205</v>
      </c>
      <c r="G34" s="346">
        <f t="shared" si="1"/>
        <v>98.702805176402862</v>
      </c>
      <c r="J34" s="377"/>
      <c r="K34" s="377" t="e">
        <f>E34-#REF!</f>
        <v>#REF!</v>
      </c>
      <c r="L34" s="377" t="e">
        <f>F34-#REF!</f>
        <v>#REF!</v>
      </c>
    </row>
    <row r="35" spans="1:12" s="26" customFormat="1" ht="12" customHeight="1">
      <c r="A35" s="30" t="s">
        <v>49</v>
      </c>
      <c r="B35" s="132" t="s">
        <v>306</v>
      </c>
      <c r="C35" s="31" t="s">
        <v>50</v>
      </c>
      <c r="D35" s="32">
        <f>'1.2.sz.mell.'!D35+'1.3.sz.mell.'!D35+'1.4.sz.mell.'!D35</f>
        <v>0</v>
      </c>
      <c r="E35" s="32">
        <f>'1.2.sz.mell.'!E35+'1.3.sz.mell.'!E35+'1.4.sz.mell.'!E35</f>
        <v>11165000</v>
      </c>
      <c r="F35" s="32">
        <f>'1.2.sz.mell.'!F35+'1.3.sz.mell.'!F35+'1.4.sz.mell.'!F35</f>
        <v>11170900</v>
      </c>
      <c r="G35" s="346">
        <f t="shared" si="1"/>
        <v>100.05284370801613</v>
      </c>
      <c r="J35" s="377"/>
      <c r="K35" s="377" t="e">
        <f>E35-#REF!</f>
        <v>#REF!</v>
      </c>
      <c r="L35" s="377" t="e">
        <f>F35-#REF!</f>
        <v>#REF!</v>
      </c>
    </row>
    <row r="36" spans="1:12" s="26" customFormat="1" ht="12" customHeight="1">
      <c r="A36" s="30" t="s">
        <v>51</v>
      </c>
      <c r="B36" s="132" t="s">
        <v>307</v>
      </c>
      <c r="C36" s="31" t="s">
        <v>52</v>
      </c>
      <c r="D36" s="32">
        <f>'1.2.sz.mell.'!D36+'1.3.sz.mell.'!D36+'1.4.sz.mell.'!D36</f>
        <v>55500000</v>
      </c>
      <c r="E36" s="32">
        <f>'1.2.sz.mell.'!E36+'1.3.sz.mell.'!E36+'1.4.sz.mell.'!E36</f>
        <v>55500000</v>
      </c>
      <c r="F36" s="32">
        <f>'1.2.sz.mell.'!F36+'1.3.sz.mell.'!F36+'1.4.sz.mell.'!F36</f>
        <v>59020388</v>
      </c>
      <c r="G36" s="346">
        <f t="shared" si="1"/>
        <v>106.34304144144144</v>
      </c>
      <c r="J36" s="377"/>
      <c r="K36" s="377" t="e">
        <f>E36-#REF!</f>
        <v>#REF!</v>
      </c>
      <c r="L36" s="377" t="e">
        <f>F36-#REF!</f>
        <v>#REF!</v>
      </c>
    </row>
    <row r="37" spans="1:12" s="26" customFormat="1" ht="12" customHeight="1">
      <c r="A37" s="30" t="s">
        <v>53</v>
      </c>
      <c r="B37" s="132" t="s">
        <v>308</v>
      </c>
      <c r="C37" s="31" t="s">
        <v>54</v>
      </c>
      <c r="D37" s="32">
        <f>'1.2.sz.mell.'!D37+'1.3.sz.mell.'!D37+'1.4.sz.mell.'!D37</f>
        <v>0</v>
      </c>
      <c r="E37" s="32">
        <f>'1.2.sz.mell.'!E37+'1.3.sz.mell.'!E37+'1.4.sz.mell.'!E37</f>
        <v>33799000</v>
      </c>
      <c r="F37" s="32">
        <f>'1.2.sz.mell.'!F37+'1.3.sz.mell.'!F37+'1.4.sz.mell.'!F37</f>
        <v>35249853</v>
      </c>
      <c r="G37" s="346">
        <f t="shared" si="1"/>
        <v>104.29259149678984</v>
      </c>
      <c r="J37" s="377"/>
      <c r="K37" s="377" t="e">
        <f>E37-#REF!</f>
        <v>#REF!</v>
      </c>
      <c r="L37" s="377" t="e">
        <f>F37-#REF!</f>
        <v>#REF!</v>
      </c>
    </row>
    <row r="38" spans="1:12" s="26" customFormat="1" ht="12" customHeight="1">
      <c r="A38" s="30" t="s">
        <v>55</v>
      </c>
      <c r="B38" s="132" t="s">
        <v>309</v>
      </c>
      <c r="C38" s="31" t="s">
        <v>56</v>
      </c>
      <c r="D38" s="32">
        <f>'1.2.sz.mell.'!D38+'1.3.sz.mell.'!D38+'1.4.sz.mell.'!D38</f>
        <v>0</v>
      </c>
      <c r="E38" s="32">
        <f>'1.2.sz.mell.'!E38+'1.3.sz.mell.'!E38+'1.4.sz.mell.'!E38</f>
        <v>21216000</v>
      </c>
      <c r="F38" s="32">
        <f>'1.2.sz.mell.'!F38+'1.3.sz.mell.'!F38+'1.4.sz.mell.'!F38</f>
        <v>28717049</v>
      </c>
      <c r="G38" s="346">
        <f t="shared" si="1"/>
        <v>135.35562311463048</v>
      </c>
      <c r="J38" s="377"/>
      <c r="K38" s="377" t="e">
        <f>E38-#REF!</f>
        <v>#REF!</v>
      </c>
      <c r="L38" s="377" t="e">
        <f>F38-#REF!</f>
        <v>#REF!</v>
      </c>
    </row>
    <row r="39" spans="1:12" s="26" customFormat="1" ht="12" customHeight="1">
      <c r="A39" s="30" t="s">
        <v>57</v>
      </c>
      <c r="B39" s="132" t="s">
        <v>310</v>
      </c>
      <c r="C39" s="31" t="s">
        <v>58</v>
      </c>
      <c r="D39" s="32">
        <f>'1.2.sz.mell.'!D39+'1.3.sz.mell.'!D39+'1.4.sz.mell.'!D39</f>
        <v>0</v>
      </c>
      <c r="E39" s="32">
        <f>'1.2.sz.mell.'!E39+'1.3.sz.mell.'!E39+'1.4.sz.mell.'!E39</f>
        <v>3130020</v>
      </c>
      <c r="F39" s="32">
        <f>'1.2.sz.mell.'!F39+'1.3.sz.mell.'!F39+'1.4.sz.mell.'!F39</f>
        <v>3892946</v>
      </c>
      <c r="G39" s="346">
        <f t="shared" si="1"/>
        <v>124.37447684040357</v>
      </c>
      <c r="J39" s="377"/>
      <c r="K39" s="377" t="e">
        <f>E39-#REF!</f>
        <v>#REF!</v>
      </c>
      <c r="L39" s="377" t="e">
        <f>F39-#REF!</f>
        <v>#REF!</v>
      </c>
    </row>
    <row r="40" spans="1:12" s="26" customFormat="1" ht="12" customHeight="1">
      <c r="A40" s="30" t="s">
        <v>59</v>
      </c>
      <c r="B40" s="132" t="s">
        <v>311</v>
      </c>
      <c r="C40" s="31" t="s">
        <v>60</v>
      </c>
      <c r="D40" s="32">
        <f>'1.2.sz.mell.'!D40+'1.3.sz.mell.'!D40+'1.4.sz.mell.'!D40</f>
        <v>0</v>
      </c>
      <c r="E40" s="32">
        <f>'1.2.sz.mell.'!E40+'1.3.sz.mell.'!E40+'1.4.sz.mell.'!E40</f>
        <v>820000</v>
      </c>
      <c r="F40" s="32">
        <f>'1.2.sz.mell.'!F40+'1.3.sz.mell.'!F40+'1.4.sz.mell.'!F40</f>
        <v>593400</v>
      </c>
      <c r="G40" s="346">
        <f t="shared" si="1"/>
        <v>72.365853658536579</v>
      </c>
      <c r="J40" s="377"/>
      <c r="K40" s="377" t="e">
        <f>E40-#REF!</f>
        <v>#REF!</v>
      </c>
      <c r="L40" s="377" t="e">
        <f>F40-#REF!</f>
        <v>#REF!</v>
      </c>
    </row>
    <row r="41" spans="1:12" s="26" customFormat="1" ht="12" customHeight="1">
      <c r="A41" s="30" t="s">
        <v>61</v>
      </c>
      <c r="B41" s="132" t="s">
        <v>312</v>
      </c>
      <c r="C41" s="31" t="s">
        <v>62</v>
      </c>
      <c r="D41" s="38">
        <f>'1.2.sz.mell.'!D41+'1.3.sz.mell.'!D41+'1.4.sz.mell.'!D41</f>
        <v>0</v>
      </c>
      <c r="E41" s="38">
        <f>'1.2.sz.mell.'!E41+'1.3.sz.mell.'!E41+'1.4.sz.mell.'!E41</f>
        <v>0</v>
      </c>
      <c r="F41" s="38">
        <f>'1.2.sz.mell.'!F41+'1.3.sz.mell.'!F41+'1.4.sz.mell.'!F41</f>
        <v>8750</v>
      </c>
      <c r="G41" s="350"/>
      <c r="J41" s="377"/>
      <c r="K41" s="377" t="e">
        <f>E41-#REF!</f>
        <v>#REF!</v>
      </c>
      <c r="L41" s="377" t="e">
        <f>F41-#REF!</f>
        <v>#REF!</v>
      </c>
    </row>
    <row r="42" spans="1:12" s="26" customFormat="1" ht="12" customHeight="1" thickBot="1">
      <c r="A42" s="33" t="s">
        <v>63</v>
      </c>
      <c r="B42" s="132" t="s">
        <v>313</v>
      </c>
      <c r="C42" s="34" t="s">
        <v>64</v>
      </c>
      <c r="D42" s="39">
        <f>'1.2.sz.mell.'!D42+'1.3.sz.mell.'!D42+'1.4.sz.mell.'!D42</f>
        <v>152377020</v>
      </c>
      <c r="E42" s="39">
        <f>'1.2.sz.mell.'!E42+'1.3.sz.mell.'!E42+'1.4.sz.mell.'!E42</f>
        <v>0</v>
      </c>
      <c r="F42" s="39">
        <f>'1.2.sz.mell.'!F42+'1.3.sz.mell.'!F42+'1.4.sz.mell.'!F42</f>
        <v>2509524</v>
      </c>
      <c r="G42" s="351"/>
      <c r="J42" s="377"/>
      <c r="K42" s="377" t="e">
        <f>E42-#REF!</f>
        <v>#REF!</v>
      </c>
      <c r="L42" s="377" t="e">
        <f>F42-#REF!</f>
        <v>#REF!</v>
      </c>
    </row>
    <row r="43" spans="1:12" s="26" customFormat="1" ht="12" customHeight="1" thickBot="1">
      <c r="A43" s="24" t="s">
        <v>65</v>
      </c>
      <c r="B43" s="130" t="s">
        <v>314</v>
      </c>
      <c r="C43" s="25" t="s">
        <v>66</v>
      </c>
      <c r="D43" s="11">
        <f>SUM(D44:D48)</f>
        <v>48439000</v>
      </c>
      <c r="E43" s="11">
        <f t="shared" ref="E43:F43" si="6">SUM(E44:E48)</f>
        <v>48439000</v>
      </c>
      <c r="F43" s="11">
        <f t="shared" si="6"/>
        <v>33582588</v>
      </c>
      <c r="G43" s="344">
        <f t="shared" si="1"/>
        <v>69.329647598009871</v>
      </c>
      <c r="J43" s="377" t="e">
        <f>D43-#REF!</f>
        <v>#REF!</v>
      </c>
      <c r="K43" s="377" t="e">
        <f>E43-#REF!</f>
        <v>#REF!</v>
      </c>
      <c r="L43" s="377" t="e">
        <f>F43-#REF!</f>
        <v>#REF!</v>
      </c>
    </row>
    <row r="44" spans="1:12" s="26" customFormat="1" ht="12" customHeight="1">
      <c r="A44" s="27" t="s">
        <v>67</v>
      </c>
      <c r="B44" s="131" t="s">
        <v>315</v>
      </c>
      <c r="C44" s="28" t="s">
        <v>68</v>
      </c>
      <c r="D44" s="40">
        <f>'1.2.sz.mell.'!D44+'1.3.sz.mell.'!D44+'1.4.sz.mell.'!D44</f>
        <v>0</v>
      </c>
      <c r="E44" s="40">
        <f>'1.2.sz.mell.'!E44+'1.3.sz.mell.'!E44+'1.4.sz.mell.'!E44</f>
        <v>0</v>
      </c>
      <c r="F44" s="40">
        <f>'1.2.sz.mell.'!F44+'1.3.sz.mell.'!F44+'1.4.sz.mell.'!F44</f>
        <v>0</v>
      </c>
      <c r="G44" s="352"/>
      <c r="J44" s="377" t="e">
        <f>D44-#REF!</f>
        <v>#REF!</v>
      </c>
      <c r="K44" s="377" t="e">
        <f>E44-#REF!</f>
        <v>#REF!</v>
      </c>
      <c r="L44" s="377" t="e">
        <f>F44-#REF!</f>
        <v>#REF!</v>
      </c>
    </row>
    <row r="45" spans="1:12" s="26" customFormat="1" ht="12" customHeight="1">
      <c r="A45" s="30" t="s">
        <v>69</v>
      </c>
      <c r="B45" s="132" t="s">
        <v>316</v>
      </c>
      <c r="C45" s="31" t="s">
        <v>70</v>
      </c>
      <c r="D45" s="38">
        <f>'1.2.sz.mell.'!D45+'1.3.sz.mell.'!D45+'1.4.sz.mell.'!D45</f>
        <v>22439000</v>
      </c>
      <c r="E45" s="38">
        <f>'1.2.sz.mell.'!E45+'1.3.sz.mell.'!E45+'1.4.sz.mell.'!E45</f>
        <v>42439000</v>
      </c>
      <c r="F45" s="38">
        <f>'1.2.sz.mell.'!F45+'1.3.sz.mell.'!F45+'1.4.sz.mell.'!F45</f>
        <v>27328231</v>
      </c>
      <c r="G45" s="350">
        <f t="shared" si="1"/>
        <v>64.394144536864673</v>
      </c>
      <c r="J45" s="377" t="e">
        <f>D45-#REF!</f>
        <v>#REF!</v>
      </c>
      <c r="K45" s="377" t="e">
        <f>E45-#REF!</f>
        <v>#REF!</v>
      </c>
      <c r="L45" s="377" t="e">
        <f>F45-#REF!</f>
        <v>#REF!</v>
      </c>
    </row>
    <row r="46" spans="1:12" s="26" customFormat="1" ht="12" customHeight="1">
      <c r="A46" s="30" t="s">
        <v>71</v>
      </c>
      <c r="B46" s="132" t="s">
        <v>317</v>
      </c>
      <c r="C46" s="31" t="s">
        <v>72</v>
      </c>
      <c r="D46" s="38">
        <f>'1.2.sz.mell.'!D46+'1.3.sz.mell.'!D46+'1.4.sz.mell.'!D46</f>
        <v>26000000</v>
      </c>
      <c r="E46" s="38">
        <f>'1.2.sz.mell.'!E46+'1.3.sz.mell.'!E46+'1.4.sz.mell.'!E46</f>
        <v>6000000</v>
      </c>
      <c r="F46" s="38">
        <f>'1.2.sz.mell.'!F46+'1.3.sz.mell.'!F46+'1.4.sz.mell.'!F46</f>
        <v>6254357</v>
      </c>
      <c r="G46" s="350">
        <f t="shared" si="1"/>
        <v>104.23928333333335</v>
      </c>
      <c r="J46" s="377" t="e">
        <f>D46-#REF!</f>
        <v>#REF!</v>
      </c>
      <c r="K46" s="377" t="e">
        <f>E46-#REF!</f>
        <v>#REF!</v>
      </c>
      <c r="L46" s="377" t="e">
        <f>F46-#REF!</f>
        <v>#REF!</v>
      </c>
    </row>
    <row r="47" spans="1:12" s="26" customFormat="1" ht="12" customHeight="1">
      <c r="A47" s="30" t="s">
        <v>73</v>
      </c>
      <c r="B47" s="132" t="s">
        <v>318</v>
      </c>
      <c r="C47" s="31" t="s">
        <v>74</v>
      </c>
      <c r="D47" s="38">
        <f>'1.2.sz.mell.'!D47+'1.3.sz.mell.'!D47+'1.4.sz.mell.'!D47</f>
        <v>0</v>
      </c>
      <c r="E47" s="38">
        <f>'1.2.sz.mell.'!E47+'1.3.sz.mell.'!E47+'1.4.sz.mell.'!E47</f>
        <v>0</v>
      </c>
      <c r="F47" s="38">
        <f>'1.2.sz.mell.'!F47+'1.3.sz.mell.'!F47+'1.4.sz.mell.'!F47</f>
        <v>0</v>
      </c>
      <c r="G47" s="350"/>
      <c r="J47" s="377" t="e">
        <f>D47-#REF!</f>
        <v>#REF!</v>
      </c>
      <c r="K47" s="377" t="e">
        <f>E47-#REF!</f>
        <v>#REF!</v>
      </c>
      <c r="L47" s="377" t="e">
        <f>F47-#REF!</f>
        <v>#REF!</v>
      </c>
    </row>
    <row r="48" spans="1:12" s="26" customFormat="1" ht="12" customHeight="1" thickBot="1">
      <c r="A48" s="33" t="s">
        <v>75</v>
      </c>
      <c r="B48" s="132" t="s">
        <v>319</v>
      </c>
      <c r="C48" s="34" t="s">
        <v>76</v>
      </c>
      <c r="D48" s="39">
        <f>'1.2.sz.mell.'!D48+'1.3.sz.mell.'!D48+'1.4.sz.mell.'!D48</f>
        <v>0</v>
      </c>
      <c r="E48" s="39">
        <f>'1.2.sz.mell.'!E48+'1.3.sz.mell.'!E48+'1.4.sz.mell.'!E48</f>
        <v>0</v>
      </c>
      <c r="F48" s="39">
        <f>'1.2.sz.mell.'!F48+'1.3.sz.mell.'!F48+'1.4.sz.mell.'!F48</f>
        <v>0</v>
      </c>
      <c r="G48" s="351"/>
      <c r="J48" s="377" t="e">
        <f>D48-#REF!</f>
        <v>#REF!</v>
      </c>
      <c r="K48" s="377" t="e">
        <f>E48-#REF!</f>
        <v>#REF!</v>
      </c>
      <c r="L48" s="377" t="e">
        <f>F48-#REF!</f>
        <v>#REF!</v>
      </c>
    </row>
    <row r="49" spans="1:12" s="26" customFormat="1" ht="12" customHeight="1" thickBot="1">
      <c r="A49" s="24" t="s">
        <v>77</v>
      </c>
      <c r="B49" s="130" t="s">
        <v>320</v>
      </c>
      <c r="C49" s="25" t="s">
        <v>78</v>
      </c>
      <c r="D49" s="11">
        <f>SUM(D50:D54)</f>
        <v>0</v>
      </c>
      <c r="E49" s="11">
        <f t="shared" ref="E49:F49" si="7">SUM(E50:E54)</f>
        <v>18300000</v>
      </c>
      <c r="F49" s="11">
        <f t="shared" si="7"/>
        <v>12068478</v>
      </c>
      <c r="G49" s="344">
        <f t="shared" si="1"/>
        <v>65.947967213114751</v>
      </c>
      <c r="J49" s="377" t="e">
        <f>D49-#REF!</f>
        <v>#REF!</v>
      </c>
      <c r="K49" s="377" t="e">
        <f>E49-#REF!</f>
        <v>#REF!</v>
      </c>
      <c r="L49" s="377" t="e">
        <f>F49-#REF!</f>
        <v>#REF!</v>
      </c>
    </row>
    <row r="50" spans="1:12" s="26" customFormat="1" ht="12" customHeight="1">
      <c r="A50" s="27" t="s">
        <v>478</v>
      </c>
      <c r="B50" s="131" t="s">
        <v>321</v>
      </c>
      <c r="C50" s="28" t="s">
        <v>475</v>
      </c>
      <c r="D50" s="29">
        <f>'1.2.sz.mell.'!D50+'1.3.sz.mell.'!D50+'1.4.sz.mell.'!D50</f>
        <v>0</v>
      </c>
      <c r="E50" s="29">
        <f>'1.2.sz.mell.'!E50+'1.3.sz.mell.'!E50+'1.4.sz.mell.'!E50</f>
        <v>0</v>
      </c>
      <c r="F50" s="29">
        <f>'1.2.sz.mell.'!F50+'1.3.sz.mell.'!F50+'1.4.sz.mell.'!F50</f>
        <v>0</v>
      </c>
      <c r="G50" s="345"/>
      <c r="J50" s="377" t="e">
        <f>D50-#REF!</f>
        <v>#REF!</v>
      </c>
      <c r="K50" s="377" t="e">
        <f>E50-#REF!</f>
        <v>#REF!</v>
      </c>
      <c r="L50" s="377" t="e">
        <f>F50-#REF!</f>
        <v>#REF!</v>
      </c>
    </row>
    <row r="51" spans="1:12" s="26" customFormat="1" ht="12" customHeight="1">
      <c r="A51" s="27" t="s">
        <v>479</v>
      </c>
      <c r="B51" s="132" t="s">
        <v>322</v>
      </c>
      <c r="C51" s="31" t="s">
        <v>476</v>
      </c>
      <c r="D51" s="29"/>
      <c r="E51" s="29"/>
      <c r="F51" s="29"/>
      <c r="G51" s="345"/>
      <c r="J51" s="377" t="e">
        <f>D51-#REF!</f>
        <v>#REF!</v>
      </c>
      <c r="K51" s="377" t="e">
        <f>E51-#REF!</f>
        <v>#REF!</v>
      </c>
      <c r="L51" s="377" t="e">
        <f>F51-#REF!</f>
        <v>#REF!</v>
      </c>
    </row>
    <row r="52" spans="1:12" s="26" customFormat="1" ht="13.5" customHeight="1">
      <c r="A52" s="27" t="s">
        <v>480</v>
      </c>
      <c r="B52" s="132" t="s">
        <v>323</v>
      </c>
      <c r="C52" s="31" t="s">
        <v>504</v>
      </c>
      <c r="D52" s="29"/>
      <c r="E52" s="29"/>
      <c r="F52" s="29"/>
      <c r="G52" s="345"/>
      <c r="J52" s="377" t="e">
        <f>D52-#REF!</f>
        <v>#REF!</v>
      </c>
      <c r="K52" s="377" t="e">
        <f>E52-#REF!</f>
        <v>#REF!</v>
      </c>
      <c r="L52" s="377" t="e">
        <f>F52-#REF!</f>
        <v>#REF!</v>
      </c>
    </row>
    <row r="53" spans="1:12" s="26" customFormat="1" ht="12" customHeight="1">
      <c r="A53" s="33" t="s">
        <v>481</v>
      </c>
      <c r="B53" s="133" t="s">
        <v>477</v>
      </c>
      <c r="C53" s="34" t="s">
        <v>483</v>
      </c>
      <c r="D53" s="36">
        <f>'1.2.sz.mell.'!D53+'1.3.sz.mell.'!D53+'1.4.sz.mell.'!D53</f>
        <v>0</v>
      </c>
      <c r="E53" s="36">
        <f>'1.2.sz.mell.'!E53+'1.3.sz.mell.'!E53+'1.4.sz.mell.'!E53</f>
        <v>0</v>
      </c>
      <c r="F53" s="36">
        <f>'1.2.sz.mell.'!F53+'1.3.sz.mell.'!F53+'1.4.sz.mell.'!F53</f>
        <v>45000</v>
      </c>
      <c r="G53" s="349"/>
      <c r="J53" s="377" t="e">
        <f>D53-#REF!</f>
        <v>#REF!</v>
      </c>
      <c r="K53" s="377" t="e">
        <f>E53-#REF!</f>
        <v>#REF!</v>
      </c>
      <c r="L53" s="377" t="e">
        <f>F53-#REF!</f>
        <v>#REF!</v>
      </c>
    </row>
    <row r="54" spans="1:12" s="26" customFormat="1" ht="12" customHeight="1" thickBot="1">
      <c r="A54" s="33" t="s">
        <v>482</v>
      </c>
      <c r="B54" s="133" t="s">
        <v>474</v>
      </c>
      <c r="C54" s="34" t="s">
        <v>484</v>
      </c>
      <c r="D54" s="36">
        <f>'1.2.sz.mell.'!D54+'1.3.sz.mell.'!D54+'1.4.sz.mell.'!D54</f>
        <v>0</v>
      </c>
      <c r="E54" s="36">
        <f>'1.2.sz.mell.'!E54+'1.3.sz.mell.'!E54+'1.4.sz.mell.'!E54</f>
        <v>18300000</v>
      </c>
      <c r="F54" s="36">
        <f>'1.2.sz.mell.'!F54+'1.3.sz.mell.'!F54+'1.4.sz.mell.'!F54</f>
        <v>12023478</v>
      </c>
      <c r="G54" s="349">
        <f t="shared" si="1"/>
        <v>65.702065573770497</v>
      </c>
      <c r="J54" s="377" t="e">
        <f>D54-#REF!</f>
        <v>#REF!</v>
      </c>
      <c r="K54" s="377" t="e">
        <f>E54-#REF!</f>
        <v>#REF!</v>
      </c>
      <c r="L54" s="377" t="e">
        <f>F54-#REF!</f>
        <v>#REF!</v>
      </c>
    </row>
    <row r="55" spans="1:12" s="26" customFormat="1" ht="12" customHeight="1" thickBot="1">
      <c r="A55" s="24" t="s">
        <v>83</v>
      </c>
      <c r="B55" s="130" t="s">
        <v>324</v>
      </c>
      <c r="C55" s="35" t="s">
        <v>84</v>
      </c>
      <c r="D55" s="11">
        <f>SUM(D56:D60)</f>
        <v>0</v>
      </c>
      <c r="E55" s="11">
        <f t="shared" ref="E55:F55" si="8">SUM(E56:E60)</f>
        <v>1235225</v>
      </c>
      <c r="F55" s="11">
        <f t="shared" si="8"/>
        <v>1259818</v>
      </c>
      <c r="G55" s="344">
        <f t="shared" si="1"/>
        <v>101.99097330445869</v>
      </c>
      <c r="J55" s="377" t="e">
        <f>D55-#REF!</f>
        <v>#REF!</v>
      </c>
      <c r="K55" s="377" t="e">
        <f>E55-#REF!</f>
        <v>#REF!</v>
      </c>
      <c r="L55" s="377" t="e">
        <f>F55-#REF!</f>
        <v>#REF!</v>
      </c>
    </row>
    <row r="56" spans="1:12" s="26" customFormat="1" ht="12" customHeight="1">
      <c r="A56" s="27" t="s">
        <v>490</v>
      </c>
      <c r="B56" s="131" t="s">
        <v>325</v>
      </c>
      <c r="C56" s="28" t="s">
        <v>485</v>
      </c>
      <c r="D56" s="38">
        <f>'1.2.sz.mell.'!D56+'1.3.sz.mell.'!D56+'1.4.sz.mell.'!D56</f>
        <v>0</v>
      </c>
      <c r="E56" s="38">
        <f>'1.2.sz.mell.'!E56+'1.3.sz.mell.'!E56+'1.4.sz.mell.'!E56</f>
        <v>0</v>
      </c>
      <c r="F56" s="38">
        <f>'1.2.sz.mell.'!F56+'1.3.sz.mell.'!F56+'1.4.sz.mell.'!F56</f>
        <v>0</v>
      </c>
      <c r="G56" s="350"/>
      <c r="J56" s="377" t="e">
        <f>D56-#REF!</f>
        <v>#REF!</v>
      </c>
      <c r="K56" s="377" t="e">
        <f>E56-#REF!</f>
        <v>#REF!</v>
      </c>
      <c r="L56" s="377" t="e">
        <f>F56-#REF!</f>
        <v>#REF!</v>
      </c>
    </row>
    <row r="57" spans="1:12" s="26" customFormat="1" ht="12" customHeight="1">
      <c r="A57" s="27" t="s">
        <v>491</v>
      </c>
      <c r="B57" s="131" t="s">
        <v>326</v>
      </c>
      <c r="C57" s="31" t="s">
        <v>486</v>
      </c>
      <c r="D57" s="38"/>
      <c r="E57" s="38"/>
      <c r="F57" s="38"/>
      <c r="G57" s="350"/>
      <c r="J57" s="377" t="e">
        <f>D57-#REF!</f>
        <v>#REF!</v>
      </c>
      <c r="K57" s="377" t="e">
        <f>E57-#REF!</f>
        <v>#REF!</v>
      </c>
      <c r="L57" s="377" t="e">
        <f>F57-#REF!</f>
        <v>#REF!</v>
      </c>
    </row>
    <row r="58" spans="1:12" s="26" customFormat="1" ht="11.25" customHeight="1">
      <c r="A58" s="27" t="s">
        <v>492</v>
      </c>
      <c r="B58" s="131" t="s">
        <v>327</v>
      </c>
      <c r="C58" s="31" t="s">
        <v>505</v>
      </c>
      <c r="D58" s="38"/>
      <c r="E58" s="38"/>
      <c r="F58" s="38"/>
      <c r="G58" s="350"/>
      <c r="J58" s="377" t="e">
        <f>D58-#REF!</f>
        <v>#REF!</v>
      </c>
      <c r="K58" s="377" t="e">
        <f>E58-#REF!</f>
        <v>#REF!</v>
      </c>
      <c r="L58" s="377" t="e">
        <f>F58-#REF!</f>
        <v>#REF!</v>
      </c>
    </row>
    <row r="59" spans="1:12" s="26" customFormat="1" ht="12" customHeight="1">
      <c r="A59" s="27" t="s">
        <v>491</v>
      </c>
      <c r="B59" s="137" t="s">
        <v>488</v>
      </c>
      <c r="C59" s="34" t="s">
        <v>487</v>
      </c>
      <c r="D59" s="38">
        <f>'1.2.sz.mell.'!D59+'1.3.sz.mell.'!D59+'1.4.sz.mell.'!D59</f>
        <v>0</v>
      </c>
      <c r="E59" s="38">
        <f>'1.2.sz.mell.'!E59+'1.3.sz.mell.'!E59+'1.4.sz.mell.'!E59</f>
        <v>0</v>
      </c>
      <c r="F59" s="38">
        <f>'1.2.sz.mell.'!F59+'1.3.sz.mell.'!F59+'1.4.sz.mell.'!F59</f>
        <v>24593</v>
      </c>
      <c r="G59" s="350"/>
      <c r="J59" s="377" t="e">
        <f>D59-#REF!</f>
        <v>#REF!</v>
      </c>
      <c r="K59" s="377" t="e">
        <f>E59-#REF!</f>
        <v>#REF!</v>
      </c>
      <c r="L59" s="377" t="e">
        <f>F59-#REF!</f>
        <v>#REF!</v>
      </c>
    </row>
    <row r="60" spans="1:12" s="26" customFormat="1" ht="12" customHeight="1" thickBot="1">
      <c r="A60" s="27" t="s">
        <v>492</v>
      </c>
      <c r="B60" s="133" t="s">
        <v>495</v>
      </c>
      <c r="C60" s="34" t="s">
        <v>489</v>
      </c>
      <c r="D60" s="38">
        <f>'1.2.sz.mell.'!D60+'1.3.sz.mell.'!D60+'1.4.sz.mell.'!D60</f>
        <v>0</v>
      </c>
      <c r="E60" s="38">
        <f>'1.2.sz.mell.'!E60+'1.3.sz.mell.'!E60+'1.4.sz.mell.'!E60</f>
        <v>1235225</v>
      </c>
      <c r="F60" s="38">
        <f>'1.2.sz.mell.'!F60+'1.3.sz.mell.'!F60+'1.4.sz.mell.'!F60</f>
        <v>1235225</v>
      </c>
      <c r="G60" s="350">
        <f t="shared" si="1"/>
        <v>100</v>
      </c>
      <c r="J60" s="377" t="e">
        <f>D60-#REF!</f>
        <v>#REF!</v>
      </c>
      <c r="K60" s="377" t="e">
        <f>E60-#REF!</f>
        <v>#REF!</v>
      </c>
      <c r="L60" s="377" t="e">
        <f>F60-#REF!</f>
        <v>#REF!</v>
      </c>
    </row>
    <row r="61" spans="1:12" s="26" customFormat="1" ht="12" customHeight="1" thickBot="1">
      <c r="A61" s="24" t="s">
        <v>85</v>
      </c>
      <c r="B61" s="130"/>
      <c r="C61" s="25" t="s">
        <v>86</v>
      </c>
      <c r="D61" s="14">
        <f>+D5+D12+D18+D24+D32+D43+D49+D55</f>
        <v>2374466269</v>
      </c>
      <c r="E61" s="14">
        <f t="shared" ref="E61:F61" si="9">+E5+E12+E18+E24+E32+E43+E49+E55</f>
        <v>4410280312</v>
      </c>
      <c r="F61" s="14">
        <f t="shared" si="9"/>
        <v>4414405887</v>
      </c>
      <c r="G61" s="347">
        <f t="shared" si="1"/>
        <v>100.0935445075628</v>
      </c>
      <c r="J61" s="377" t="e">
        <f>D61-#REF!</f>
        <v>#REF!</v>
      </c>
      <c r="K61" s="377" t="e">
        <f>E61-#REF!</f>
        <v>#REF!</v>
      </c>
      <c r="L61" s="377" t="e">
        <f>F61-#REF!</f>
        <v>#REF!</v>
      </c>
    </row>
    <row r="62" spans="1:12" s="26" customFormat="1" ht="12" customHeight="1" thickBot="1">
      <c r="A62" s="41" t="s">
        <v>87</v>
      </c>
      <c r="B62" s="130" t="s">
        <v>329</v>
      </c>
      <c r="C62" s="35" t="s">
        <v>88</v>
      </c>
      <c r="D62" s="11">
        <f>SUM(D63:D65)</f>
        <v>0</v>
      </c>
      <c r="E62" s="11">
        <f t="shared" ref="E62:F62" si="10">SUM(E63:E65)</f>
        <v>0</v>
      </c>
      <c r="F62" s="11">
        <f t="shared" si="10"/>
        <v>0</v>
      </c>
      <c r="G62" s="344"/>
      <c r="J62" s="377" t="e">
        <f>D62-#REF!</f>
        <v>#REF!</v>
      </c>
      <c r="K62" s="377" t="e">
        <f>E62-#REF!</f>
        <v>#REF!</v>
      </c>
      <c r="L62" s="377" t="e">
        <f>F62-#REF!</f>
        <v>#REF!</v>
      </c>
    </row>
    <row r="63" spans="1:12" s="26" customFormat="1" ht="12" customHeight="1">
      <c r="A63" s="27" t="s">
        <v>89</v>
      </c>
      <c r="B63" s="131" t="s">
        <v>330</v>
      </c>
      <c r="C63" s="28" t="s">
        <v>90</v>
      </c>
      <c r="D63" s="38">
        <f>'1.2.sz.mell.'!D63+'1.3.sz.mell.'!D63+'1.4.sz.mell.'!D63</f>
        <v>0</v>
      </c>
      <c r="E63" s="38">
        <f>'1.2.sz.mell.'!E63+'1.3.sz.mell.'!E63+'1.4.sz.mell.'!E63</f>
        <v>0</v>
      </c>
      <c r="F63" s="38">
        <f>'1.2.sz.mell.'!F63+'1.3.sz.mell.'!F63+'1.4.sz.mell.'!F63</f>
        <v>0</v>
      </c>
      <c r="G63" s="350"/>
      <c r="J63" s="377" t="e">
        <f>D63-#REF!</f>
        <v>#REF!</v>
      </c>
      <c r="K63" s="377" t="e">
        <f>E63-#REF!</f>
        <v>#REF!</v>
      </c>
      <c r="L63" s="377" t="e">
        <f>F63-#REF!</f>
        <v>#REF!</v>
      </c>
    </row>
    <row r="64" spans="1:12" s="26" customFormat="1" ht="12" customHeight="1">
      <c r="A64" s="30" t="s">
        <v>91</v>
      </c>
      <c r="B64" s="131" t="s">
        <v>331</v>
      </c>
      <c r="C64" s="31" t="s">
        <v>92</v>
      </c>
      <c r="D64" s="38">
        <f>'1.2.sz.mell.'!D64+'1.3.sz.mell.'!D64+'1.4.sz.mell.'!D64</f>
        <v>0</v>
      </c>
      <c r="E64" s="38">
        <f>'1.2.sz.mell.'!E64+'1.3.sz.mell.'!E64+'1.4.sz.mell.'!E64</f>
        <v>0</v>
      </c>
      <c r="F64" s="38">
        <f>'1.2.sz.mell.'!F64+'1.3.sz.mell.'!F64+'1.4.sz.mell.'!F64</f>
        <v>0</v>
      </c>
      <c r="G64" s="350"/>
      <c r="J64" s="377" t="e">
        <f>D64-#REF!</f>
        <v>#REF!</v>
      </c>
      <c r="K64" s="377" t="e">
        <f>E64-#REF!</f>
        <v>#REF!</v>
      </c>
      <c r="L64" s="377" t="e">
        <f>F64-#REF!</f>
        <v>#REF!</v>
      </c>
    </row>
    <row r="65" spans="1:12" s="26" customFormat="1" ht="12" customHeight="1" thickBot="1">
      <c r="A65" s="33" t="s">
        <v>93</v>
      </c>
      <c r="B65" s="131" t="s">
        <v>332</v>
      </c>
      <c r="C65" s="42" t="s">
        <v>94</v>
      </c>
      <c r="D65" s="38">
        <f>'1.2.sz.mell.'!D65+'1.3.sz.mell.'!D65+'1.4.sz.mell.'!D65</f>
        <v>0</v>
      </c>
      <c r="E65" s="38">
        <f>'1.2.sz.mell.'!E65+'1.3.sz.mell.'!E65+'1.4.sz.mell.'!E65</f>
        <v>0</v>
      </c>
      <c r="F65" s="38">
        <f>'1.2.sz.mell.'!F65+'1.3.sz.mell.'!F65+'1.4.sz.mell.'!F65</f>
        <v>0</v>
      </c>
      <c r="G65" s="350"/>
      <c r="J65" s="377" t="e">
        <f>D65-#REF!</f>
        <v>#REF!</v>
      </c>
      <c r="K65" s="377" t="e">
        <f>E65-#REF!</f>
        <v>#REF!</v>
      </c>
      <c r="L65" s="377" t="e">
        <f>F65-#REF!</f>
        <v>#REF!</v>
      </c>
    </row>
    <row r="66" spans="1:12" s="26" customFormat="1" ht="12" customHeight="1" thickBot="1">
      <c r="A66" s="41" t="s">
        <v>95</v>
      </c>
      <c r="B66" s="130" t="s">
        <v>333</v>
      </c>
      <c r="C66" s="35" t="s">
        <v>96</v>
      </c>
      <c r="D66" s="11">
        <f>SUM(D67:D70)</f>
        <v>0</v>
      </c>
      <c r="E66" s="11">
        <f t="shared" ref="E66:F66" si="11">SUM(E67:E70)</f>
        <v>0</v>
      </c>
      <c r="F66" s="11">
        <f t="shared" si="11"/>
        <v>0</v>
      </c>
      <c r="G66" s="344"/>
      <c r="J66" s="377" t="e">
        <f>D66-#REF!</f>
        <v>#REF!</v>
      </c>
      <c r="K66" s="377" t="e">
        <f>E66-#REF!</f>
        <v>#REF!</v>
      </c>
      <c r="L66" s="377" t="e">
        <f>F66-#REF!</f>
        <v>#REF!</v>
      </c>
    </row>
    <row r="67" spans="1:12" s="26" customFormat="1" ht="12" customHeight="1">
      <c r="A67" s="27" t="s">
        <v>97</v>
      </c>
      <c r="B67" s="131" t="s">
        <v>334</v>
      </c>
      <c r="C67" s="28" t="s">
        <v>98</v>
      </c>
      <c r="D67" s="38">
        <f>'1.2.sz.mell.'!D67+'1.3.sz.mell.'!D67+'1.4.sz.mell.'!D67</f>
        <v>0</v>
      </c>
      <c r="E67" s="38">
        <f>'1.2.sz.mell.'!E67+'1.3.sz.mell.'!E67+'1.4.sz.mell.'!E67</f>
        <v>0</v>
      </c>
      <c r="F67" s="38">
        <f>'1.2.sz.mell.'!F67+'1.3.sz.mell.'!F67+'1.4.sz.mell.'!F67</f>
        <v>0</v>
      </c>
      <c r="G67" s="350"/>
      <c r="J67" s="377" t="e">
        <f>D67-#REF!</f>
        <v>#REF!</v>
      </c>
      <c r="K67" s="377" t="e">
        <f>E67-#REF!</f>
        <v>#REF!</v>
      </c>
      <c r="L67" s="377" t="e">
        <f>F67-#REF!</f>
        <v>#REF!</v>
      </c>
    </row>
    <row r="68" spans="1:12" s="26" customFormat="1" ht="12" customHeight="1">
      <c r="A68" s="30" t="s">
        <v>99</v>
      </c>
      <c r="B68" s="131" t="s">
        <v>335</v>
      </c>
      <c r="C68" s="31" t="s">
        <v>100</v>
      </c>
      <c r="D68" s="38">
        <f>'1.2.sz.mell.'!D68+'1.3.sz.mell.'!D68+'1.4.sz.mell.'!D68</f>
        <v>0</v>
      </c>
      <c r="E68" s="38">
        <f>'1.2.sz.mell.'!E68+'1.3.sz.mell.'!E68+'1.4.sz.mell.'!E68</f>
        <v>0</v>
      </c>
      <c r="F68" s="38">
        <f>'1.2.sz.mell.'!F68+'1.3.sz.mell.'!F68+'1.4.sz.mell.'!F68</f>
        <v>0</v>
      </c>
      <c r="G68" s="350"/>
      <c r="J68" s="377" t="e">
        <f>D68-#REF!</f>
        <v>#REF!</v>
      </c>
      <c r="K68" s="377" t="e">
        <f>E68-#REF!</f>
        <v>#REF!</v>
      </c>
      <c r="L68" s="377" t="e">
        <f>F68-#REF!</f>
        <v>#REF!</v>
      </c>
    </row>
    <row r="69" spans="1:12" s="26" customFormat="1" ht="12" customHeight="1">
      <c r="A69" s="30" t="s">
        <v>101</v>
      </c>
      <c r="B69" s="131" t="s">
        <v>336</v>
      </c>
      <c r="C69" s="31" t="s">
        <v>102</v>
      </c>
      <c r="D69" s="38">
        <f>'1.2.sz.mell.'!D69+'1.3.sz.mell.'!D69+'1.4.sz.mell.'!D69</f>
        <v>0</v>
      </c>
      <c r="E69" s="38">
        <f>'1.2.sz.mell.'!E69+'1.3.sz.mell.'!E69+'1.4.sz.mell.'!E69</f>
        <v>0</v>
      </c>
      <c r="F69" s="38">
        <f>'1.2.sz.mell.'!F69+'1.3.sz.mell.'!F69+'1.4.sz.mell.'!F69</f>
        <v>0</v>
      </c>
      <c r="G69" s="350"/>
      <c r="J69" s="377" t="e">
        <f>D69-#REF!</f>
        <v>#REF!</v>
      </c>
      <c r="K69" s="377" t="e">
        <f>E69-#REF!</f>
        <v>#REF!</v>
      </c>
      <c r="L69" s="377" t="e">
        <f>F69-#REF!</f>
        <v>#REF!</v>
      </c>
    </row>
    <row r="70" spans="1:12" s="26" customFormat="1" ht="12" customHeight="1" thickBot="1">
      <c r="A70" s="33" t="s">
        <v>103</v>
      </c>
      <c r="B70" s="131" t="s">
        <v>337</v>
      </c>
      <c r="C70" s="34" t="s">
        <v>104</v>
      </c>
      <c r="D70" s="38">
        <f>'1.2.sz.mell.'!D70+'1.3.sz.mell.'!D70+'1.4.sz.mell.'!D70</f>
        <v>0</v>
      </c>
      <c r="E70" s="38">
        <f>'1.2.sz.mell.'!E70+'1.3.sz.mell.'!E70+'1.4.sz.mell.'!E70</f>
        <v>0</v>
      </c>
      <c r="F70" s="38">
        <f>'1.2.sz.mell.'!F70+'1.3.sz.mell.'!F70+'1.4.sz.mell.'!F70</f>
        <v>0</v>
      </c>
      <c r="G70" s="350"/>
      <c r="J70" s="377" t="e">
        <f>D70-#REF!</f>
        <v>#REF!</v>
      </c>
      <c r="K70" s="377" t="e">
        <f>E70-#REF!</f>
        <v>#REF!</v>
      </c>
      <c r="L70" s="377" t="e">
        <f>F70-#REF!</f>
        <v>#REF!</v>
      </c>
    </row>
    <row r="71" spans="1:12" s="26" customFormat="1" ht="12" customHeight="1" thickBot="1">
      <c r="A71" s="41" t="s">
        <v>105</v>
      </c>
      <c r="B71" s="130" t="s">
        <v>338</v>
      </c>
      <c r="C71" s="35" t="s">
        <v>106</v>
      </c>
      <c r="D71" s="11">
        <f>SUM(D72:D73)</f>
        <v>211476405</v>
      </c>
      <c r="E71" s="11">
        <f t="shared" ref="E71:F71" si="12">SUM(E72:E73)</f>
        <v>212027868</v>
      </c>
      <c r="F71" s="11">
        <f t="shared" si="12"/>
        <v>212027868</v>
      </c>
      <c r="G71" s="344">
        <f t="shared" ref="G71:G86" si="13">F71/E71*100</f>
        <v>100</v>
      </c>
      <c r="J71" s="377" t="e">
        <f>D71-#REF!</f>
        <v>#REF!</v>
      </c>
      <c r="K71" s="377" t="e">
        <f>E71-#REF!</f>
        <v>#REF!</v>
      </c>
      <c r="L71" s="377" t="e">
        <f>F71-#REF!</f>
        <v>#REF!</v>
      </c>
    </row>
    <row r="72" spans="1:12" s="26" customFormat="1" ht="12" customHeight="1">
      <c r="A72" s="27" t="s">
        <v>107</v>
      </c>
      <c r="B72" s="131" t="s">
        <v>339</v>
      </c>
      <c r="C72" s="28" t="s">
        <v>108</v>
      </c>
      <c r="D72" s="38">
        <f>'1.2.sz.mell.'!D72+'1.3.sz.mell.'!D72+'1.4.sz.mell.'!D72</f>
        <v>211476405</v>
      </c>
      <c r="E72" s="38">
        <f>'1.2.sz.mell.'!E72+'1.3.sz.mell.'!E72+'1.4.sz.mell.'!E72</f>
        <v>212027868</v>
      </c>
      <c r="F72" s="38">
        <f>'1.2.sz.mell.'!F72+'1.3.sz.mell.'!F72+'1.4.sz.mell.'!F72</f>
        <v>212027868</v>
      </c>
      <c r="G72" s="350">
        <f t="shared" si="13"/>
        <v>100</v>
      </c>
      <c r="J72" s="377" t="e">
        <f>D72-#REF!</f>
        <v>#REF!</v>
      </c>
      <c r="K72" s="377" t="e">
        <f>E72-#REF!</f>
        <v>#REF!</v>
      </c>
      <c r="L72" s="377" t="e">
        <f>F72-#REF!</f>
        <v>#REF!</v>
      </c>
    </row>
    <row r="73" spans="1:12" s="26" customFormat="1" ht="12" customHeight="1" thickBot="1">
      <c r="A73" s="33" t="s">
        <v>109</v>
      </c>
      <c r="B73" s="131" t="s">
        <v>340</v>
      </c>
      <c r="C73" s="34" t="s">
        <v>110</v>
      </c>
      <c r="D73" s="38">
        <f>'1.2.sz.mell.'!D73+'1.3.sz.mell.'!D73+'1.4.sz.mell.'!D73</f>
        <v>0</v>
      </c>
      <c r="E73" s="38">
        <f>'1.2.sz.mell.'!E73+'1.3.sz.mell.'!E73+'1.4.sz.mell.'!E73</f>
        <v>0</v>
      </c>
      <c r="F73" s="38">
        <f>'1.2.sz.mell.'!F73+'1.3.sz.mell.'!F73+'1.4.sz.mell.'!F73</f>
        <v>0</v>
      </c>
      <c r="G73" s="350"/>
      <c r="J73" s="377" t="e">
        <f>D73-#REF!</f>
        <v>#REF!</v>
      </c>
      <c r="K73" s="377" t="e">
        <f>E73-#REF!</f>
        <v>#REF!</v>
      </c>
      <c r="L73" s="377" t="e">
        <f>F73-#REF!</f>
        <v>#REF!</v>
      </c>
    </row>
    <row r="74" spans="1:12" s="26" customFormat="1" ht="12" customHeight="1" thickBot="1">
      <c r="A74" s="41" t="s">
        <v>111</v>
      </c>
      <c r="B74" s="130"/>
      <c r="C74" s="35" t="s">
        <v>112</v>
      </c>
      <c r="D74" s="11">
        <f>SUM(D75:D77)</f>
        <v>0</v>
      </c>
      <c r="E74" s="11">
        <f t="shared" ref="E74:F74" si="14">SUM(E75:E77)</f>
        <v>0</v>
      </c>
      <c r="F74" s="11">
        <f t="shared" si="14"/>
        <v>30030251</v>
      </c>
      <c r="G74" s="344"/>
      <c r="J74" s="377" t="e">
        <f>D74-#REF!</f>
        <v>#REF!</v>
      </c>
      <c r="K74" s="377" t="e">
        <f>E74-#REF!</f>
        <v>#REF!</v>
      </c>
      <c r="L74" s="377" t="e">
        <f>F74-#REF!</f>
        <v>#REF!</v>
      </c>
    </row>
    <row r="75" spans="1:12" s="26" customFormat="1" ht="12" customHeight="1">
      <c r="A75" s="27" t="s">
        <v>497</v>
      </c>
      <c r="B75" s="131" t="s">
        <v>341</v>
      </c>
      <c r="C75" s="28" t="s">
        <v>113</v>
      </c>
      <c r="D75" s="38">
        <f>'1.2.sz.mell.'!D75+'1.3.sz.mell.'!D75+'1.4.sz.mell.'!D75</f>
        <v>0</v>
      </c>
      <c r="E75" s="38">
        <f>'1.2.sz.mell.'!E75+'1.3.sz.mell.'!E75+'1.4.sz.mell.'!E75</f>
        <v>0</v>
      </c>
      <c r="F75" s="38">
        <f>'1.2.sz.mell.'!F75+'1.3.sz.mell.'!F75+'1.4.sz.mell.'!F75</f>
        <v>30030251</v>
      </c>
      <c r="G75" s="350"/>
      <c r="J75" s="377" t="e">
        <f>D75-#REF!</f>
        <v>#REF!</v>
      </c>
      <c r="K75" s="377" t="e">
        <f>E75-#REF!</f>
        <v>#REF!</v>
      </c>
      <c r="L75" s="377" t="e">
        <f>F75-#REF!</f>
        <v>#REF!</v>
      </c>
    </row>
    <row r="76" spans="1:12" s="26" customFormat="1" ht="12" customHeight="1">
      <c r="A76" s="30" t="s">
        <v>498</v>
      </c>
      <c r="B76" s="132" t="s">
        <v>342</v>
      </c>
      <c r="C76" s="31" t="s">
        <v>114</v>
      </c>
      <c r="D76" s="38">
        <f>'1.2.sz.mell.'!D76+'1.3.sz.mell.'!D76+'1.4.sz.mell.'!D76</f>
        <v>0</v>
      </c>
      <c r="E76" s="38">
        <f>'1.2.sz.mell.'!E76+'1.3.sz.mell.'!E76+'1.4.sz.mell.'!E76</f>
        <v>0</v>
      </c>
      <c r="F76" s="38">
        <f>'1.2.sz.mell.'!F76+'1.3.sz.mell.'!F76+'1.4.sz.mell.'!F76</f>
        <v>0</v>
      </c>
      <c r="G76" s="350"/>
      <c r="J76" s="377" t="e">
        <f>D76-#REF!</f>
        <v>#REF!</v>
      </c>
      <c r="K76" s="377" t="e">
        <f>E76-#REF!</f>
        <v>#REF!</v>
      </c>
      <c r="L76" s="377" t="e">
        <f>F76-#REF!</f>
        <v>#REF!</v>
      </c>
    </row>
    <row r="77" spans="1:12" s="26" customFormat="1" ht="12" customHeight="1" thickBot="1">
      <c r="A77" s="33" t="s">
        <v>499</v>
      </c>
      <c r="B77" s="133" t="s">
        <v>496</v>
      </c>
      <c r="C77" s="34" t="s">
        <v>573</v>
      </c>
      <c r="D77" s="38">
        <f>'1.2.sz.mell.'!D77+'1.3.sz.mell.'!D77+'1.4.sz.mell.'!D77</f>
        <v>0</v>
      </c>
      <c r="E77" s="38">
        <f>'1.2.sz.mell.'!E77+'1.3.sz.mell.'!E77+'1.4.sz.mell.'!E77</f>
        <v>0</v>
      </c>
      <c r="F77" s="38">
        <f>'1.2.sz.mell.'!F77+'1.3.sz.mell.'!F77+'1.4.sz.mell.'!F77</f>
        <v>0</v>
      </c>
      <c r="G77" s="350"/>
      <c r="J77" s="377" t="e">
        <f>D77-#REF!</f>
        <v>#REF!</v>
      </c>
      <c r="K77" s="377" t="e">
        <f>E77-#REF!</f>
        <v>#REF!</v>
      </c>
      <c r="L77" s="377" t="e">
        <f>F77-#REF!</f>
        <v>#REF!</v>
      </c>
    </row>
    <row r="78" spans="1:12" s="26" customFormat="1" ht="12" customHeight="1" thickBot="1">
      <c r="A78" s="41" t="s">
        <v>115</v>
      </c>
      <c r="B78" s="130" t="s">
        <v>343</v>
      </c>
      <c r="C78" s="35" t="s">
        <v>116</v>
      </c>
      <c r="D78" s="11">
        <f>SUM(D79:D82)</f>
        <v>0</v>
      </c>
      <c r="E78" s="11">
        <f t="shared" ref="E78:F78" si="15">SUM(E79:E82)</f>
        <v>0</v>
      </c>
      <c r="F78" s="11">
        <f t="shared" si="15"/>
        <v>0</v>
      </c>
      <c r="G78" s="344"/>
      <c r="J78" s="377" t="e">
        <f>D78-#REF!</f>
        <v>#REF!</v>
      </c>
      <c r="K78" s="377" t="e">
        <f>E78-#REF!</f>
        <v>#REF!</v>
      </c>
      <c r="L78" s="377" t="e">
        <f>F78-#REF!</f>
        <v>#REF!</v>
      </c>
    </row>
    <row r="79" spans="1:12" s="26" customFormat="1" ht="12" customHeight="1">
      <c r="A79" s="43" t="s">
        <v>500</v>
      </c>
      <c r="B79" s="131" t="s">
        <v>344</v>
      </c>
      <c r="C79" s="28" t="s">
        <v>574</v>
      </c>
      <c r="D79" s="38">
        <f>'1.2.sz.mell.'!D79+'1.3.sz.mell.'!D79+'1.4.sz.mell.'!D79</f>
        <v>0</v>
      </c>
      <c r="E79" s="38">
        <f>'1.2.sz.mell.'!E79+'1.3.sz.mell.'!E79+'1.4.sz.mell.'!E79</f>
        <v>0</v>
      </c>
      <c r="F79" s="38">
        <f>'1.2.sz.mell.'!F79+'1.3.sz.mell.'!F79+'1.4.sz.mell.'!F79</f>
        <v>0</v>
      </c>
      <c r="G79" s="350"/>
      <c r="J79" s="377" t="e">
        <f>D79-#REF!</f>
        <v>#REF!</v>
      </c>
      <c r="K79" s="377" t="e">
        <f>E79-#REF!</f>
        <v>#REF!</v>
      </c>
      <c r="L79" s="377" t="e">
        <f>F79-#REF!</f>
        <v>#REF!</v>
      </c>
    </row>
    <row r="80" spans="1:12" s="26" customFormat="1" ht="12" customHeight="1">
      <c r="A80" s="44" t="s">
        <v>501</v>
      </c>
      <c r="B80" s="131" t="s">
        <v>345</v>
      </c>
      <c r="C80" s="31" t="s">
        <v>575</v>
      </c>
      <c r="D80" s="38">
        <f>'1.2.sz.mell.'!D80+'1.3.sz.mell.'!D80+'1.4.sz.mell.'!D80</f>
        <v>0</v>
      </c>
      <c r="E80" s="38">
        <f>'1.2.sz.mell.'!E80+'1.3.sz.mell.'!E80+'1.4.sz.mell.'!E80</f>
        <v>0</v>
      </c>
      <c r="F80" s="38">
        <f>'1.2.sz.mell.'!F80+'1.3.sz.mell.'!F80+'1.4.sz.mell.'!F80</f>
        <v>0</v>
      </c>
      <c r="G80" s="350"/>
      <c r="J80" s="377" t="e">
        <f>D80-#REF!</f>
        <v>#REF!</v>
      </c>
      <c r="K80" s="377" t="e">
        <f>E80-#REF!</f>
        <v>#REF!</v>
      </c>
      <c r="L80" s="377" t="e">
        <f>F80-#REF!</f>
        <v>#REF!</v>
      </c>
    </row>
    <row r="81" spans="1:12" s="26" customFormat="1" ht="12" customHeight="1">
      <c r="A81" s="44" t="s">
        <v>502</v>
      </c>
      <c r="B81" s="131" t="s">
        <v>346</v>
      </c>
      <c r="C81" s="31" t="s">
        <v>576</v>
      </c>
      <c r="D81" s="38">
        <f>'1.2.sz.mell.'!D81+'1.3.sz.mell.'!D81+'1.4.sz.mell.'!D81</f>
        <v>0</v>
      </c>
      <c r="E81" s="38">
        <f>'1.2.sz.mell.'!E81+'1.3.sz.mell.'!E81+'1.4.sz.mell.'!E81</f>
        <v>0</v>
      </c>
      <c r="F81" s="38">
        <f>'1.2.sz.mell.'!F81+'1.3.sz.mell.'!F81+'1.4.sz.mell.'!F81</f>
        <v>0</v>
      </c>
      <c r="G81" s="350"/>
      <c r="J81" s="377" t="e">
        <f>D81-#REF!</f>
        <v>#REF!</v>
      </c>
      <c r="K81" s="377" t="e">
        <f>E81-#REF!</f>
        <v>#REF!</v>
      </c>
      <c r="L81" s="377" t="e">
        <f>F81-#REF!</f>
        <v>#REF!</v>
      </c>
    </row>
    <row r="82" spans="1:12" s="26" customFormat="1" ht="12" customHeight="1" thickBot="1">
      <c r="A82" s="45" t="s">
        <v>503</v>
      </c>
      <c r="B82" s="131" t="s">
        <v>347</v>
      </c>
      <c r="C82" s="34" t="s">
        <v>577</v>
      </c>
      <c r="D82" s="38">
        <f>'1.2.sz.mell.'!D82+'1.3.sz.mell.'!D82+'1.4.sz.mell.'!D82</f>
        <v>0</v>
      </c>
      <c r="E82" s="38">
        <f>'1.2.sz.mell.'!E82+'1.3.sz.mell.'!E82+'1.4.sz.mell.'!E82</f>
        <v>0</v>
      </c>
      <c r="F82" s="38">
        <f>'1.2.sz.mell.'!F82+'1.3.sz.mell.'!F82+'1.4.sz.mell.'!F82</f>
        <v>0</v>
      </c>
      <c r="G82" s="350"/>
      <c r="J82" s="377" t="e">
        <f>D82-#REF!</f>
        <v>#REF!</v>
      </c>
      <c r="K82" s="377" t="e">
        <f>E82-#REF!</f>
        <v>#REF!</v>
      </c>
      <c r="L82" s="377" t="e">
        <f>F82-#REF!</f>
        <v>#REF!</v>
      </c>
    </row>
    <row r="83" spans="1:12" s="26" customFormat="1" ht="13.5" customHeight="1" thickBot="1">
      <c r="A83" s="41" t="s">
        <v>117</v>
      </c>
      <c r="B83" s="130" t="s">
        <v>348</v>
      </c>
      <c r="C83" s="35" t="s">
        <v>118</v>
      </c>
      <c r="D83" s="46"/>
      <c r="E83" s="46"/>
      <c r="F83" s="46"/>
      <c r="G83" s="353"/>
      <c r="J83" s="377" t="e">
        <f>D83-#REF!</f>
        <v>#REF!</v>
      </c>
      <c r="K83" s="377" t="e">
        <f>E83-#REF!</f>
        <v>#REF!</v>
      </c>
      <c r="L83" s="377" t="e">
        <f>F83-#REF!</f>
        <v>#REF!</v>
      </c>
    </row>
    <row r="84" spans="1:12" s="26" customFormat="1" ht="13.5" customHeight="1" thickBot="1">
      <c r="A84" s="335" t="s">
        <v>177</v>
      </c>
      <c r="B84" s="130"/>
      <c r="C84" s="35" t="s">
        <v>599</v>
      </c>
      <c r="D84" s="46"/>
      <c r="E84" s="46"/>
      <c r="F84" s="46"/>
      <c r="G84" s="353"/>
      <c r="J84" s="377" t="e">
        <f>D84-#REF!</f>
        <v>#REF!</v>
      </c>
      <c r="K84" s="377" t="e">
        <f>E84-#REF!</f>
        <v>#REF!</v>
      </c>
      <c r="L84" s="377" t="e">
        <f>F84-#REF!</f>
        <v>#REF!</v>
      </c>
    </row>
    <row r="85" spans="1:12" s="26" customFormat="1" ht="15.75" customHeight="1" thickBot="1">
      <c r="A85" s="335" t="s">
        <v>180</v>
      </c>
      <c r="B85" s="130" t="s">
        <v>328</v>
      </c>
      <c r="C85" s="47" t="s">
        <v>119</v>
      </c>
      <c r="D85" s="14">
        <f>+D62+D66+D71+D74+D78+D83</f>
        <v>211476405</v>
      </c>
      <c r="E85" s="14">
        <f t="shared" ref="E85:F85" si="16">+E62+E66+E71+E74+E78+E83</f>
        <v>212027868</v>
      </c>
      <c r="F85" s="14">
        <f t="shared" si="16"/>
        <v>242058119</v>
      </c>
      <c r="G85" s="347">
        <f t="shared" si="13"/>
        <v>114.16335092328525</v>
      </c>
      <c r="J85" s="377" t="e">
        <f>D85-#REF!</f>
        <v>#REF!</v>
      </c>
      <c r="K85" s="377" t="e">
        <f>E85-#REF!</f>
        <v>#REF!</v>
      </c>
      <c r="L85" s="377" t="e">
        <f>F85-#REF!</f>
        <v>#REF!</v>
      </c>
    </row>
    <row r="86" spans="1:12" s="26" customFormat="1" ht="16.5" customHeight="1" thickBot="1">
      <c r="A86" s="335" t="s">
        <v>183</v>
      </c>
      <c r="B86" s="134"/>
      <c r="C86" s="48" t="s">
        <v>120</v>
      </c>
      <c r="D86" s="14">
        <f>+D61+D85</f>
        <v>2585942674</v>
      </c>
      <c r="E86" s="14">
        <f t="shared" ref="E86:F86" si="17">+E61+E85</f>
        <v>4622308180</v>
      </c>
      <c r="F86" s="14">
        <f t="shared" si="17"/>
        <v>4656464006</v>
      </c>
      <c r="G86" s="347">
        <f t="shared" si="13"/>
        <v>100.73893441696049</v>
      </c>
      <c r="J86" s="377" t="e">
        <f>D86-#REF!</f>
        <v>#REF!</v>
      </c>
      <c r="K86" s="377" t="e">
        <f>E86-#REF!</f>
        <v>#REF!</v>
      </c>
      <c r="L86" s="377" t="e">
        <f>F86-#REF!</f>
        <v>#REF!</v>
      </c>
    </row>
    <row r="87" spans="1:12" s="26" customFormat="1">
      <c r="A87" s="73"/>
      <c r="B87" s="49"/>
      <c r="C87" s="74"/>
      <c r="D87" s="75"/>
      <c r="G87" s="378"/>
      <c r="J87" s="377" t="e">
        <f>D87-#REF!</f>
        <v>#REF!</v>
      </c>
      <c r="K87" s="377" t="e">
        <f>E87-#REF!</f>
        <v>#REF!</v>
      </c>
      <c r="L87" s="377" t="e">
        <f>F87-#REF!</f>
        <v>#REF!</v>
      </c>
    </row>
    <row r="88" spans="1:12" ht="16.5" customHeight="1">
      <c r="A88" s="836" t="s">
        <v>121</v>
      </c>
      <c r="B88" s="836"/>
      <c r="C88" s="836"/>
      <c r="D88" s="836"/>
      <c r="J88" s="377" t="e">
        <f>D88-#REF!</f>
        <v>#REF!</v>
      </c>
      <c r="K88" s="377" t="e">
        <f>E88-#REF!</f>
        <v>#REF!</v>
      </c>
      <c r="L88" s="377" t="e">
        <f>F88-#REF!</f>
        <v>#REF!</v>
      </c>
    </row>
    <row r="89" spans="1:12" s="50" customFormat="1" ht="16.5" customHeight="1" thickBot="1">
      <c r="A89" s="837" t="s">
        <v>122</v>
      </c>
      <c r="B89" s="837"/>
      <c r="C89" s="837"/>
      <c r="D89" s="16"/>
      <c r="G89" s="16" t="s">
        <v>603</v>
      </c>
      <c r="J89" s="377"/>
      <c r="K89" s="377"/>
      <c r="L89" s="377"/>
    </row>
    <row r="90" spans="1:12" ht="38.1" customHeight="1" thickBot="1">
      <c r="A90" s="17" t="s">
        <v>4</v>
      </c>
      <c r="B90" s="127" t="s">
        <v>254</v>
      </c>
      <c r="C90" s="18" t="s">
        <v>123</v>
      </c>
      <c r="D90" s="19" t="s">
        <v>604</v>
      </c>
      <c r="E90" s="19" t="s">
        <v>642</v>
      </c>
      <c r="F90" s="19" t="s">
        <v>643</v>
      </c>
      <c r="G90" s="343" t="s">
        <v>653</v>
      </c>
      <c r="J90" s="377"/>
      <c r="K90" s="377"/>
      <c r="L90" s="377"/>
    </row>
    <row r="91" spans="1:12" s="23" customFormat="1" ht="12" customHeight="1" thickBot="1">
      <c r="A91" s="10">
        <v>1</v>
      </c>
      <c r="B91" s="10">
        <v>2</v>
      </c>
      <c r="C91" s="51">
        <v>2</v>
      </c>
      <c r="D91" s="52">
        <v>3</v>
      </c>
      <c r="E91" s="52">
        <v>4</v>
      </c>
      <c r="F91" s="52">
        <v>5</v>
      </c>
      <c r="G91" s="373">
        <v>6</v>
      </c>
      <c r="J91" s="377" t="e">
        <f>D91-#REF!</f>
        <v>#REF!</v>
      </c>
      <c r="K91" s="377" t="e">
        <f>E91-#REF!</f>
        <v>#REF!</v>
      </c>
      <c r="L91" s="377" t="e">
        <f>F91-#REF!</f>
        <v>#REF!</v>
      </c>
    </row>
    <row r="92" spans="1:12" ht="12" customHeight="1" thickBot="1">
      <c r="A92" s="53" t="s">
        <v>6</v>
      </c>
      <c r="B92" s="135"/>
      <c r="C92" s="54" t="s">
        <v>124</v>
      </c>
      <c r="D92" s="55">
        <f>SUM(D93:D97)</f>
        <v>1638093064</v>
      </c>
      <c r="E92" s="55">
        <f t="shared" ref="E92:F92" si="18">SUM(E93:E97)</f>
        <v>2076539084</v>
      </c>
      <c r="F92" s="55">
        <f t="shared" si="18"/>
        <v>1911301536</v>
      </c>
      <c r="G92" s="355">
        <f t="shared" ref="G92:G135" si="19">F92/E92*100</f>
        <v>92.04264686019269</v>
      </c>
      <c r="J92" s="377" t="e">
        <f>D92-#REF!</f>
        <v>#REF!</v>
      </c>
      <c r="K92" s="377" t="e">
        <f>E92-#REF!</f>
        <v>#REF!</v>
      </c>
      <c r="L92" s="377" t="e">
        <f>F92-#REF!</f>
        <v>#REF!</v>
      </c>
    </row>
    <row r="93" spans="1:12" ht="12" customHeight="1">
      <c r="A93" s="56" t="s">
        <v>8</v>
      </c>
      <c r="B93" s="136" t="s">
        <v>255</v>
      </c>
      <c r="C93" s="57" t="s">
        <v>125</v>
      </c>
      <c r="D93" s="58">
        <f>'1.2.sz.mell.'!D93+'1.3.sz.mell.'!D93+'1.4.sz.mell.'!D93</f>
        <v>614965000</v>
      </c>
      <c r="E93" s="58">
        <f>'1.2.sz.mell.'!E93+'1.3.sz.mell.'!E93+'1.4.sz.mell.'!E93</f>
        <v>648608666</v>
      </c>
      <c r="F93" s="58">
        <f>'1.2.sz.mell.'!F93+'1.3.sz.mell.'!F93+'1.4.sz.mell.'!F93</f>
        <v>627391796</v>
      </c>
      <c r="G93" s="356">
        <f t="shared" si="19"/>
        <v>96.728864242464496</v>
      </c>
      <c r="J93" s="377" t="e">
        <f>D93-#REF!</f>
        <v>#REF!</v>
      </c>
      <c r="K93" s="377" t="e">
        <f>E93-#REF!</f>
        <v>#REF!</v>
      </c>
      <c r="L93" s="377" t="e">
        <f>F93-#REF!</f>
        <v>#REF!</v>
      </c>
    </row>
    <row r="94" spans="1:12" ht="12" customHeight="1">
      <c r="A94" s="30" t="s">
        <v>10</v>
      </c>
      <c r="B94" s="132" t="s">
        <v>256</v>
      </c>
      <c r="C94" s="2" t="s">
        <v>126</v>
      </c>
      <c r="D94" s="32">
        <f>'1.2.sz.mell.'!D94+'1.3.sz.mell.'!D94+'1.4.sz.mell.'!D94</f>
        <v>148441000</v>
      </c>
      <c r="E94" s="32">
        <f>'1.2.sz.mell.'!E94+'1.3.sz.mell.'!E94+'1.4.sz.mell.'!E94</f>
        <v>153227154</v>
      </c>
      <c r="F94" s="32">
        <f>'1.2.sz.mell.'!F94+'1.3.sz.mell.'!F94+'1.4.sz.mell.'!F94</f>
        <v>148290927</v>
      </c>
      <c r="G94" s="346">
        <f t="shared" si="19"/>
        <v>96.778490710595591</v>
      </c>
      <c r="J94" s="377" t="e">
        <f>D94-#REF!</f>
        <v>#REF!</v>
      </c>
      <c r="K94" s="377" t="e">
        <f>E94-#REF!</f>
        <v>#REF!</v>
      </c>
      <c r="L94" s="377" t="e">
        <f>F94-#REF!</f>
        <v>#REF!</v>
      </c>
    </row>
    <row r="95" spans="1:12" ht="12" customHeight="1">
      <c r="A95" s="30" t="s">
        <v>12</v>
      </c>
      <c r="B95" s="132" t="s">
        <v>257</v>
      </c>
      <c r="C95" s="2" t="s">
        <v>127</v>
      </c>
      <c r="D95" s="36">
        <f>'1.2.sz.mell.'!D95+'1.3.sz.mell.'!D95+'1.4.sz.mell.'!D95</f>
        <v>649971631</v>
      </c>
      <c r="E95" s="36">
        <f>'1.2.sz.mell.'!E95+'1.3.sz.mell.'!E95+'1.4.sz.mell.'!E95</f>
        <v>960184044</v>
      </c>
      <c r="F95" s="36">
        <f>'1.2.sz.mell.'!F95+'1.3.sz.mell.'!F95+'1.4.sz.mell.'!F95</f>
        <v>826874692</v>
      </c>
      <c r="G95" s="349">
        <f t="shared" si="19"/>
        <v>86.11627085109113</v>
      </c>
      <c r="J95" s="377" t="e">
        <f>D95-#REF!</f>
        <v>#REF!</v>
      </c>
      <c r="K95" s="377" t="e">
        <f>E95-#REF!</f>
        <v>#REF!</v>
      </c>
      <c r="L95" s="377" t="e">
        <f>F95-#REF!</f>
        <v>#REF!</v>
      </c>
    </row>
    <row r="96" spans="1:12" ht="12" customHeight="1">
      <c r="A96" s="30" t="s">
        <v>13</v>
      </c>
      <c r="B96" s="132" t="s">
        <v>258</v>
      </c>
      <c r="C96" s="59" t="s">
        <v>128</v>
      </c>
      <c r="D96" s="36">
        <f>'1.2.sz.mell.'!D96+'1.3.sz.mell.'!D96+'1.4.sz.mell.'!D96</f>
        <v>17188000</v>
      </c>
      <c r="E96" s="36">
        <f>'1.2.sz.mell.'!E96+'1.3.sz.mell.'!E96+'1.4.sz.mell.'!E96</f>
        <v>19319500</v>
      </c>
      <c r="F96" s="36">
        <f>'1.2.sz.mell.'!F96+'1.3.sz.mell.'!F96+'1.4.sz.mell.'!F96</f>
        <v>19027630</v>
      </c>
      <c r="G96" s="349">
        <f t="shared" si="19"/>
        <v>98.489246616113263</v>
      </c>
      <c r="J96" s="377" t="e">
        <f>D96-#REF!</f>
        <v>#REF!</v>
      </c>
      <c r="K96" s="377" t="e">
        <f>E96-#REF!</f>
        <v>#REF!</v>
      </c>
      <c r="L96" s="377" t="e">
        <f>F96-#REF!</f>
        <v>#REF!</v>
      </c>
    </row>
    <row r="97" spans="1:12" ht="12" customHeight="1" thickBot="1">
      <c r="A97" s="30" t="s">
        <v>129</v>
      </c>
      <c r="B97" s="139" t="s">
        <v>259</v>
      </c>
      <c r="C97" s="60" t="s">
        <v>130</v>
      </c>
      <c r="D97" s="36">
        <f>'1.2.sz.mell.'!D97+'1.3.sz.mell.'!D97+'1.4.sz.mell.'!D97</f>
        <v>207527433</v>
      </c>
      <c r="E97" s="36">
        <f>'1.2.sz.mell.'!E97+'1.3.sz.mell.'!E97+'1.4.sz.mell.'!E97</f>
        <v>295199720</v>
      </c>
      <c r="F97" s="36">
        <f>'1.2.sz.mell.'!F97+'1.3.sz.mell.'!F97+'1.4.sz.mell.'!F97</f>
        <v>289716491</v>
      </c>
      <c r="G97" s="349">
        <f t="shared" si="19"/>
        <v>98.142535839803642</v>
      </c>
      <c r="J97" s="377" t="e">
        <f>D97-#REF!</f>
        <v>#REF!</v>
      </c>
      <c r="K97" s="377" t="e">
        <f>E97-#REF!</f>
        <v>#REF!</v>
      </c>
      <c r="L97" s="377" t="e">
        <f>F97-#REF!</f>
        <v>#REF!</v>
      </c>
    </row>
    <row r="98" spans="1:12" ht="12" customHeight="1" thickBot="1">
      <c r="A98" s="24" t="s">
        <v>17</v>
      </c>
      <c r="B98" s="130" t="s">
        <v>640</v>
      </c>
      <c r="C98" s="5" t="s">
        <v>578</v>
      </c>
      <c r="D98" s="11">
        <f>+D99+D101+D100</f>
        <v>14925930</v>
      </c>
      <c r="E98" s="11">
        <f t="shared" ref="E98:F98" si="20">+E99+E101+E100</f>
        <v>1237896250</v>
      </c>
      <c r="F98" s="11">
        <f t="shared" si="20"/>
        <v>0</v>
      </c>
      <c r="G98" s="344"/>
      <c r="J98" s="377" t="e">
        <f>D98-#REF!</f>
        <v>#REF!</v>
      </c>
      <c r="K98" s="377" t="e">
        <f>E98-#REF!</f>
        <v>#REF!</v>
      </c>
      <c r="L98" s="377" t="e">
        <f>F98-#REF!</f>
        <v>#REF!</v>
      </c>
    </row>
    <row r="99" spans="1:12" ht="12" customHeight="1">
      <c r="A99" s="27" t="s">
        <v>349</v>
      </c>
      <c r="B99" s="131" t="s">
        <v>640</v>
      </c>
      <c r="C99" s="4" t="s">
        <v>136</v>
      </c>
      <c r="D99" s="29">
        <f>'1.2.sz.mell.'!D99+'1.3.sz.mell.'!D99+'1.4.sz.mell.'!D99</f>
        <v>5000000</v>
      </c>
      <c r="E99" s="29">
        <f>'1.2.sz.mell.'!E99+'1.3.sz.mell.'!E99+'1.4.sz.mell.'!E99</f>
        <v>44327823</v>
      </c>
      <c r="F99" s="29">
        <f>'1.2.sz.mell.'!F99+'1.3.sz.mell.'!F99+'1.4.sz.mell.'!F99</f>
        <v>0</v>
      </c>
      <c r="G99" s="345"/>
      <c r="J99" s="377" t="e">
        <f>D99-#REF!</f>
        <v>#REF!</v>
      </c>
      <c r="K99" s="377" t="e">
        <f>E99-#REF!</f>
        <v>#REF!</v>
      </c>
      <c r="L99" s="377" t="e">
        <f>F99-#REF!</f>
        <v>#REF!</v>
      </c>
    </row>
    <row r="100" spans="1:12" ht="12" customHeight="1">
      <c r="A100" s="27" t="s">
        <v>350</v>
      </c>
      <c r="B100" s="137" t="s">
        <v>640</v>
      </c>
      <c r="C100" s="142" t="s">
        <v>507</v>
      </c>
      <c r="D100" s="128">
        <f>'1.2.sz.mell.'!D100+'1.3.sz.mell.'!D100+'1.4.sz.mell.'!D100</f>
        <v>1925930</v>
      </c>
      <c r="E100" s="128">
        <f>'1.2.sz.mell.'!E100+'1.3.sz.mell.'!E100+'1.4.sz.mell.'!E100</f>
        <v>1001599</v>
      </c>
      <c r="F100" s="128">
        <f>'1.2.sz.mell.'!F100+'1.3.sz.mell.'!F100+'1.4.sz.mell.'!F100</f>
        <v>0</v>
      </c>
      <c r="G100" s="357"/>
      <c r="J100" s="377" t="e">
        <f>D100-#REF!</f>
        <v>#REF!</v>
      </c>
      <c r="K100" s="377" t="e">
        <f>E100-#REF!</f>
        <v>#REF!</v>
      </c>
      <c r="L100" s="377" t="e">
        <f>F100-#REF!</f>
        <v>#REF!</v>
      </c>
    </row>
    <row r="101" spans="1:12" ht="12" customHeight="1" thickBot="1">
      <c r="A101" s="27" t="s">
        <v>351</v>
      </c>
      <c r="B101" s="133" t="s">
        <v>640</v>
      </c>
      <c r="C101" s="63" t="s">
        <v>506</v>
      </c>
      <c r="D101" s="36">
        <f>'1.2.sz.mell.'!D101+'1.3.sz.mell.'!D101+'1.4.sz.mell.'!D101</f>
        <v>8000000</v>
      </c>
      <c r="E101" s="36">
        <f>'1.2.sz.mell.'!E101+'1.3.sz.mell.'!E101+'1.4.sz.mell.'!E101</f>
        <v>1192566828</v>
      </c>
      <c r="F101" s="36">
        <f>'1.2.sz.mell.'!F101+'1.3.sz.mell.'!F101+'1.4.sz.mell.'!F101</f>
        <v>0</v>
      </c>
      <c r="G101" s="349"/>
      <c r="J101" s="377" t="e">
        <f>D101-#REF!</f>
        <v>#REF!</v>
      </c>
      <c r="K101" s="377" t="e">
        <f>E101-#REF!</f>
        <v>#REF!</v>
      </c>
      <c r="L101" s="377" t="e">
        <f>F101-#REF!</f>
        <v>#REF!</v>
      </c>
    </row>
    <row r="102" spans="1:12" ht="12" customHeight="1" thickBot="1">
      <c r="A102" s="24" t="s">
        <v>29</v>
      </c>
      <c r="B102" s="130"/>
      <c r="C102" s="62" t="s">
        <v>581</v>
      </c>
      <c r="D102" s="11">
        <f>+D103+D105+D107</f>
        <v>894513000</v>
      </c>
      <c r="E102" s="11">
        <f t="shared" ref="E102:F102" si="21">+E103+E105+E107</f>
        <v>1269462166</v>
      </c>
      <c r="F102" s="11">
        <f t="shared" si="21"/>
        <v>1004137132</v>
      </c>
      <c r="G102" s="344">
        <f t="shared" si="19"/>
        <v>79.099413822152471</v>
      </c>
      <c r="J102" s="377" t="e">
        <f>D102-#REF!</f>
        <v>#REF!</v>
      </c>
      <c r="K102" s="377" t="e">
        <f>E102-#REF!</f>
        <v>#REF!</v>
      </c>
      <c r="L102" s="377" t="e">
        <f>F102-#REF!</f>
        <v>#REF!</v>
      </c>
    </row>
    <row r="103" spans="1:12" ht="12" customHeight="1">
      <c r="A103" s="27" t="s">
        <v>548</v>
      </c>
      <c r="B103" s="131" t="s">
        <v>260</v>
      </c>
      <c r="C103" s="2" t="s">
        <v>131</v>
      </c>
      <c r="D103" s="29">
        <f>'1.2.sz.mell.'!D103+'1.3.sz.mell.'!D103+'1.4.sz.mell.'!D103</f>
        <v>130205000</v>
      </c>
      <c r="E103" s="29">
        <f>'1.2.sz.mell.'!E103+'1.3.sz.mell.'!E103+'1.4.sz.mell.'!E103</f>
        <v>248776587</v>
      </c>
      <c r="F103" s="29">
        <f>'1.2.sz.mell.'!F103+'1.3.sz.mell.'!F103+'1.4.sz.mell.'!F103</f>
        <v>180396745</v>
      </c>
      <c r="G103" s="345">
        <f t="shared" si="19"/>
        <v>72.513554099043901</v>
      </c>
      <c r="J103" s="377" t="e">
        <f>D103-#REF!</f>
        <v>#REF!</v>
      </c>
      <c r="K103" s="377" t="e">
        <f>E103-#REF!</f>
        <v>#REF!</v>
      </c>
      <c r="L103" s="377" t="e">
        <f>F103-#REF!</f>
        <v>#REF!</v>
      </c>
    </row>
    <row r="104" spans="1:12" ht="12" customHeight="1">
      <c r="A104" s="27" t="s">
        <v>549</v>
      </c>
      <c r="B104" s="140" t="s">
        <v>260</v>
      </c>
      <c r="C104" s="63" t="s">
        <v>132</v>
      </c>
      <c r="D104" s="29">
        <f>'1.2.sz.mell.'!D104+'1.3.sz.mell.'!D104+'1.4.sz.mell.'!D104</f>
        <v>0</v>
      </c>
      <c r="E104" s="29">
        <f>'1.2.sz.mell.'!E104+'1.3.sz.mell.'!E104+'1.4.sz.mell.'!E104</f>
        <v>0</v>
      </c>
      <c r="F104" s="29">
        <f>'1.2.sz.mell.'!F104+'1.3.sz.mell.'!F104+'1.4.sz.mell.'!F104</f>
        <v>0</v>
      </c>
      <c r="G104" s="345"/>
      <c r="J104" s="377" t="e">
        <f>D104-#REF!</f>
        <v>#REF!</v>
      </c>
      <c r="K104" s="377" t="e">
        <f>E104-#REF!</f>
        <v>#REF!</v>
      </c>
      <c r="L104" s="377" t="e">
        <f>F104-#REF!</f>
        <v>#REF!</v>
      </c>
    </row>
    <row r="105" spans="1:12" ht="12" customHeight="1">
      <c r="A105" s="27" t="s">
        <v>550</v>
      </c>
      <c r="B105" s="140" t="s">
        <v>261</v>
      </c>
      <c r="C105" s="63" t="s">
        <v>133</v>
      </c>
      <c r="D105" s="32">
        <f>'1.2.sz.mell.'!D105+'1.3.sz.mell.'!D105+'1.4.sz.mell.'!D105</f>
        <v>764308000</v>
      </c>
      <c r="E105" s="32">
        <f>'1.2.sz.mell.'!E105+'1.3.sz.mell.'!E105+'1.4.sz.mell.'!E105</f>
        <v>1020685579</v>
      </c>
      <c r="F105" s="32">
        <f>'1.2.sz.mell.'!F105+'1.3.sz.mell.'!F105+'1.4.sz.mell.'!F105</f>
        <v>823740387</v>
      </c>
      <c r="G105" s="346">
        <f t="shared" si="19"/>
        <v>80.704616970002277</v>
      </c>
      <c r="J105" s="377" t="e">
        <f>D105-#REF!</f>
        <v>#REF!</v>
      </c>
      <c r="K105" s="377" t="e">
        <f>E105-#REF!</f>
        <v>#REF!</v>
      </c>
      <c r="L105" s="377" t="e">
        <f>F105-#REF!</f>
        <v>#REF!</v>
      </c>
    </row>
    <row r="106" spans="1:12" ht="12" customHeight="1">
      <c r="A106" s="27" t="s">
        <v>579</v>
      </c>
      <c r="B106" s="140" t="s">
        <v>261</v>
      </c>
      <c r="C106" s="63" t="s">
        <v>134</v>
      </c>
      <c r="D106" s="12">
        <f>'1.2.sz.mell.'!D106+'1.3.sz.mell.'!D106+'1.4.sz.mell.'!D106</f>
        <v>0</v>
      </c>
      <c r="E106" s="12">
        <f>'1.2.sz.mell.'!E106+'1.3.sz.mell.'!E106+'1.4.sz.mell.'!E106</f>
        <v>0</v>
      </c>
      <c r="F106" s="12">
        <f>'1.2.sz.mell.'!F106+'1.3.sz.mell.'!F106+'1.4.sz.mell.'!F106</f>
        <v>0</v>
      </c>
      <c r="G106" s="358"/>
      <c r="J106" s="377" t="e">
        <f>D106-#REF!</f>
        <v>#REF!</v>
      </c>
      <c r="K106" s="377" t="e">
        <f>E106-#REF!</f>
        <v>#REF!</v>
      </c>
      <c r="L106" s="377" t="e">
        <f>F106-#REF!</f>
        <v>#REF!</v>
      </c>
    </row>
    <row r="107" spans="1:12" ht="12" customHeight="1" thickBot="1">
      <c r="A107" s="27" t="s">
        <v>580</v>
      </c>
      <c r="B107" s="137" t="s">
        <v>262</v>
      </c>
      <c r="C107" s="64" t="s">
        <v>135</v>
      </c>
      <c r="D107" s="12">
        <f>'1.2.sz.mell.'!D107+'1.3.sz.mell.'!D107+'1.4.sz.mell.'!D107</f>
        <v>0</v>
      </c>
      <c r="E107" s="12">
        <f>'1.2.sz.mell.'!E107+'1.3.sz.mell.'!E107+'1.4.sz.mell.'!E107</f>
        <v>0</v>
      </c>
      <c r="F107" s="12">
        <f>'1.2.sz.mell.'!F107+'1.3.sz.mell.'!F107+'1.4.sz.mell.'!F107</f>
        <v>0</v>
      </c>
      <c r="G107" s="358"/>
      <c r="J107" s="377" t="e">
        <f>D107-#REF!</f>
        <v>#REF!</v>
      </c>
      <c r="K107" s="377" t="e">
        <f>E107-#REF!</f>
        <v>#REF!</v>
      </c>
      <c r="L107" s="377" t="e">
        <f>F107-#REF!</f>
        <v>#REF!</v>
      </c>
    </row>
    <row r="108" spans="1:12" ht="12" customHeight="1" thickBot="1">
      <c r="A108" s="24" t="s">
        <v>137</v>
      </c>
      <c r="B108" s="130"/>
      <c r="C108" s="5" t="s">
        <v>138</v>
      </c>
      <c r="D108" s="11">
        <f>+D92+D102+D98</f>
        <v>2547531994</v>
      </c>
      <c r="E108" s="11">
        <f t="shared" ref="E108:F108" si="22">+E92+E102+E98</f>
        <v>4583897500</v>
      </c>
      <c r="F108" s="11">
        <f t="shared" si="22"/>
        <v>2915438668</v>
      </c>
      <c r="G108" s="344">
        <f t="shared" si="19"/>
        <v>63.601742141921804</v>
      </c>
      <c r="J108" s="377" t="e">
        <f>D108-#REF!</f>
        <v>#REF!</v>
      </c>
      <c r="K108" s="377" t="e">
        <f>E108-#REF!</f>
        <v>#REF!</v>
      </c>
      <c r="L108" s="377" t="e">
        <f>F108-#REF!</f>
        <v>#REF!</v>
      </c>
    </row>
    <row r="109" spans="1:12" ht="12" customHeight="1" thickBot="1">
      <c r="A109" s="24" t="s">
        <v>43</v>
      </c>
      <c r="B109" s="130"/>
      <c r="C109" s="5" t="s">
        <v>139</v>
      </c>
      <c r="D109" s="11">
        <f>+D110+D111+D112</f>
        <v>10645000</v>
      </c>
      <c r="E109" s="11">
        <f t="shared" ref="E109:F109" si="23">+E110+E111+E112</f>
        <v>10645000</v>
      </c>
      <c r="F109" s="11">
        <f t="shared" si="23"/>
        <v>10644800</v>
      </c>
      <c r="G109" s="344">
        <f t="shared" si="19"/>
        <v>99.998121183654291</v>
      </c>
      <c r="J109" s="377" t="e">
        <f>D109-#REF!</f>
        <v>#REF!</v>
      </c>
      <c r="K109" s="377" t="e">
        <f>E109-#REF!</f>
        <v>#REF!</v>
      </c>
      <c r="L109" s="377" t="e">
        <f>F109-#REF!</f>
        <v>#REF!</v>
      </c>
    </row>
    <row r="110" spans="1:12" ht="12" customHeight="1">
      <c r="A110" s="27" t="s">
        <v>45</v>
      </c>
      <c r="B110" s="131" t="s">
        <v>263</v>
      </c>
      <c r="C110" s="4" t="s">
        <v>140</v>
      </c>
      <c r="D110" s="12">
        <f>'1.2.sz.mell.'!D110+'1.3.sz.mell.'!D110+'1.4.sz.mell.'!D110</f>
        <v>10645000</v>
      </c>
      <c r="E110" s="12">
        <f>'1.2.sz.mell.'!E110+'1.3.sz.mell.'!E110+'1.4.sz.mell.'!E110</f>
        <v>10645000</v>
      </c>
      <c r="F110" s="12">
        <f>'1.2.sz.mell.'!F110+'1.3.sz.mell.'!F110+'1.4.sz.mell.'!F110</f>
        <v>10644800</v>
      </c>
      <c r="G110" s="358">
        <f t="shared" si="19"/>
        <v>99.998121183654291</v>
      </c>
      <c r="J110" s="377" t="e">
        <f>D110-#REF!</f>
        <v>#REF!</v>
      </c>
      <c r="K110" s="377" t="e">
        <f>E110-#REF!</f>
        <v>#REF!</v>
      </c>
      <c r="L110" s="377" t="e">
        <f>F110-#REF!</f>
        <v>#REF!</v>
      </c>
    </row>
    <row r="111" spans="1:12" ht="12" customHeight="1">
      <c r="A111" s="27" t="s">
        <v>47</v>
      </c>
      <c r="B111" s="131" t="s">
        <v>264</v>
      </c>
      <c r="C111" s="4" t="s">
        <v>141</v>
      </c>
      <c r="D111" s="12">
        <f>'1.2.sz.mell.'!D111+'1.3.sz.mell.'!D111+'1.4.sz.mell.'!D111</f>
        <v>0</v>
      </c>
      <c r="E111" s="12">
        <f>'1.2.sz.mell.'!E111+'1.3.sz.mell.'!E111+'1.4.sz.mell.'!E111</f>
        <v>0</v>
      </c>
      <c r="F111" s="12">
        <f>'1.2.sz.mell.'!F111+'1.3.sz.mell.'!F111+'1.4.sz.mell.'!F111</f>
        <v>0</v>
      </c>
      <c r="G111" s="358"/>
      <c r="J111" s="377" t="e">
        <f>D111-#REF!</f>
        <v>#REF!</v>
      </c>
      <c r="K111" s="377" t="e">
        <f>E111-#REF!</f>
        <v>#REF!</v>
      </c>
      <c r="L111" s="377" t="e">
        <f>F111-#REF!</f>
        <v>#REF!</v>
      </c>
    </row>
    <row r="112" spans="1:12" ht="12" customHeight="1" thickBot="1">
      <c r="A112" s="61" t="s">
        <v>49</v>
      </c>
      <c r="B112" s="137" t="s">
        <v>265</v>
      </c>
      <c r="C112" s="13" t="s">
        <v>142</v>
      </c>
      <c r="D112" s="12">
        <f>'1.2.sz.mell.'!D112+'1.3.sz.mell.'!D112+'1.4.sz.mell.'!D112</f>
        <v>0</v>
      </c>
      <c r="E112" s="12">
        <f>'1.2.sz.mell.'!E112+'1.3.sz.mell.'!E112+'1.4.sz.mell.'!E112</f>
        <v>0</v>
      </c>
      <c r="F112" s="12">
        <f>'1.2.sz.mell.'!F112+'1.3.sz.mell.'!F112+'1.4.sz.mell.'!F112</f>
        <v>0</v>
      </c>
      <c r="G112" s="358"/>
      <c r="J112" s="377" t="e">
        <f>D112-#REF!</f>
        <v>#REF!</v>
      </c>
      <c r="K112" s="377" t="e">
        <f>E112-#REF!</f>
        <v>#REF!</v>
      </c>
      <c r="L112" s="377" t="e">
        <f>F112-#REF!</f>
        <v>#REF!</v>
      </c>
    </row>
    <row r="113" spans="1:12" ht="12" customHeight="1" thickBot="1">
      <c r="A113" s="24" t="s">
        <v>65</v>
      </c>
      <c r="B113" s="130" t="s">
        <v>266</v>
      </c>
      <c r="C113" s="5" t="s">
        <v>143</v>
      </c>
      <c r="D113" s="11">
        <f>+D114+D117+D118+D119</f>
        <v>0</v>
      </c>
      <c r="E113" s="11">
        <f t="shared" ref="E113:F113" si="24">+E114+E117+E118+E119</f>
        <v>0</v>
      </c>
      <c r="F113" s="11">
        <f t="shared" si="24"/>
        <v>0</v>
      </c>
      <c r="G113" s="344"/>
      <c r="J113" s="377" t="e">
        <f>D113-#REF!</f>
        <v>#REF!</v>
      </c>
      <c r="K113" s="377" t="e">
        <f>E113-#REF!</f>
        <v>#REF!</v>
      </c>
      <c r="L113" s="377" t="e">
        <f>F113-#REF!</f>
        <v>#REF!</v>
      </c>
    </row>
    <row r="114" spans="1:12" ht="12" customHeight="1">
      <c r="A114" s="27" t="s">
        <v>358</v>
      </c>
      <c r="B114" s="131" t="s">
        <v>267</v>
      </c>
      <c r="C114" s="4" t="s">
        <v>582</v>
      </c>
      <c r="D114" s="12">
        <f>'1.2.sz.mell.'!D114+'1.3.sz.mell.'!D114+'1.4.sz.mell.'!D114</f>
        <v>0</v>
      </c>
      <c r="E114" s="12">
        <f>'1.2.sz.mell.'!E114+'1.3.sz.mell.'!E114+'1.4.sz.mell.'!E114</f>
        <v>0</v>
      </c>
      <c r="F114" s="12">
        <f>'1.2.sz.mell.'!F114+'1.3.sz.mell.'!F114+'1.4.sz.mell.'!F114</f>
        <v>0</v>
      </c>
      <c r="G114" s="358"/>
      <c r="J114" s="377" t="e">
        <f>D114-#REF!</f>
        <v>#REF!</v>
      </c>
      <c r="K114" s="377" t="e">
        <f>E114-#REF!</f>
        <v>#REF!</v>
      </c>
      <c r="L114" s="377" t="e">
        <f>F114-#REF!</f>
        <v>#REF!</v>
      </c>
    </row>
    <row r="115" spans="1:12" ht="12" customHeight="1">
      <c r="A115" s="27" t="s">
        <v>359</v>
      </c>
      <c r="B115" s="131"/>
      <c r="C115" s="4" t="s">
        <v>583</v>
      </c>
      <c r="D115" s="12">
        <f>'1.2.sz.mell.'!D115+'1.3.sz.mell.'!D115+'1.4.sz.mell.'!D115</f>
        <v>0</v>
      </c>
      <c r="E115" s="12">
        <f>'1.2.sz.mell.'!E115+'1.3.sz.mell.'!E115+'1.4.sz.mell.'!E115</f>
        <v>0</v>
      </c>
      <c r="F115" s="12">
        <f>'1.2.sz.mell.'!F115+'1.3.sz.mell.'!F115+'1.4.sz.mell.'!F115</f>
        <v>0</v>
      </c>
      <c r="G115" s="358"/>
      <c r="J115" s="377" t="e">
        <f>D115-#REF!</f>
        <v>#REF!</v>
      </c>
      <c r="K115" s="377" t="e">
        <f>E115-#REF!</f>
        <v>#REF!</v>
      </c>
      <c r="L115" s="377" t="e">
        <f>F115-#REF!</f>
        <v>#REF!</v>
      </c>
    </row>
    <row r="116" spans="1:12" ht="12" customHeight="1">
      <c r="A116" s="27" t="s">
        <v>360</v>
      </c>
      <c r="B116" s="131"/>
      <c r="C116" s="4" t="s">
        <v>584</v>
      </c>
      <c r="D116" s="12">
        <f>'1.2.sz.mell.'!D116+'1.3.sz.mell.'!D116+'1.4.sz.mell.'!D116</f>
        <v>0</v>
      </c>
      <c r="E116" s="12">
        <f>'1.2.sz.mell.'!E116+'1.3.sz.mell.'!E116+'1.4.sz.mell.'!E116</f>
        <v>0</v>
      </c>
      <c r="F116" s="12">
        <f>'1.2.sz.mell.'!F116+'1.3.sz.mell.'!F116+'1.4.sz.mell.'!F116</f>
        <v>0</v>
      </c>
      <c r="G116" s="358"/>
      <c r="J116" s="377" t="e">
        <f>D116-#REF!</f>
        <v>#REF!</v>
      </c>
      <c r="K116" s="377" t="e">
        <f>E116-#REF!</f>
        <v>#REF!</v>
      </c>
      <c r="L116" s="377" t="e">
        <f>F116-#REF!</f>
        <v>#REF!</v>
      </c>
    </row>
    <row r="117" spans="1:12" ht="12" customHeight="1">
      <c r="A117" s="27" t="s">
        <v>361</v>
      </c>
      <c r="B117" s="131" t="s">
        <v>268</v>
      </c>
      <c r="C117" s="4" t="s">
        <v>585</v>
      </c>
      <c r="D117" s="12">
        <f>'1.2.sz.mell.'!D117+'1.3.sz.mell.'!D117+'1.4.sz.mell.'!D117</f>
        <v>0</v>
      </c>
      <c r="E117" s="12">
        <f>'1.2.sz.mell.'!E117+'1.3.sz.mell.'!E117+'1.4.sz.mell.'!E117</f>
        <v>0</v>
      </c>
      <c r="F117" s="12">
        <f>'1.2.sz.mell.'!F117+'1.3.sz.mell.'!F117+'1.4.sz.mell.'!F117</f>
        <v>0</v>
      </c>
      <c r="G117" s="358"/>
      <c r="J117" s="377" t="e">
        <f>D117-#REF!</f>
        <v>#REF!</v>
      </c>
      <c r="K117" s="377" t="e">
        <f>E117-#REF!</f>
        <v>#REF!</v>
      </c>
      <c r="L117" s="377" t="e">
        <f>F117-#REF!</f>
        <v>#REF!</v>
      </c>
    </row>
    <row r="118" spans="1:12" ht="12" customHeight="1">
      <c r="A118" s="27" t="s">
        <v>508</v>
      </c>
      <c r="B118" s="131" t="s">
        <v>269</v>
      </c>
      <c r="C118" s="4" t="s">
        <v>586</v>
      </c>
      <c r="D118" s="12">
        <f>'1.2.sz.mell.'!D118+'1.3.sz.mell.'!D118+'1.4.sz.mell.'!D118</f>
        <v>0</v>
      </c>
      <c r="E118" s="12">
        <f>'1.2.sz.mell.'!E118+'1.3.sz.mell.'!E118+'1.4.sz.mell.'!E118</f>
        <v>0</v>
      </c>
      <c r="F118" s="12">
        <f>'1.2.sz.mell.'!F118+'1.3.sz.mell.'!F118+'1.4.sz.mell.'!F118</f>
        <v>0</v>
      </c>
      <c r="G118" s="358"/>
      <c r="J118" s="377" t="e">
        <f>D118-#REF!</f>
        <v>#REF!</v>
      </c>
      <c r="K118" s="377" t="e">
        <f>E118-#REF!</f>
        <v>#REF!</v>
      </c>
      <c r="L118" s="377" t="e">
        <f>F118-#REF!</f>
        <v>#REF!</v>
      </c>
    </row>
    <row r="119" spans="1:12" ht="12" customHeight="1" thickBot="1">
      <c r="A119" s="27" t="s">
        <v>588</v>
      </c>
      <c r="B119" s="137" t="s">
        <v>270</v>
      </c>
      <c r="C119" s="13" t="s">
        <v>587</v>
      </c>
      <c r="D119" s="12">
        <f>'1.2.sz.mell.'!D119+'1.3.sz.mell.'!D119+'1.4.sz.mell.'!D119</f>
        <v>0</v>
      </c>
      <c r="E119" s="12">
        <f>'1.2.sz.mell.'!E119+'1.3.sz.mell.'!E119+'1.4.sz.mell.'!E119</f>
        <v>0</v>
      </c>
      <c r="F119" s="12">
        <f>'1.2.sz.mell.'!F119+'1.3.sz.mell.'!F119+'1.4.sz.mell.'!F119</f>
        <v>0</v>
      </c>
      <c r="G119" s="358"/>
      <c r="J119" s="377" t="e">
        <f>D119-#REF!</f>
        <v>#REF!</v>
      </c>
      <c r="K119" s="377" t="e">
        <f>E119-#REF!</f>
        <v>#REF!</v>
      </c>
      <c r="L119" s="377" t="e">
        <f>F119-#REF!</f>
        <v>#REF!</v>
      </c>
    </row>
    <row r="120" spans="1:12" ht="12" customHeight="1" thickBot="1">
      <c r="A120" s="24" t="s">
        <v>144</v>
      </c>
      <c r="B120" s="130"/>
      <c r="C120" s="5" t="s">
        <v>145</v>
      </c>
      <c r="D120" s="14">
        <f>SUM(D121:D125)</f>
        <v>27765680</v>
      </c>
      <c r="E120" s="14">
        <f t="shared" ref="E120:F120" si="25">SUM(E121:E125)</f>
        <v>27765680</v>
      </c>
      <c r="F120" s="14">
        <f t="shared" si="25"/>
        <v>27765680</v>
      </c>
      <c r="G120" s="347">
        <f t="shared" si="19"/>
        <v>100</v>
      </c>
      <c r="J120" s="377" t="e">
        <f>D120-#REF!</f>
        <v>#REF!</v>
      </c>
      <c r="K120" s="377" t="e">
        <f>E120-#REF!</f>
        <v>#REF!</v>
      </c>
      <c r="L120" s="377" t="e">
        <f>F120-#REF!</f>
        <v>#REF!</v>
      </c>
    </row>
    <row r="121" spans="1:12" ht="12" customHeight="1">
      <c r="A121" s="27" t="s">
        <v>79</v>
      </c>
      <c r="B121" s="131" t="s">
        <v>271</v>
      </c>
      <c r="C121" s="4" t="s">
        <v>146</v>
      </c>
      <c r="D121" s="12">
        <f>'1.2.sz.mell.'!D121+'1.3.sz.mell.'!D121+'1.4.sz.mell.'!D121</f>
        <v>0</v>
      </c>
      <c r="E121" s="12">
        <f>'1.2.sz.mell.'!E121+'1.3.sz.mell.'!E121+'1.4.sz.mell.'!E121</f>
        <v>0</v>
      </c>
      <c r="F121" s="12">
        <f>'1.2.sz.mell.'!F121+'1.3.sz.mell.'!F121+'1.4.sz.mell.'!F121</f>
        <v>0</v>
      </c>
      <c r="G121" s="358"/>
      <c r="J121" s="377" t="e">
        <f>D121-#REF!</f>
        <v>#REF!</v>
      </c>
      <c r="K121" s="377" t="e">
        <f>E121-#REF!</f>
        <v>#REF!</v>
      </c>
      <c r="L121" s="377" t="e">
        <f>F121-#REF!</f>
        <v>#REF!</v>
      </c>
    </row>
    <row r="122" spans="1:12" ht="12" customHeight="1">
      <c r="A122" s="27" t="s">
        <v>80</v>
      </c>
      <c r="B122" s="131" t="s">
        <v>272</v>
      </c>
      <c r="C122" s="4" t="s">
        <v>147</v>
      </c>
      <c r="D122" s="12">
        <f>'1.2.sz.mell.'!D122+'1.3.sz.mell.'!D122+'1.4.sz.mell.'!D122</f>
        <v>27765680</v>
      </c>
      <c r="E122" s="12">
        <f>'1.2.sz.mell.'!E122+'1.3.sz.mell.'!E122+'1.4.sz.mell.'!E122</f>
        <v>27765680</v>
      </c>
      <c r="F122" s="12">
        <f>'1.2.sz.mell.'!F122+'1.3.sz.mell.'!F122+'1.4.sz.mell.'!F122</f>
        <v>27765680</v>
      </c>
      <c r="G122" s="358">
        <f t="shared" si="19"/>
        <v>100</v>
      </c>
      <c r="J122" s="377" t="e">
        <f>D122-#REF!</f>
        <v>#REF!</v>
      </c>
      <c r="K122" s="377" t="e">
        <f>E122-#REF!</f>
        <v>#REF!</v>
      </c>
      <c r="L122" s="377" t="e">
        <f>F122-#REF!</f>
        <v>#REF!</v>
      </c>
    </row>
    <row r="123" spans="1:12" ht="12" customHeight="1">
      <c r="A123" s="27" t="s">
        <v>81</v>
      </c>
      <c r="B123" s="131" t="s">
        <v>273</v>
      </c>
      <c r="C123" s="4" t="s">
        <v>589</v>
      </c>
      <c r="D123" s="12">
        <f>'1.2.sz.mell.'!D123+'1.3.sz.mell.'!D123+'1.4.sz.mell.'!D123</f>
        <v>0</v>
      </c>
      <c r="E123" s="12">
        <f>'1.2.sz.mell.'!E123+'1.3.sz.mell.'!E123+'1.4.sz.mell.'!E123</f>
        <v>0</v>
      </c>
      <c r="F123" s="12">
        <f>'1.2.sz.mell.'!F123+'1.3.sz.mell.'!F123+'1.4.sz.mell.'!F123</f>
        <v>0</v>
      </c>
      <c r="G123" s="358"/>
      <c r="J123" s="377" t="e">
        <f>D123-#REF!</f>
        <v>#REF!</v>
      </c>
      <c r="K123" s="377" t="e">
        <f>E123-#REF!</f>
        <v>#REF!</v>
      </c>
      <c r="L123" s="377" t="e">
        <f>F123-#REF!</f>
        <v>#REF!</v>
      </c>
    </row>
    <row r="124" spans="1:12" ht="12" customHeight="1">
      <c r="A124" s="27" t="s">
        <v>481</v>
      </c>
      <c r="B124" s="131" t="s">
        <v>274</v>
      </c>
      <c r="C124" s="4" t="s">
        <v>225</v>
      </c>
      <c r="D124" s="12">
        <f>'1.2.sz.mell.'!D124+'1.3.sz.mell.'!D124+'1.4.sz.mell.'!D124</f>
        <v>0</v>
      </c>
      <c r="E124" s="12">
        <f>'1.2.sz.mell.'!E124+'1.3.sz.mell.'!E124+'1.4.sz.mell.'!E124</f>
        <v>0</v>
      </c>
      <c r="F124" s="12">
        <f>'1.2.sz.mell.'!F124+'1.3.sz.mell.'!F124+'1.4.sz.mell.'!F124</f>
        <v>0</v>
      </c>
      <c r="G124" s="358"/>
      <c r="J124" s="377" t="e">
        <f>D124-#REF!</f>
        <v>#REF!</v>
      </c>
      <c r="K124" s="377" t="e">
        <f>E124-#REF!</f>
        <v>#REF!</v>
      </c>
      <c r="L124" s="377" t="e">
        <f>F124-#REF!</f>
        <v>#REF!</v>
      </c>
    </row>
    <row r="125" spans="1:12" ht="12" customHeight="1" thickBot="1">
      <c r="A125" s="27" t="s">
        <v>482</v>
      </c>
      <c r="B125" s="137" t="s">
        <v>606</v>
      </c>
      <c r="C125" s="13" t="s">
        <v>605</v>
      </c>
      <c r="D125" s="141">
        <f>'1.2.sz.mell.'!D125+'1.3.sz.mell.'!D125+'1.4.sz.mell.'!D125</f>
        <v>0</v>
      </c>
      <c r="E125" s="141">
        <f>'1.2.sz.mell.'!E125+'1.3.sz.mell.'!E125+'1.4.sz.mell.'!E125</f>
        <v>0</v>
      </c>
      <c r="F125" s="141">
        <f>'1.2.sz.mell.'!F125+'1.3.sz.mell.'!F125+'1.4.sz.mell.'!F125</f>
        <v>0</v>
      </c>
      <c r="G125" s="359"/>
      <c r="J125" s="377" t="e">
        <f>D125-#REF!</f>
        <v>#REF!</v>
      </c>
      <c r="K125" s="377" t="e">
        <f>E125-#REF!</f>
        <v>#REF!</v>
      </c>
      <c r="L125" s="377" t="e">
        <f>F125-#REF!</f>
        <v>#REF!</v>
      </c>
    </row>
    <row r="126" spans="1:12" ht="12" customHeight="1" thickBot="1">
      <c r="A126" s="24" t="s">
        <v>83</v>
      </c>
      <c r="B126" s="130" t="s">
        <v>275</v>
      </c>
      <c r="C126" s="5" t="s">
        <v>148</v>
      </c>
      <c r="D126" s="66">
        <f>+D127+D128+D130+D131</f>
        <v>0</v>
      </c>
      <c r="E126" s="66">
        <f t="shared" ref="E126:F126" si="26">+E127+E128+E130+E131</f>
        <v>0</v>
      </c>
      <c r="F126" s="66">
        <f t="shared" si="26"/>
        <v>0</v>
      </c>
      <c r="G126" s="360"/>
      <c r="J126" s="377" t="e">
        <f>D126-#REF!</f>
        <v>#REF!</v>
      </c>
      <c r="K126" s="377" t="e">
        <f>E126-#REF!</f>
        <v>#REF!</v>
      </c>
      <c r="L126" s="377" t="e">
        <f>F126-#REF!</f>
        <v>#REF!</v>
      </c>
    </row>
    <row r="127" spans="1:12" ht="12" customHeight="1">
      <c r="A127" s="27" t="s">
        <v>490</v>
      </c>
      <c r="B127" s="131" t="s">
        <v>276</v>
      </c>
      <c r="C127" s="4" t="s">
        <v>590</v>
      </c>
      <c r="D127" s="12">
        <f>'1.2.sz.mell.'!D127+'1.3.sz.mell.'!D127+'1.4.sz.mell.'!D127</f>
        <v>0</v>
      </c>
      <c r="E127" s="12">
        <f>'1.2.sz.mell.'!E127+'1.3.sz.mell.'!E127+'1.4.sz.mell.'!E127</f>
        <v>0</v>
      </c>
      <c r="F127" s="12">
        <f>'1.2.sz.mell.'!F127+'1.3.sz.mell.'!F127+'1.4.sz.mell.'!F127</f>
        <v>0</v>
      </c>
      <c r="G127" s="358"/>
      <c r="J127" s="377" t="e">
        <f>D127-#REF!</f>
        <v>#REF!</v>
      </c>
      <c r="K127" s="377" t="e">
        <f>E127-#REF!</f>
        <v>#REF!</v>
      </c>
      <c r="L127" s="377" t="e">
        <f>F127-#REF!</f>
        <v>#REF!</v>
      </c>
    </row>
    <row r="128" spans="1:12" ht="12" customHeight="1">
      <c r="A128" s="27" t="s">
        <v>491</v>
      </c>
      <c r="B128" s="131" t="s">
        <v>277</v>
      </c>
      <c r="C128" s="4" t="s">
        <v>591</v>
      </c>
      <c r="D128" s="12">
        <f>'1.2.sz.mell.'!D128+'1.3.sz.mell.'!D128+'1.4.sz.mell.'!D128</f>
        <v>0</v>
      </c>
      <c r="E128" s="12">
        <f>'1.2.sz.mell.'!E128+'1.3.sz.mell.'!E128+'1.4.sz.mell.'!E128</f>
        <v>0</v>
      </c>
      <c r="F128" s="12">
        <f>'1.2.sz.mell.'!F128+'1.3.sz.mell.'!F128+'1.4.sz.mell.'!F128</f>
        <v>0</v>
      </c>
      <c r="G128" s="358"/>
      <c r="J128" s="377" t="e">
        <f>D128-#REF!</f>
        <v>#REF!</v>
      </c>
      <c r="K128" s="377" t="e">
        <f>E128-#REF!</f>
        <v>#REF!</v>
      </c>
      <c r="L128" s="377" t="e">
        <f>F128-#REF!</f>
        <v>#REF!</v>
      </c>
    </row>
    <row r="129" spans="1:12" ht="12" customHeight="1">
      <c r="A129" s="27" t="s">
        <v>492</v>
      </c>
      <c r="B129" s="131" t="s">
        <v>278</v>
      </c>
      <c r="C129" s="4" t="s">
        <v>592</v>
      </c>
      <c r="D129" s="12">
        <f>'1.2.sz.mell.'!D129+'1.3.sz.mell.'!D129+'1.4.sz.mell.'!D129</f>
        <v>0</v>
      </c>
      <c r="E129" s="12">
        <f>'1.2.sz.mell.'!E129+'1.3.sz.mell.'!E129+'1.4.sz.mell.'!E129</f>
        <v>0</v>
      </c>
      <c r="F129" s="12">
        <f>'1.2.sz.mell.'!F129+'1.3.sz.mell.'!F129+'1.4.sz.mell.'!F129</f>
        <v>0</v>
      </c>
      <c r="G129" s="358"/>
      <c r="J129" s="377" t="e">
        <f>D129-#REF!</f>
        <v>#REF!</v>
      </c>
      <c r="K129" s="377" t="e">
        <f>E129-#REF!</f>
        <v>#REF!</v>
      </c>
      <c r="L129" s="377" t="e">
        <f>F129-#REF!</f>
        <v>#REF!</v>
      </c>
    </row>
    <row r="130" spans="1:12" ht="12" customHeight="1">
      <c r="A130" s="27" t="s">
        <v>493</v>
      </c>
      <c r="B130" s="131" t="s">
        <v>279</v>
      </c>
      <c r="C130" s="4" t="s">
        <v>593</v>
      </c>
      <c r="D130" s="12">
        <f>'1.2.sz.mell.'!D130+'1.3.sz.mell.'!D130+'1.4.sz.mell.'!D130</f>
        <v>0</v>
      </c>
      <c r="E130" s="12">
        <f>'1.2.sz.mell.'!E130+'1.3.sz.mell.'!E130+'1.4.sz.mell.'!E130</f>
        <v>0</v>
      </c>
      <c r="F130" s="12">
        <f>'1.2.sz.mell.'!F130+'1.3.sz.mell.'!F130+'1.4.sz.mell.'!F130</f>
        <v>0</v>
      </c>
      <c r="G130" s="358"/>
      <c r="J130" s="377" t="e">
        <f>D130-#REF!</f>
        <v>#REF!</v>
      </c>
      <c r="K130" s="377" t="e">
        <f>E130-#REF!</f>
        <v>#REF!</v>
      </c>
      <c r="L130" s="377" t="e">
        <f>F130-#REF!</f>
        <v>#REF!</v>
      </c>
    </row>
    <row r="131" spans="1:12" ht="12" customHeight="1" thickBot="1">
      <c r="A131" s="61" t="s">
        <v>494</v>
      </c>
      <c r="B131" s="131" t="s">
        <v>607</v>
      </c>
      <c r="C131" s="13" t="s">
        <v>594</v>
      </c>
      <c r="D131" s="65">
        <f>'1.2.sz.mell.'!D131+'1.3.sz.mell.'!D131+'1.4.sz.mell.'!D131</f>
        <v>0</v>
      </c>
      <c r="E131" s="65">
        <f>'1.2.sz.mell.'!E131+'1.3.sz.mell.'!E131+'1.4.sz.mell.'!E131</f>
        <v>0</v>
      </c>
      <c r="F131" s="65">
        <f>'1.2.sz.mell.'!F131+'1.3.sz.mell.'!F131+'1.4.sz.mell.'!F131</f>
        <v>0</v>
      </c>
      <c r="G131" s="361"/>
      <c r="J131" s="377" t="e">
        <f>D131-#REF!</f>
        <v>#REF!</v>
      </c>
      <c r="K131" s="377" t="e">
        <f>E131-#REF!</f>
        <v>#REF!</v>
      </c>
      <c r="L131" s="377" t="e">
        <f>F131-#REF!</f>
        <v>#REF!</v>
      </c>
    </row>
    <row r="132" spans="1:12" ht="12" customHeight="1" thickBot="1">
      <c r="A132" s="333" t="s">
        <v>512</v>
      </c>
      <c r="B132" s="334" t="s">
        <v>600</v>
      </c>
      <c r="C132" s="5" t="s">
        <v>595</v>
      </c>
      <c r="D132" s="330"/>
      <c r="E132" s="330"/>
      <c r="F132" s="330"/>
      <c r="G132" s="362"/>
      <c r="J132" s="377" t="e">
        <f>D132-#REF!</f>
        <v>#REF!</v>
      </c>
      <c r="K132" s="377" t="e">
        <f>E132-#REF!</f>
        <v>#REF!</v>
      </c>
      <c r="L132" s="377" t="e">
        <f>F132-#REF!</f>
        <v>#REF!</v>
      </c>
    </row>
    <row r="133" spans="1:12" ht="12" customHeight="1" thickBot="1">
      <c r="A133" s="333" t="s">
        <v>513</v>
      </c>
      <c r="B133" s="334" t="s">
        <v>601</v>
      </c>
      <c r="C133" s="5" t="s">
        <v>596</v>
      </c>
      <c r="D133" s="330"/>
      <c r="E133" s="330"/>
      <c r="F133" s="330"/>
      <c r="G133" s="362"/>
      <c r="J133" s="377" t="e">
        <f>D133-#REF!</f>
        <v>#REF!</v>
      </c>
      <c r="K133" s="377" t="e">
        <f>E133-#REF!</f>
        <v>#REF!</v>
      </c>
      <c r="L133" s="377" t="e">
        <f>F133-#REF!</f>
        <v>#REF!</v>
      </c>
    </row>
    <row r="134" spans="1:12" ht="15" customHeight="1" thickBot="1">
      <c r="A134" s="24" t="s">
        <v>166</v>
      </c>
      <c r="B134" s="130" t="s">
        <v>602</v>
      </c>
      <c r="C134" s="5" t="s">
        <v>598</v>
      </c>
      <c r="D134" s="67">
        <f>+D109+D113+D120+D126</f>
        <v>38410680</v>
      </c>
      <c r="E134" s="67">
        <f t="shared" ref="E134:F134" si="27">+E109+E113+E120+E126</f>
        <v>38410680</v>
      </c>
      <c r="F134" s="67">
        <f t="shared" si="27"/>
        <v>38410480</v>
      </c>
      <c r="G134" s="363">
        <f t="shared" si="19"/>
        <v>99.999479311483157</v>
      </c>
      <c r="H134" s="68"/>
      <c r="I134" s="68"/>
      <c r="J134" s="377" t="e">
        <f>D134-#REF!</f>
        <v>#REF!</v>
      </c>
      <c r="K134" s="377" t="e">
        <f>E134-#REF!</f>
        <v>#REF!</v>
      </c>
      <c r="L134" s="377" t="e">
        <f>F134-#REF!</f>
        <v>#REF!</v>
      </c>
    </row>
    <row r="135" spans="1:12" s="26" customFormat="1" ht="12.95" customHeight="1" thickBot="1">
      <c r="A135" s="69" t="s">
        <v>167</v>
      </c>
      <c r="B135" s="138"/>
      <c r="C135" s="70" t="s">
        <v>597</v>
      </c>
      <c r="D135" s="67">
        <f>+D108+D134</f>
        <v>2585942674</v>
      </c>
      <c r="E135" s="67">
        <f t="shared" ref="E135:F135" si="28">+E108+E134</f>
        <v>4622308180</v>
      </c>
      <c r="F135" s="67">
        <f t="shared" si="28"/>
        <v>2953849148</v>
      </c>
      <c r="G135" s="363">
        <f t="shared" si="19"/>
        <v>63.904201818062248</v>
      </c>
      <c r="J135" s="377" t="e">
        <f>D135-#REF!</f>
        <v>#REF!</v>
      </c>
      <c r="K135" s="377" t="e">
        <f>E135-#REF!</f>
        <v>#REF!</v>
      </c>
      <c r="L135" s="377" t="e">
        <f>F135-#REF!</f>
        <v>#REF!</v>
      </c>
    </row>
    <row r="136" spans="1:12" ht="7.5" customHeight="1">
      <c r="J136" s="377" t="e">
        <f>D136-#REF!</f>
        <v>#REF!</v>
      </c>
      <c r="K136" s="377" t="e">
        <f>E136-#REF!</f>
        <v>#REF!</v>
      </c>
      <c r="L136" s="377" t="e">
        <f>F136-#REF!</f>
        <v>#REF!</v>
      </c>
    </row>
    <row r="137" spans="1:12">
      <c r="A137" s="838" t="s">
        <v>150</v>
      </c>
      <c r="B137" s="838"/>
      <c r="C137" s="838"/>
      <c r="D137" s="838"/>
    </row>
    <row r="138" spans="1:12" ht="15" customHeight="1" thickBot="1">
      <c r="A138" s="835" t="s">
        <v>151</v>
      </c>
      <c r="B138" s="835"/>
      <c r="C138" s="835"/>
      <c r="D138" s="16" t="s">
        <v>603</v>
      </c>
    </row>
    <row r="139" spans="1:12" ht="13.5" customHeight="1" thickBot="1">
      <c r="A139" s="24">
        <v>1</v>
      </c>
      <c r="B139" s="130"/>
      <c r="C139" s="62" t="s">
        <v>152</v>
      </c>
      <c r="D139" s="11">
        <f>+D61-D108</f>
        <v>-173065725</v>
      </c>
      <c r="E139" s="11">
        <f t="shared" ref="E139:G139" si="29">+E61-E108</f>
        <v>-173617188</v>
      </c>
      <c r="F139" s="11">
        <f t="shared" si="29"/>
        <v>1498967219</v>
      </c>
      <c r="G139" s="344">
        <f t="shared" si="29"/>
        <v>36.491802365640993</v>
      </c>
    </row>
    <row r="140" spans="1:12" ht="27.75" customHeight="1" thickBot="1">
      <c r="A140" s="24" t="s">
        <v>17</v>
      </c>
      <c r="B140" s="130"/>
      <c r="C140" s="62" t="s">
        <v>153</v>
      </c>
      <c r="D140" s="11">
        <f>+D85-D134</f>
        <v>173065725</v>
      </c>
      <c r="E140" s="11">
        <f t="shared" ref="E140:G140" si="30">+E85-E134</f>
        <v>173617188</v>
      </c>
      <c r="F140" s="11">
        <f t="shared" si="30"/>
        <v>203647639</v>
      </c>
      <c r="G140" s="344">
        <f t="shared" si="30"/>
        <v>14.163871611802094</v>
      </c>
    </row>
    <row r="142" spans="1:12">
      <c r="D142" s="129">
        <f>D135-D86</f>
        <v>0</v>
      </c>
    </row>
  </sheetData>
  <mergeCells count="6">
    <mergeCell ref="A138:C138"/>
    <mergeCell ref="A1:D1"/>
    <mergeCell ref="A2:C2"/>
    <mergeCell ref="A88:D88"/>
    <mergeCell ref="A89:C89"/>
    <mergeCell ref="A137:D137"/>
  </mergeCells>
  <printOptions horizontalCentered="1"/>
  <pageMargins left="0.23622047244094491" right="0.23622047244094491" top="0.74803149606299213" bottom="0.46" header="0.31496062992125984" footer="0.2"/>
  <pageSetup paperSize="9" scale="75" fitToHeight="2" orientation="portrait" r:id="rId1"/>
  <headerFooter alignWithMargins="0">
    <oddHeader xml:space="preserve">&amp;C&amp;"Times New Roman CE,Félkövér"&amp;12BONYHÁD VÁROS ÖNKORMÁNYZATA
 2017. ÉVI KÖLTSÉGVETÉSÉNEK ÖSSZEVONT MÉRLEGE&amp;R&amp;"Times New Roman CE,Félkövér dőlt" 1.1. melléklet
</oddHeader>
  </headerFooter>
  <rowBreaks count="2" manualBreakCount="2">
    <brk id="65" max="6" man="1"/>
    <brk id="87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D73"/>
  <sheetViews>
    <sheetView topLeftCell="A50" zoomScale="130" zoomScaleNormal="130" workbookViewId="0">
      <selection activeCell="C68" sqref="C68:D68"/>
    </sheetView>
  </sheetViews>
  <sheetFormatPr defaultColWidth="10.28515625" defaultRowHeight="15.75"/>
  <cols>
    <col min="1" max="1" width="57.5703125" style="545" customWidth="1"/>
    <col min="2" max="2" width="5.28515625" style="546" customWidth="1"/>
    <col min="3" max="4" width="10.42578125" style="545" customWidth="1"/>
    <col min="5" max="255" width="10.28515625" style="545"/>
    <col min="256" max="256" width="57.5703125" style="545" customWidth="1"/>
    <col min="257" max="257" width="5.28515625" style="545" customWidth="1"/>
    <col min="258" max="260" width="10.42578125" style="545" customWidth="1"/>
    <col min="261" max="511" width="10.28515625" style="545"/>
    <col min="512" max="512" width="57.5703125" style="545" customWidth="1"/>
    <col min="513" max="513" width="5.28515625" style="545" customWidth="1"/>
    <col min="514" max="516" width="10.42578125" style="545" customWidth="1"/>
    <col min="517" max="767" width="10.28515625" style="545"/>
    <col min="768" max="768" width="57.5703125" style="545" customWidth="1"/>
    <col min="769" max="769" width="5.28515625" style="545" customWidth="1"/>
    <col min="770" max="772" width="10.42578125" style="545" customWidth="1"/>
    <col min="773" max="1023" width="10.28515625" style="545"/>
    <col min="1024" max="1024" width="57.5703125" style="545" customWidth="1"/>
    <col min="1025" max="1025" width="5.28515625" style="545" customWidth="1"/>
    <col min="1026" max="1028" width="10.42578125" style="545" customWidth="1"/>
    <col min="1029" max="1279" width="10.28515625" style="545"/>
    <col min="1280" max="1280" width="57.5703125" style="545" customWidth="1"/>
    <col min="1281" max="1281" width="5.28515625" style="545" customWidth="1"/>
    <col min="1282" max="1284" width="10.42578125" style="545" customWidth="1"/>
    <col min="1285" max="1535" width="10.28515625" style="545"/>
    <col min="1536" max="1536" width="57.5703125" style="545" customWidth="1"/>
    <col min="1537" max="1537" width="5.28515625" style="545" customWidth="1"/>
    <col min="1538" max="1540" width="10.42578125" style="545" customWidth="1"/>
    <col min="1541" max="1791" width="10.28515625" style="545"/>
    <col min="1792" max="1792" width="57.5703125" style="545" customWidth="1"/>
    <col min="1793" max="1793" width="5.28515625" style="545" customWidth="1"/>
    <col min="1794" max="1796" width="10.42578125" style="545" customWidth="1"/>
    <col min="1797" max="2047" width="10.28515625" style="545"/>
    <col min="2048" max="2048" width="57.5703125" style="545" customWidth="1"/>
    <col min="2049" max="2049" width="5.28515625" style="545" customWidth="1"/>
    <col min="2050" max="2052" width="10.42578125" style="545" customWidth="1"/>
    <col min="2053" max="2303" width="10.28515625" style="545"/>
    <col min="2304" max="2304" width="57.5703125" style="545" customWidth="1"/>
    <col min="2305" max="2305" width="5.28515625" style="545" customWidth="1"/>
    <col min="2306" max="2308" width="10.42578125" style="545" customWidth="1"/>
    <col min="2309" max="2559" width="10.28515625" style="545"/>
    <col min="2560" max="2560" width="57.5703125" style="545" customWidth="1"/>
    <col min="2561" max="2561" width="5.28515625" style="545" customWidth="1"/>
    <col min="2562" max="2564" width="10.42578125" style="545" customWidth="1"/>
    <col min="2565" max="2815" width="10.28515625" style="545"/>
    <col min="2816" max="2816" width="57.5703125" style="545" customWidth="1"/>
    <col min="2817" max="2817" width="5.28515625" style="545" customWidth="1"/>
    <col min="2818" max="2820" width="10.42578125" style="545" customWidth="1"/>
    <col min="2821" max="3071" width="10.28515625" style="545"/>
    <col min="3072" max="3072" width="57.5703125" style="545" customWidth="1"/>
    <col min="3073" max="3073" width="5.28515625" style="545" customWidth="1"/>
    <col min="3074" max="3076" width="10.42578125" style="545" customWidth="1"/>
    <col min="3077" max="3327" width="10.28515625" style="545"/>
    <col min="3328" max="3328" width="57.5703125" style="545" customWidth="1"/>
    <col min="3329" max="3329" width="5.28515625" style="545" customWidth="1"/>
    <col min="3330" max="3332" width="10.42578125" style="545" customWidth="1"/>
    <col min="3333" max="3583" width="10.28515625" style="545"/>
    <col min="3584" max="3584" width="57.5703125" style="545" customWidth="1"/>
    <col min="3585" max="3585" width="5.28515625" style="545" customWidth="1"/>
    <col min="3586" max="3588" width="10.42578125" style="545" customWidth="1"/>
    <col min="3589" max="3839" width="10.28515625" style="545"/>
    <col min="3840" max="3840" width="57.5703125" style="545" customWidth="1"/>
    <col min="3841" max="3841" width="5.28515625" style="545" customWidth="1"/>
    <col min="3842" max="3844" width="10.42578125" style="545" customWidth="1"/>
    <col min="3845" max="4095" width="10.28515625" style="545"/>
    <col min="4096" max="4096" width="57.5703125" style="545" customWidth="1"/>
    <col min="4097" max="4097" width="5.28515625" style="545" customWidth="1"/>
    <col min="4098" max="4100" width="10.42578125" style="545" customWidth="1"/>
    <col min="4101" max="4351" width="10.28515625" style="545"/>
    <col min="4352" max="4352" width="57.5703125" style="545" customWidth="1"/>
    <col min="4353" max="4353" width="5.28515625" style="545" customWidth="1"/>
    <col min="4354" max="4356" width="10.42578125" style="545" customWidth="1"/>
    <col min="4357" max="4607" width="10.28515625" style="545"/>
    <col min="4608" max="4608" width="57.5703125" style="545" customWidth="1"/>
    <col min="4609" max="4609" width="5.28515625" style="545" customWidth="1"/>
    <col min="4610" max="4612" width="10.42578125" style="545" customWidth="1"/>
    <col min="4613" max="4863" width="10.28515625" style="545"/>
    <col min="4864" max="4864" width="57.5703125" style="545" customWidth="1"/>
    <col min="4865" max="4865" width="5.28515625" style="545" customWidth="1"/>
    <col min="4866" max="4868" width="10.42578125" style="545" customWidth="1"/>
    <col min="4869" max="5119" width="10.28515625" style="545"/>
    <col min="5120" max="5120" width="57.5703125" style="545" customWidth="1"/>
    <col min="5121" max="5121" width="5.28515625" style="545" customWidth="1"/>
    <col min="5122" max="5124" width="10.42578125" style="545" customWidth="1"/>
    <col min="5125" max="5375" width="10.28515625" style="545"/>
    <col min="5376" max="5376" width="57.5703125" style="545" customWidth="1"/>
    <col min="5377" max="5377" width="5.28515625" style="545" customWidth="1"/>
    <col min="5378" max="5380" width="10.42578125" style="545" customWidth="1"/>
    <col min="5381" max="5631" width="10.28515625" style="545"/>
    <col min="5632" max="5632" width="57.5703125" style="545" customWidth="1"/>
    <col min="5633" max="5633" width="5.28515625" style="545" customWidth="1"/>
    <col min="5634" max="5636" width="10.42578125" style="545" customWidth="1"/>
    <col min="5637" max="5887" width="10.28515625" style="545"/>
    <col min="5888" max="5888" width="57.5703125" style="545" customWidth="1"/>
    <col min="5889" max="5889" width="5.28515625" style="545" customWidth="1"/>
    <col min="5890" max="5892" width="10.42578125" style="545" customWidth="1"/>
    <col min="5893" max="6143" width="10.28515625" style="545"/>
    <col min="6144" max="6144" width="57.5703125" style="545" customWidth="1"/>
    <col min="6145" max="6145" width="5.28515625" style="545" customWidth="1"/>
    <col min="6146" max="6148" width="10.42578125" style="545" customWidth="1"/>
    <col min="6149" max="6399" width="10.28515625" style="545"/>
    <col min="6400" max="6400" width="57.5703125" style="545" customWidth="1"/>
    <col min="6401" max="6401" width="5.28515625" style="545" customWidth="1"/>
    <col min="6402" max="6404" width="10.42578125" style="545" customWidth="1"/>
    <col min="6405" max="6655" width="10.28515625" style="545"/>
    <col min="6656" max="6656" width="57.5703125" style="545" customWidth="1"/>
    <col min="6657" max="6657" width="5.28515625" style="545" customWidth="1"/>
    <col min="6658" max="6660" width="10.42578125" style="545" customWidth="1"/>
    <col min="6661" max="6911" width="10.28515625" style="545"/>
    <col min="6912" max="6912" width="57.5703125" style="545" customWidth="1"/>
    <col min="6913" max="6913" width="5.28515625" style="545" customWidth="1"/>
    <col min="6914" max="6916" width="10.42578125" style="545" customWidth="1"/>
    <col min="6917" max="7167" width="10.28515625" style="545"/>
    <col min="7168" max="7168" width="57.5703125" style="545" customWidth="1"/>
    <col min="7169" max="7169" width="5.28515625" style="545" customWidth="1"/>
    <col min="7170" max="7172" width="10.42578125" style="545" customWidth="1"/>
    <col min="7173" max="7423" width="10.28515625" style="545"/>
    <col min="7424" max="7424" width="57.5703125" style="545" customWidth="1"/>
    <col min="7425" max="7425" width="5.28515625" style="545" customWidth="1"/>
    <col min="7426" max="7428" width="10.42578125" style="545" customWidth="1"/>
    <col min="7429" max="7679" width="10.28515625" style="545"/>
    <col min="7680" max="7680" width="57.5703125" style="545" customWidth="1"/>
    <col min="7681" max="7681" width="5.28515625" style="545" customWidth="1"/>
    <col min="7682" max="7684" width="10.42578125" style="545" customWidth="1"/>
    <col min="7685" max="7935" width="10.28515625" style="545"/>
    <col min="7936" max="7936" width="57.5703125" style="545" customWidth="1"/>
    <col min="7937" max="7937" width="5.28515625" style="545" customWidth="1"/>
    <col min="7938" max="7940" width="10.42578125" style="545" customWidth="1"/>
    <col min="7941" max="8191" width="10.28515625" style="545"/>
    <col min="8192" max="8192" width="57.5703125" style="545" customWidth="1"/>
    <col min="8193" max="8193" width="5.28515625" style="545" customWidth="1"/>
    <col min="8194" max="8196" width="10.42578125" style="545" customWidth="1"/>
    <col min="8197" max="8447" width="10.28515625" style="545"/>
    <col min="8448" max="8448" width="57.5703125" style="545" customWidth="1"/>
    <col min="8449" max="8449" width="5.28515625" style="545" customWidth="1"/>
    <col min="8450" max="8452" width="10.42578125" style="545" customWidth="1"/>
    <col min="8453" max="8703" width="10.28515625" style="545"/>
    <col min="8704" max="8704" width="57.5703125" style="545" customWidth="1"/>
    <col min="8705" max="8705" width="5.28515625" style="545" customWidth="1"/>
    <col min="8706" max="8708" width="10.42578125" style="545" customWidth="1"/>
    <col min="8709" max="8959" width="10.28515625" style="545"/>
    <col min="8960" max="8960" width="57.5703125" style="545" customWidth="1"/>
    <col min="8961" max="8961" width="5.28515625" style="545" customWidth="1"/>
    <col min="8962" max="8964" width="10.42578125" style="545" customWidth="1"/>
    <col min="8965" max="9215" width="10.28515625" style="545"/>
    <col min="9216" max="9216" width="57.5703125" style="545" customWidth="1"/>
    <col min="9217" max="9217" width="5.28515625" style="545" customWidth="1"/>
    <col min="9218" max="9220" width="10.42578125" style="545" customWidth="1"/>
    <col min="9221" max="9471" width="10.28515625" style="545"/>
    <col min="9472" max="9472" width="57.5703125" style="545" customWidth="1"/>
    <col min="9473" max="9473" width="5.28515625" style="545" customWidth="1"/>
    <col min="9474" max="9476" width="10.42578125" style="545" customWidth="1"/>
    <col min="9477" max="9727" width="10.28515625" style="545"/>
    <col min="9728" max="9728" width="57.5703125" style="545" customWidth="1"/>
    <col min="9729" max="9729" width="5.28515625" style="545" customWidth="1"/>
    <col min="9730" max="9732" width="10.42578125" style="545" customWidth="1"/>
    <col min="9733" max="9983" width="10.28515625" style="545"/>
    <col min="9984" max="9984" width="57.5703125" style="545" customWidth="1"/>
    <col min="9985" max="9985" width="5.28515625" style="545" customWidth="1"/>
    <col min="9986" max="9988" width="10.42578125" style="545" customWidth="1"/>
    <col min="9989" max="10239" width="10.28515625" style="545"/>
    <col min="10240" max="10240" width="57.5703125" style="545" customWidth="1"/>
    <col min="10241" max="10241" width="5.28515625" style="545" customWidth="1"/>
    <col min="10242" max="10244" width="10.42578125" style="545" customWidth="1"/>
    <col min="10245" max="10495" width="10.28515625" style="545"/>
    <col min="10496" max="10496" width="57.5703125" style="545" customWidth="1"/>
    <col min="10497" max="10497" width="5.28515625" style="545" customWidth="1"/>
    <col min="10498" max="10500" width="10.42578125" style="545" customWidth="1"/>
    <col min="10501" max="10751" width="10.28515625" style="545"/>
    <col min="10752" max="10752" width="57.5703125" style="545" customWidth="1"/>
    <col min="10753" max="10753" width="5.28515625" style="545" customWidth="1"/>
    <col min="10754" max="10756" width="10.42578125" style="545" customWidth="1"/>
    <col min="10757" max="11007" width="10.28515625" style="545"/>
    <col min="11008" max="11008" width="57.5703125" style="545" customWidth="1"/>
    <col min="11009" max="11009" width="5.28515625" style="545" customWidth="1"/>
    <col min="11010" max="11012" width="10.42578125" style="545" customWidth="1"/>
    <col min="11013" max="11263" width="10.28515625" style="545"/>
    <col min="11264" max="11264" width="57.5703125" style="545" customWidth="1"/>
    <col min="11265" max="11265" width="5.28515625" style="545" customWidth="1"/>
    <col min="11266" max="11268" width="10.42578125" style="545" customWidth="1"/>
    <col min="11269" max="11519" width="10.28515625" style="545"/>
    <col min="11520" max="11520" width="57.5703125" style="545" customWidth="1"/>
    <col min="11521" max="11521" width="5.28515625" style="545" customWidth="1"/>
    <col min="11522" max="11524" width="10.42578125" style="545" customWidth="1"/>
    <col min="11525" max="11775" width="10.28515625" style="545"/>
    <col min="11776" max="11776" width="57.5703125" style="545" customWidth="1"/>
    <col min="11777" max="11777" width="5.28515625" style="545" customWidth="1"/>
    <col min="11778" max="11780" width="10.42578125" style="545" customWidth="1"/>
    <col min="11781" max="12031" width="10.28515625" style="545"/>
    <col min="12032" max="12032" width="57.5703125" style="545" customWidth="1"/>
    <col min="12033" max="12033" width="5.28515625" style="545" customWidth="1"/>
    <col min="12034" max="12036" width="10.42578125" style="545" customWidth="1"/>
    <col min="12037" max="12287" width="10.28515625" style="545"/>
    <col min="12288" max="12288" width="57.5703125" style="545" customWidth="1"/>
    <col min="12289" max="12289" width="5.28515625" style="545" customWidth="1"/>
    <col min="12290" max="12292" width="10.42578125" style="545" customWidth="1"/>
    <col min="12293" max="12543" width="10.28515625" style="545"/>
    <col min="12544" max="12544" width="57.5703125" style="545" customWidth="1"/>
    <col min="12545" max="12545" width="5.28515625" style="545" customWidth="1"/>
    <col min="12546" max="12548" width="10.42578125" style="545" customWidth="1"/>
    <col min="12549" max="12799" width="10.28515625" style="545"/>
    <col min="12800" max="12800" width="57.5703125" style="545" customWidth="1"/>
    <col min="12801" max="12801" width="5.28515625" style="545" customWidth="1"/>
    <col min="12802" max="12804" width="10.42578125" style="545" customWidth="1"/>
    <col min="12805" max="13055" width="10.28515625" style="545"/>
    <col min="13056" max="13056" width="57.5703125" style="545" customWidth="1"/>
    <col min="13057" max="13057" width="5.28515625" style="545" customWidth="1"/>
    <col min="13058" max="13060" width="10.42578125" style="545" customWidth="1"/>
    <col min="13061" max="13311" width="10.28515625" style="545"/>
    <col min="13312" max="13312" width="57.5703125" style="545" customWidth="1"/>
    <col min="13313" max="13313" width="5.28515625" style="545" customWidth="1"/>
    <col min="13314" max="13316" width="10.42578125" style="545" customWidth="1"/>
    <col min="13317" max="13567" width="10.28515625" style="545"/>
    <col min="13568" max="13568" width="57.5703125" style="545" customWidth="1"/>
    <col min="13569" max="13569" width="5.28515625" style="545" customWidth="1"/>
    <col min="13570" max="13572" width="10.42578125" style="545" customWidth="1"/>
    <col min="13573" max="13823" width="10.28515625" style="545"/>
    <col min="13824" max="13824" width="57.5703125" style="545" customWidth="1"/>
    <col min="13825" max="13825" width="5.28515625" style="545" customWidth="1"/>
    <col min="13826" max="13828" width="10.42578125" style="545" customWidth="1"/>
    <col min="13829" max="14079" width="10.28515625" style="545"/>
    <col min="14080" max="14080" width="57.5703125" style="545" customWidth="1"/>
    <col min="14081" max="14081" width="5.28515625" style="545" customWidth="1"/>
    <col min="14082" max="14084" width="10.42578125" style="545" customWidth="1"/>
    <col min="14085" max="14335" width="10.28515625" style="545"/>
    <col min="14336" max="14336" width="57.5703125" style="545" customWidth="1"/>
    <col min="14337" max="14337" width="5.28515625" style="545" customWidth="1"/>
    <col min="14338" max="14340" width="10.42578125" style="545" customWidth="1"/>
    <col min="14341" max="14591" width="10.28515625" style="545"/>
    <col min="14592" max="14592" width="57.5703125" style="545" customWidth="1"/>
    <col min="14593" max="14593" width="5.28515625" style="545" customWidth="1"/>
    <col min="14594" max="14596" width="10.42578125" style="545" customWidth="1"/>
    <col min="14597" max="14847" width="10.28515625" style="545"/>
    <col min="14848" max="14848" width="57.5703125" style="545" customWidth="1"/>
    <col min="14849" max="14849" width="5.28515625" style="545" customWidth="1"/>
    <col min="14850" max="14852" width="10.42578125" style="545" customWidth="1"/>
    <col min="14853" max="15103" width="10.28515625" style="545"/>
    <col min="15104" max="15104" width="57.5703125" style="545" customWidth="1"/>
    <col min="15105" max="15105" width="5.28515625" style="545" customWidth="1"/>
    <col min="15106" max="15108" width="10.42578125" style="545" customWidth="1"/>
    <col min="15109" max="15359" width="10.28515625" style="545"/>
    <col min="15360" max="15360" width="57.5703125" style="545" customWidth="1"/>
    <col min="15361" max="15361" width="5.28515625" style="545" customWidth="1"/>
    <col min="15362" max="15364" width="10.42578125" style="545" customWidth="1"/>
    <col min="15365" max="15615" width="10.28515625" style="545"/>
    <col min="15616" max="15616" width="57.5703125" style="545" customWidth="1"/>
    <col min="15617" max="15617" width="5.28515625" style="545" customWidth="1"/>
    <col min="15618" max="15620" width="10.42578125" style="545" customWidth="1"/>
    <col min="15621" max="15871" width="10.28515625" style="545"/>
    <col min="15872" max="15872" width="57.5703125" style="545" customWidth="1"/>
    <col min="15873" max="15873" width="5.28515625" style="545" customWidth="1"/>
    <col min="15874" max="15876" width="10.42578125" style="545" customWidth="1"/>
    <col min="15877" max="16127" width="10.28515625" style="545"/>
    <col min="16128" max="16128" width="57.5703125" style="545" customWidth="1"/>
    <col min="16129" max="16129" width="5.28515625" style="545" customWidth="1"/>
    <col min="16130" max="16132" width="10.42578125" style="545" customWidth="1"/>
    <col min="16133" max="16384" width="10.28515625" style="545"/>
  </cols>
  <sheetData>
    <row r="1" spans="1:4">
      <c r="A1" s="852" t="str">
        <f>+CONCATENATE("VAGYONKIMUTATÁS",CHAR(10),"a könyvviteli mérlegben értékkel szereplő eszközökről",CHAR(10),LEFT('[3]1. sz. mell.'!C3,4),".")</f>
        <v>VAGYONKIMUTATÁS
a könyvviteli mérlegben értékkel szereplő eszközökről
2016.</v>
      </c>
      <c r="B1" s="853"/>
      <c r="C1" s="853"/>
      <c r="D1" s="853"/>
    </row>
    <row r="2" spans="1:4" ht="16.5" thickBot="1">
      <c r="C2" s="547"/>
      <c r="D2" s="548" t="s">
        <v>603</v>
      </c>
    </row>
    <row r="3" spans="1:4">
      <c r="A3" s="854" t="s">
        <v>827</v>
      </c>
      <c r="B3" s="857" t="s">
        <v>710</v>
      </c>
      <c r="C3" s="860" t="s">
        <v>828</v>
      </c>
      <c r="D3" s="860" t="s">
        <v>829</v>
      </c>
    </row>
    <row r="4" spans="1:4">
      <c r="A4" s="855"/>
      <c r="B4" s="858"/>
      <c r="C4" s="861"/>
      <c r="D4" s="861"/>
    </row>
    <row r="5" spans="1:4">
      <c r="A5" s="856"/>
      <c r="B5" s="859"/>
      <c r="C5" s="862" t="s">
        <v>830</v>
      </c>
      <c r="D5" s="862"/>
    </row>
    <row r="6" spans="1:4" s="551" customFormat="1" ht="16.5" thickBot="1">
      <c r="A6" s="549" t="s">
        <v>831</v>
      </c>
      <c r="B6" s="550" t="s">
        <v>832</v>
      </c>
      <c r="C6" s="550" t="s">
        <v>833</v>
      </c>
      <c r="D6" s="550" t="s">
        <v>834</v>
      </c>
    </row>
    <row r="7" spans="1:4" s="555" customFormat="1">
      <c r="A7" s="552" t="s">
        <v>835</v>
      </c>
      <c r="B7" s="553" t="s">
        <v>836</v>
      </c>
      <c r="C7" s="554">
        <v>38824834</v>
      </c>
      <c r="D7" s="554">
        <v>557566</v>
      </c>
    </row>
    <row r="8" spans="1:4" s="555" customFormat="1">
      <c r="A8" s="556" t="s">
        <v>837</v>
      </c>
      <c r="B8" s="557" t="s">
        <v>838</v>
      </c>
      <c r="C8" s="558">
        <f>SUM(C9,C14,C19,C24,C29)</f>
        <v>10493811704</v>
      </c>
      <c r="D8" s="558">
        <f>SUM(D9,D14,D19,D24,D29)</f>
        <v>7037648335</v>
      </c>
    </row>
    <row r="9" spans="1:4" s="555" customFormat="1">
      <c r="A9" s="556" t="s">
        <v>839</v>
      </c>
      <c r="B9" s="557" t="s">
        <v>840</v>
      </c>
      <c r="C9" s="558">
        <f>SUM(C10:C13)</f>
        <v>9621010705</v>
      </c>
      <c r="D9" s="558">
        <f>SUM(D10:D13)</f>
        <v>6328631805</v>
      </c>
    </row>
    <row r="10" spans="1:4" s="555" customFormat="1">
      <c r="A10" s="559" t="s">
        <v>841</v>
      </c>
      <c r="B10" s="557" t="s">
        <v>842</v>
      </c>
      <c r="C10" s="560">
        <v>4816152029</v>
      </c>
      <c r="D10" s="560">
        <v>2541614426</v>
      </c>
    </row>
    <row r="11" spans="1:4" s="555" customFormat="1" ht="22.5">
      <c r="A11" s="559" t="s">
        <v>843</v>
      </c>
      <c r="B11" s="557" t="s">
        <v>844</v>
      </c>
      <c r="C11" s="561"/>
      <c r="D11" s="561"/>
    </row>
    <row r="12" spans="1:4" s="555" customFormat="1" ht="22.5">
      <c r="A12" s="559" t="s">
        <v>845</v>
      </c>
      <c r="B12" s="557" t="s">
        <v>846</v>
      </c>
      <c r="C12" s="561">
        <v>4014626471</v>
      </c>
      <c r="D12" s="561">
        <v>3172692528</v>
      </c>
    </row>
    <row r="13" spans="1:4" s="555" customFormat="1">
      <c r="A13" s="559" t="s">
        <v>847</v>
      </c>
      <c r="B13" s="557" t="s">
        <v>848</v>
      </c>
      <c r="C13" s="561">
        <v>790232205</v>
      </c>
      <c r="D13" s="561">
        <v>614324851</v>
      </c>
    </row>
    <row r="14" spans="1:4" s="555" customFormat="1">
      <c r="A14" s="556" t="s">
        <v>849</v>
      </c>
      <c r="B14" s="557" t="s">
        <v>850</v>
      </c>
      <c r="C14" s="562">
        <f>SUM(C15:C18)</f>
        <v>203317633</v>
      </c>
      <c r="D14" s="562">
        <f>SUM(D15:D18)</f>
        <v>39533164</v>
      </c>
    </row>
    <row r="15" spans="1:4" s="555" customFormat="1">
      <c r="A15" s="559" t="s">
        <v>851</v>
      </c>
      <c r="B15" s="557" t="s">
        <v>852</v>
      </c>
      <c r="C15" s="561">
        <v>520000</v>
      </c>
      <c r="D15" s="561">
        <v>520000</v>
      </c>
    </row>
    <row r="16" spans="1:4" s="555" customFormat="1" ht="22.5">
      <c r="A16" s="559" t="s">
        <v>853</v>
      </c>
      <c r="B16" s="557" t="s">
        <v>149</v>
      </c>
      <c r="C16" s="561">
        <v>0</v>
      </c>
      <c r="D16" s="561">
        <v>0</v>
      </c>
    </row>
    <row r="17" spans="1:4" s="555" customFormat="1">
      <c r="A17" s="559" t="s">
        <v>854</v>
      </c>
      <c r="B17" s="557" t="s">
        <v>166</v>
      </c>
      <c r="C17" s="561">
        <v>137582196</v>
      </c>
      <c r="D17" s="561">
        <v>22665807</v>
      </c>
    </row>
    <row r="18" spans="1:4" s="555" customFormat="1">
      <c r="A18" s="559" t="s">
        <v>855</v>
      </c>
      <c r="B18" s="557" t="s">
        <v>167</v>
      </c>
      <c r="C18" s="561">
        <v>65215437</v>
      </c>
      <c r="D18" s="561">
        <v>16347357</v>
      </c>
    </row>
    <row r="19" spans="1:4" s="555" customFormat="1">
      <c r="A19" s="556" t="s">
        <v>856</v>
      </c>
      <c r="B19" s="557" t="s">
        <v>168</v>
      </c>
      <c r="C19" s="562">
        <v>0</v>
      </c>
      <c r="D19" s="562">
        <v>0</v>
      </c>
    </row>
    <row r="20" spans="1:4" s="555" customFormat="1">
      <c r="A20" s="559" t="s">
        <v>857</v>
      </c>
      <c r="B20" s="557" t="s">
        <v>171</v>
      </c>
      <c r="C20" s="561">
        <v>0</v>
      </c>
      <c r="D20" s="561">
        <v>0</v>
      </c>
    </row>
    <row r="21" spans="1:4" s="555" customFormat="1">
      <c r="A21" s="559" t="s">
        <v>858</v>
      </c>
      <c r="B21" s="557" t="s">
        <v>174</v>
      </c>
      <c r="C21" s="561">
        <v>0</v>
      </c>
      <c r="D21" s="561">
        <v>0</v>
      </c>
    </row>
    <row r="22" spans="1:4" s="555" customFormat="1">
      <c r="A22" s="559" t="s">
        <v>859</v>
      </c>
      <c r="B22" s="557" t="s">
        <v>177</v>
      </c>
      <c r="C22" s="561">
        <v>0</v>
      </c>
      <c r="D22" s="561">
        <v>0</v>
      </c>
    </row>
    <row r="23" spans="1:4" s="555" customFormat="1">
      <c r="A23" s="559" t="s">
        <v>860</v>
      </c>
      <c r="B23" s="557" t="s">
        <v>180</v>
      </c>
      <c r="C23" s="561">
        <v>0</v>
      </c>
      <c r="D23" s="561">
        <v>0</v>
      </c>
    </row>
    <row r="24" spans="1:4" s="555" customFormat="1">
      <c r="A24" s="556" t="s">
        <v>861</v>
      </c>
      <c r="B24" s="557" t="s">
        <v>183</v>
      </c>
      <c r="C24" s="562">
        <f>SUM(C25:C28)</f>
        <v>669483366</v>
      </c>
      <c r="D24" s="562">
        <f>SUM(D25:D28)</f>
        <v>669483366</v>
      </c>
    </row>
    <row r="25" spans="1:4" s="555" customFormat="1">
      <c r="A25" s="559" t="s">
        <v>862</v>
      </c>
      <c r="B25" s="557" t="s">
        <v>186</v>
      </c>
      <c r="C25" s="561">
        <v>0</v>
      </c>
      <c r="D25" s="561">
        <v>0</v>
      </c>
    </row>
    <row r="26" spans="1:4" s="555" customFormat="1">
      <c r="A26" s="559" t="s">
        <v>863</v>
      </c>
      <c r="B26" s="557" t="s">
        <v>189</v>
      </c>
      <c r="C26" s="561">
        <v>0</v>
      </c>
      <c r="D26" s="561">
        <v>0</v>
      </c>
    </row>
    <row r="27" spans="1:4" s="555" customFormat="1">
      <c r="A27" s="559" t="s">
        <v>864</v>
      </c>
      <c r="B27" s="557" t="s">
        <v>192</v>
      </c>
      <c r="C27" s="561">
        <v>669483366</v>
      </c>
      <c r="D27" s="561">
        <v>669483366</v>
      </c>
    </row>
    <row r="28" spans="1:4" s="555" customFormat="1">
      <c r="A28" s="559" t="s">
        <v>865</v>
      </c>
      <c r="B28" s="557" t="s">
        <v>194</v>
      </c>
      <c r="C28" s="561">
        <v>0</v>
      </c>
      <c r="D28" s="561">
        <v>0</v>
      </c>
    </row>
    <row r="29" spans="1:4" s="555" customFormat="1">
      <c r="A29" s="556" t="s">
        <v>866</v>
      </c>
      <c r="B29" s="557" t="s">
        <v>197</v>
      </c>
      <c r="C29" s="562">
        <v>0</v>
      </c>
      <c r="D29" s="562">
        <v>0</v>
      </c>
    </row>
    <row r="30" spans="1:4" s="555" customFormat="1">
      <c r="A30" s="559" t="s">
        <v>867</v>
      </c>
      <c r="B30" s="557" t="s">
        <v>200</v>
      </c>
      <c r="C30" s="561">
        <v>0</v>
      </c>
      <c r="D30" s="561">
        <v>0</v>
      </c>
    </row>
    <row r="31" spans="1:4" s="555" customFormat="1" ht="22.5">
      <c r="A31" s="559" t="s">
        <v>868</v>
      </c>
      <c r="B31" s="557" t="s">
        <v>203</v>
      </c>
      <c r="C31" s="561">
        <v>0</v>
      </c>
      <c r="D31" s="561">
        <v>0</v>
      </c>
    </row>
    <row r="32" spans="1:4" s="555" customFormat="1">
      <c r="A32" s="559" t="s">
        <v>869</v>
      </c>
      <c r="B32" s="557" t="s">
        <v>232</v>
      </c>
      <c r="C32" s="561">
        <v>0</v>
      </c>
      <c r="D32" s="561">
        <v>0</v>
      </c>
    </row>
    <row r="33" spans="1:4" s="555" customFormat="1">
      <c r="A33" s="559" t="s">
        <v>870</v>
      </c>
      <c r="B33" s="557" t="s">
        <v>235</v>
      </c>
      <c r="C33" s="561">
        <v>0</v>
      </c>
      <c r="D33" s="561">
        <v>0</v>
      </c>
    </row>
    <row r="34" spans="1:4" s="555" customFormat="1">
      <c r="A34" s="556" t="s">
        <v>871</v>
      </c>
      <c r="B34" s="557" t="s">
        <v>236</v>
      </c>
      <c r="C34" s="562">
        <f>SUM(C35,C40,C45)</f>
        <v>602795400</v>
      </c>
      <c r="D34" s="562">
        <f>SUM(D35,D40,D45)</f>
        <v>602766356</v>
      </c>
    </row>
    <row r="35" spans="1:4" s="555" customFormat="1">
      <c r="A35" s="556" t="s">
        <v>872</v>
      </c>
      <c r="B35" s="557" t="s">
        <v>237</v>
      </c>
      <c r="C35" s="562">
        <f>SUM(C36:C39)</f>
        <v>602742400</v>
      </c>
      <c r="D35" s="562">
        <f>SUM(D36:D39)</f>
        <v>602742400</v>
      </c>
    </row>
    <row r="36" spans="1:4" s="555" customFormat="1">
      <c r="A36" s="559" t="s">
        <v>873</v>
      </c>
      <c r="B36" s="557" t="s">
        <v>767</v>
      </c>
      <c r="C36" s="561">
        <v>0</v>
      </c>
      <c r="D36" s="561">
        <v>0</v>
      </c>
    </row>
    <row r="37" spans="1:4" s="555" customFormat="1">
      <c r="A37" s="559" t="s">
        <v>874</v>
      </c>
      <c r="B37" s="557" t="s">
        <v>769</v>
      </c>
      <c r="C37" s="561">
        <v>0</v>
      </c>
      <c r="D37" s="561">
        <v>0</v>
      </c>
    </row>
    <row r="38" spans="1:4" s="555" customFormat="1">
      <c r="A38" s="559" t="s">
        <v>875</v>
      </c>
      <c r="B38" s="557" t="s">
        <v>876</v>
      </c>
      <c r="C38" s="561">
        <v>602742400</v>
      </c>
      <c r="D38" s="561">
        <v>602742400</v>
      </c>
    </row>
    <row r="39" spans="1:4" s="555" customFormat="1">
      <c r="A39" s="559" t="s">
        <v>877</v>
      </c>
      <c r="B39" s="557" t="s">
        <v>878</v>
      </c>
      <c r="C39" s="561">
        <v>0</v>
      </c>
      <c r="D39" s="561">
        <v>0</v>
      </c>
    </row>
    <row r="40" spans="1:4" s="555" customFormat="1">
      <c r="A40" s="556" t="s">
        <v>879</v>
      </c>
      <c r="B40" s="557" t="s">
        <v>880</v>
      </c>
      <c r="C40" s="562">
        <f>SUM(C41:C44)</f>
        <v>53000</v>
      </c>
      <c r="D40" s="562">
        <f>SUM(D41:D44)</f>
        <v>23956</v>
      </c>
    </row>
    <row r="41" spans="1:4" s="555" customFormat="1">
      <c r="A41" s="559" t="s">
        <v>881</v>
      </c>
      <c r="B41" s="557" t="s">
        <v>882</v>
      </c>
      <c r="C41" s="561">
        <v>0</v>
      </c>
      <c r="D41" s="561">
        <v>0</v>
      </c>
    </row>
    <row r="42" spans="1:4" s="555" customFormat="1" ht="22.5">
      <c r="A42" s="559" t="s">
        <v>883</v>
      </c>
      <c r="B42" s="557" t="s">
        <v>884</v>
      </c>
      <c r="C42" s="561">
        <v>0</v>
      </c>
      <c r="D42" s="561">
        <v>0</v>
      </c>
    </row>
    <row r="43" spans="1:4" s="555" customFormat="1">
      <c r="A43" s="559" t="s">
        <v>885</v>
      </c>
      <c r="B43" s="557" t="s">
        <v>886</v>
      </c>
      <c r="C43" s="561">
        <v>53000</v>
      </c>
      <c r="D43" s="561">
        <v>23956</v>
      </c>
    </row>
    <row r="44" spans="1:4" s="555" customFormat="1">
      <c r="A44" s="559" t="s">
        <v>887</v>
      </c>
      <c r="B44" s="557" t="s">
        <v>888</v>
      </c>
      <c r="C44" s="561">
        <v>0</v>
      </c>
      <c r="D44" s="561">
        <v>0</v>
      </c>
    </row>
    <row r="45" spans="1:4" s="555" customFormat="1">
      <c r="A45" s="556" t="s">
        <v>889</v>
      </c>
      <c r="B45" s="557" t="s">
        <v>890</v>
      </c>
      <c r="C45" s="562">
        <v>0</v>
      </c>
      <c r="D45" s="562">
        <v>0</v>
      </c>
    </row>
    <row r="46" spans="1:4" s="555" customFormat="1">
      <c r="A46" s="559" t="s">
        <v>891</v>
      </c>
      <c r="B46" s="557" t="s">
        <v>892</v>
      </c>
      <c r="C46" s="561">
        <v>0</v>
      </c>
      <c r="D46" s="561">
        <v>0</v>
      </c>
    </row>
    <row r="47" spans="1:4" s="555" customFormat="1" ht="22.5">
      <c r="A47" s="559" t="s">
        <v>893</v>
      </c>
      <c r="B47" s="557" t="s">
        <v>894</v>
      </c>
      <c r="C47" s="561">
        <v>0</v>
      </c>
      <c r="D47" s="561">
        <v>0</v>
      </c>
    </row>
    <row r="48" spans="1:4" s="555" customFormat="1">
      <c r="A48" s="559" t="s">
        <v>895</v>
      </c>
      <c r="B48" s="557" t="s">
        <v>896</v>
      </c>
      <c r="C48" s="561">
        <v>0</v>
      </c>
      <c r="D48" s="561">
        <v>0</v>
      </c>
    </row>
    <row r="49" spans="1:4" s="555" customFormat="1">
      <c r="A49" s="559" t="s">
        <v>897</v>
      </c>
      <c r="B49" s="557" t="s">
        <v>898</v>
      </c>
      <c r="C49" s="561">
        <v>0</v>
      </c>
      <c r="D49" s="561">
        <v>0</v>
      </c>
    </row>
    <row r="50" spans="1:4" s="555" customFormat="1">
      <c r="A50" s="556" t="s">
        <v>899</v>
      </c>
      <c r="B50" s="557" t="s">
        <v>900</v>
      </c>
      <c r="C50" s="561">
        <v>0</v>
      </c>
      <c r="D50" s="561">
        <v>0</v>
      </c>
    </row>
    <row r="51" spans="1:4" s="555" customFormat="1" ht="21">
      <c r="A51" s="556" t="s">
        <v>901</v>
      </c>
      <c r="B51" s="557" t="s">
        <v>902</v>
      </c>
      <c r="C51" s="562">
        <f>SUM(C50,C34,C8,C7)</f>
        <v>11135431938</v>
      </c>
      <c r="D51" s="562">
        <f>SUM(D50,D34,D8,D7)</f>
        <v>7640972257</v>
      </c>
    </row>
    <row r="52" spans="1:4" s="555" customFormat="1">
      <c r="A52" s="556" t="s">
        <v>903</v>
      </c>
      <c r="B52" s="557" t="s">
        <v>904</v>
      </c>
      <c r="C52" s="561">
        <v>2543190</v>
      </c>
      <c r="D52" s="561">
        <v>2543190</v>
      </c>
    </row>
    <row r="53" spans="1:4" s="555" customFormat="1">
      <c r="A53" s="556" t="s">
        <v>905</v>
      </c>
      <c r="B53" s="557" t="s">
        <v>906</v>
      </c>
      <c r="C53" s="561">
        <v>0</v>
      </c>
      <c r="D53" s="561">
        <v>0</v>
      </c>
    </row>
    <row r="54" spans="1:4" s="555" customFormat="1">
      <c r="A54" s="556" t="s">
        <v>907</v>
      </c>
      <c r="B54" s="557" t="s">
        <v>908</v>
      </c>
      <c r="C54" s="562">
        <f>SUM(C52:C53)</f>
        <v>2543190</v>
      </c>
      <c r="D54" s="562">
        <f>SUM(D52:D53)</f>
        <v>2543190</v>
      </c>
    </row>
    <row r="55" spans="1:4" s="555" customFormat="1">
      <c r="A55" s="556" t="s">
        <v>909</v>
      </c>
      <c r="B55" s="557" t="s">
        <v>910</v>
      </c>
      <c r="C55" s="561">
        <v>0</v>
      </c>
      <c r="D55" s="561">
        <v>0</v>
      </c>
    </row>
    <row r="56" spans="1:4" s="555" customFormat="1">
      <c r="A56" s="556" t="s">
        <v>911</v>
      </c>
      <c r="B56" s="557" t="s">
        <v>912</v>
      </c>
      <c r="C56" s="561">
        <v>759195</v>
      </c>
      <c r="D56" s="561">
        <v>759195</v>
      </c>
    </row>
    <row r="57" spans="1:4" s="555" customFormat="1">
      <c r="A57" s="556" t="s">
        <v>913</v>
      </c>
      <c r="B57" s="557" t="s">
        <v>914</v>
      </c>
      <c r="C57" s="561">
        <v>1724304937</v>
      </c>
      <c r="D57" s="561">
        <v>1724304937</v>
      </c>
    </row>
    <row r="58" spans="1:4" s="555" customFormat="1">
      <c r="A58" s="556" t="s">
        <v>915</v>
      </c>
      <c r="B58" s="557" t="s">
        <v>916</v>
      </c>
      <c r="C58" s="561">
        <v>0</v>
      </c>
      <c r="D58" s="561">
        <v>0</v>
      </c>
    </row>
    <row r="59" spans="1:4" s="555" customFormat="1">
      <c r="A59" s="556" t="s">
        <v>917</v>
      </c>
      <c r="B59" s="557" t="s">
        <v>918</v>
      </c>
      <c r="C59" s="562">
        <f>SUM(C55:C58)</f>
        <v>1725064132</v>
      </c>
      <c r="D59" s="562">
        <f>SUM(D55:D58)</f>
        <v>1725064132</v>
      </c>
    </row>
    <row r="60" spans="1:4" s="555" customFormat="1">
      <c r="A60" s="556" t="s">
        <v>919</v>
      </c>
      <c r="B60" s="557" t="s">
        <v>920</v>
      </c>
      <c r="C60" s="561">
        <v>107377482</v>
      </c>
      <c r="D60" s="561">
        <v>48483142</v>
      </c>
    </row>
    <row r="61" spans="1:4" s="555" customFormat="1">
      <c r="A61" s="556" t="s">
        <v>921</v>
      </c>
      <c r="B61" s="557" t="s">
        <v>922</v>
      </c>
      <c r="C61" s="561">
        <v>59857600</v>
      </c>
      <c r="D61" s="561">
        <v>59857600</v>
      </c>
    </row>
    <row r="62" spans="1:4" s="555" customFormat="1">
      <c r="A62" s="556" t="s">
        <v>923</v>
      </c>
      <c r="B62" s="557" t="s">
        <v>924</v>
      </c>
      <c r="C62" s="561">
        <v>2023315</v>
      </c>
      <c r="D62" s="561">
        <v>2023315</v>
      </c>
    </row>
    <row r="63" spans="1:4" s="555" customFormat="1">
      <c r="A63" s="556" t="s">
        <v>925</v>
      </c>
      <c r="B63" s="557" t="s">
        <v>926</v>
      </c>
      <c r="C63" s="562">
        <f>SUM(C60:C62)</f>
        <v>169258397</v>
      </c>
      <c r="D63" s="562">
        <f>SUM(D60:D62)</f>
        <v>110364057</v>
      </c>
    </row>
    <row r="64" spans="1:4" s="555" customFormat="1">
      <c r="A64" s="556" t="s">
        <v>927</v>
      </c>
      <c r="B64" s="557" t="s">
        <v>928</v>
      </c>
      <c r="C64" s="561">
        <v>286329</v>
      </c>
      <c r="D64" s="561">
        <v>286329</v>
      </c>
    </row>
    <row r="65" spans="1:4" s="555" customFormat="1" ht="21">
      <c r="A65" s="556" t="s">
        <v>929</v>
      </c>
      <c r="B65" s="557" t="s">
        <v>930</v>
      </c>
      <c r="C65" s="561">
        <v>363304</v>
      </c>
      <c r="D65" s="561">
        <v>363304</v>
      </c>
    </row>
    <row r="66" spans="1:4" s="555" customFormat="1">
      <c r="A66" s="556" t="s">
        <v>931</v>
      </c>
      <c r="B66" s="557" t="s">
        <v>932</v>
      </c>
      <c r="C66" s="562">
        <v>1000667</v>
      </c>
      <c r="D66" s="562">
        <v>1000667</v>
      </c>
    </row>
    <row r="67" spans="1:4" s="555" customFormat="1">
      <c r="A67" s="556" t="s">
        <v>933</v>
      </c>
      <c r="B67" s="557" t="s">
        <v>934</v>
      </c>
      <c r="C67" s="561">
        <v>27685739</v>
      </c>
      <c r="D67" s="561">
        <v>27685739</v>
      </c>
    </row>
    <row r="68" spans="1:4" s="555" customFormat="1" ht="16.5" thickBot="1">
      <c r="A68" s="563" t="s">
        <v>935</v>
      </c>
      <c r="B68" s="564" t="s">
        <v>936</v>
      </c>
      <c r="C68" s="565">
        <f>SUM(C67,C66,C63,C59,C54,C51)</f>
        <v>13060984063</v>
      </c>
      <c r="D68" s="565">
        <f>SUM(D67,D66,D63,D59,D54,D51)</f>
        <v>9507630042</v>
      </c>
    </row>
    <row r="69" spans="1:4">
      <c r="A69" s="566"/>
      <c r="C69" s="567"/>
      <c r="D69" s="567"/>
    </row>
    <row r="70" spans="1:4">
      <c r="A70" s="566"/>
      <c r="C70" s="567"/>
      <c r="D70" s="567"/>
    </row>
    <row r="71" spans="1:4">
      <c r="A71" s="568"/>
      <c r="C71" s="567"/>
      <c r="D71" s="567"/>
    </row>
    <row r="72" spans="1:4">
      <c r="A72" s="851"/>
      <c r="B72" s="851"/>
      <c r="C72" s="851"/>
      <c r="D72" s="851"/>
    </row>
    <row r="73" spans="1:4">
      <c r="A73" s="851"/>
      <c r="B73" s="851"/>
      <c r="C73" s="851"/>
      <c r="D73" s="851"/>
    </row>
  </sheetData>
  <mergeCells count="8">
    <mergeCell ref="A72:D72"/>
    <mergeCell ref="A73:D73"/>
    <mergeCell ref="A1:D1"/>
    <mergeCell ref="A3:A5"/>
    <mergeCell ref="B3:B5"/>
    <mergeCell ref="C3:C4"/>
    <mergeCell ref="D3:D4"/>
    <mergeCell ref="C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&amp;R&amp;"-,Félkövér dőlt"&amp;12 7A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26"/>
  <sheetViews>
    <sheetView zoomScaleNormal="100" workbookViewId="0">
      <selection activeCell="C20" sqref="C20"/>
    </sheetView>
  </sheetViews>
  <sheetFormatPr defaultRowHeight="12.75"/>
  <cols>
    <col min="1" max="1" width="61" style="570" customWidth="1"/>
    <col min="2" max="2" width="5.28515625" style="587" customWidth="1"/>
    <col min="3" max="3" width="15.42578125" style="569" customWidth="1"/>
    <col min="4" max="256" width="8.85546875" style="569"/>
    <col min="257" max="257" width="61" style="569" customWidth="1"/>
    <col min="258" max="258" width="5.28515625" style="569" customWidth="1"/>
    <col min="259" max="259" width="15.42578125" style="569" customWidth="1"/>
    <col min="260" max="512" width="8.85546875" style="569"/>
    <col min="513" max="513" width="61" style="569" customWidth="1"/>
    <col min="514" max="514" width="5.28515625" style="569" customWidth="1"/>
    <col min="515" max="515" width="15.42578125" style="569" customWidth="1"/>
    <col min="516" max="768" width="8.85546875" style="569"/>
    <col min="769" max="769" width="61" style="569" customWidth="1"/>
    <col min="770" max="770" width="5.28515625" style="569" customWidth="1"/>
    <col min="771" max="771" width="15.42578125" style="569" customWidth="1"/>
    <col min="772" max="1024" width="8.85546875" style="569"/>
    <col min="1025" max="1025" width="61" style="569" customWidth="1"/>
    <col min="1026" max="1026" width="5.28515625" style="569" customWidth="1"/>
    <col min="1027" max="1027" width="15.42578125" style="569" customWidth="1"/>
    <col min="1028" max="1280" width="8.85546875" style="569"/>
    <col min="1281" max="1281" width="61" style="569" customWidth="1"/>
    <col min="1282" max="1282" width="5.28515625" style="569" customWidth="1"/>
    <col min="1283" max="1283" width="15.42578125" style="569" customWidth="1"/>
    <col min="1284" max="1536" width="8.85546875" style="569"/>
    <col min="1537" max="1537" width="61" style="569" customWidth="1"/>
    <col min="1538" max="1538" width="5.28515625" style="569" customWidth="1"/>
    <col min="1539" max="1539" width="15.42578125" style="569" customWidth="1"/>
    <col min="1540" max="1792" width="8.85546875" style="569"/>
    <col min="1793" max="1793" width="61" style="569" customWidth="1"/>
    <col min="1794" max="1794" width="5.28515625" style="569" customWidth="1"/>
    <col min="1795" max="1795" width="15.42578125" style="569" customWidth="1"/>
    <col min="1796" max="2048" width="8.85546875" style="569"/>
    <col min="2049" max="2049" width="61" style="569" customWidth="1"/>
    <col min="2050" max="2050" width="5.28515625" style="569" customWidth="1"/>
    <col min="2051" max="2051" width="15.42578125" style="569" customWidth="1"/>
    <col min="2052" max="2304" width="8.85546875" style="569"/>
    <col min="2305" max="2305" width="61" style="569" customWidth="1"/>
    <col min="2306" max="2306" width="5.28515625" style="569" customWidth="1"/>
    <col min="2307" max="2307" width="15.42578125" style="569" customWidth="1"/>
    <col min="2308" max="2560" width="8.85546875" style="569"/>
    <col min="2561" max="2561" width="61" style="569" customWidth="1"/>
    <col min="2562" max="2562" width="5.28515625" style="569" customWidth="1"/>
    <col min="2563" max="2563" width="15.42578125" style="569" customWidth="1"/>
    <col min="2564" max="2816" width="8.85546875" style="569"/>
    <col min="2817" max="2817" width="61" style="569" customWidth="1"/>
    <col min="2818" max="2818" width="5.28515625" style="569" customWidth="1"/>
    <col min="2819" max="2819" width="15.42578125" style="569" customWidth="1"/>
    <col min="2820" max="3072" width="8.85546875" style="569"/>
    <col min="3073" max="3073" width="61" style="569" customWidth="1"/>
    <col min="3074" max="3074" width="5.28515625" style="569" customWidth="1"/>
    <col min="3075" max="3075" width="15.42578125" style="569" customWidth="1"/>
    <col min="3076" max="3328" width="8.85546875" style="569"/>
    <col min="3329" max="3329" width="61" style="569" customWidth="1"/>
    <col min="3330" max="3330" width="5.28515625" style="569" customWidth="1"/>
    <col min="3331" max="3331" width="15.42578125" style="569" customWidth="1"/>
    <col min="3332" max="3584" width="8.85546875" style="569"/>
    <col min="3585" max="3585" width="61" style="569" customWidth="1"/>
    <col min="3586" max="3586" width="5.28515625" style="569" customWidth="1"/>
    <col min="3587" max="3587" width="15.42578125" style="569" customWidth="1"/>
    <col min="3588" max="3840" width="8.85546875" style="569"/>
    <col min="3841" max="3841" width="61" style="569" customWidth="1"/>
    <col min="3842" max="3842" width="5.28515625" style="569" customWidth="1"/>
    <col min="3843" max="3843" width="15.42578125" style="569" customWidth="1"/>
    <col min="3844" max="4096" width="8.85546875" style="569"/>
    <col min="4097" max="4097" width="61" style="569" customWidth="1"/>
    <col min="4098" max="4098" width="5.28515625" style="569" customWidth="1"/>
    <col min="4099" max="4099" width="15.42578125" style="569" customWidth="1"/>
    <col min="4100" max="4352" width="8.85546875" style="569"/>
    <col min="4353" max="4353" width="61" style="569" customWidth="1"/>
    <col min="4354" max="4354" width="5.28515625" style="569" customWidth="1"/>
    <col min="4355" max="4355" width="15.42578125" style="569" customWidth="1"/>
    <col min="4356" max="4608" width="8.85546875" style="569"/>
    <col min="4609" max="4609" width="61" style="569" customWidth="1"/>
    <col min="4610" max="4610" width="5.28515625" style="569" customWidth="1"/>
    <col min="4611" max="4611" width="15.42578125" style="569" customWidth="1"/>
    <col min="4612" max="4864" width="8.85546875" style="569"/>
    <col min="4865" max="4865" width="61" style="569" customWidth="1"/>
    <col min="4866" max="4866" width="5.28515625" style="569" customWidth="1"/>
    <col min="4867" max="4867" width="15.42578125" style="569" customWidth="1"/>
    <col min="4868" max="5120" width="8.85546875" style="569"/>
    <col min="5121" max="5121" width="61" style="569" customWidth="1"/>
    <col min="5122" max="5122" width="5.28515625" style="569" customWidth="1"/>
    <col min="5123" max="5123" width="15.42578125" style="569" customWidth="1"/>
    <col min="5124" max="5376" width="8.85546875" style="569"/>
    <col min="5377" max="5377" width="61" style="569" customWidth="1"/>
    <col min="5378" max="5378" width="5.28515625" style="569" customWidth="1"/>
    <col min="5379" max="5379" width="15.42578125" style="569" customWidth="1"/>
    <col min="5380" max="5632" width="8.85546875" style="569"/>
    <col min="5633" max="5633" width="61" style="569" customWidth="1"/>
    <col min="5634" max="5634" width="5.28515625" style="569" customWidth="1"/>
    <col min="5635" max="5635" width="15.42578125" style="569" customWidth="1"/>
    <col min="5636" max="5888" width="8.85546875" style="569"/>
    <col min="5889" max="5889" width="61" style="569" customWidth="1"/>
    <col min="5890" max="5890" width="5.28515625" style="569" customWidth="1"/>
    <col min="5891" max="5891" width="15.42578125" style="569" customWidth="1"/>
    <col min="5892" max="6144" width="8.85546875" style="569"/>
    <col min="6145" max="6145" width="61" style="569" customWidth="1"/>
    <col min="6146" max="6146" width="5.28515625" style="569" customWidth="1"/>
    <col min="6147" max="6147" width="15.42578125" style="569" customWidth="1"/>
    <col min="6148" max="6400" width="8.85546875" style="569"/>
    <col min="6401" max="6401" width="61" style="569" customWidth="1"/>
    <col min="6402" max="6402" width="5.28515625" style="569" customWidth="1"/>
    <col min="6403" max="6403" width="15.42578125" style="569" customWidth="1"/>
    <col min="6404" max="6656" width="8.85546875" style="569"/>
    <col min="6657" max="6657" width="61" style="569" customWidth="1"/>
    <col min="6658" max="6658" width="5.28515625" style="569" customWidth="1"/>
    <col min="6659" max="6659" width="15.42578125" style="569" customWidth="1"/>
    <col min="6660" max="6912" width="8.85546875" style="569"/>
    <col min="6913" max="6913" width="61" style="569" customWidth="1"/>
    <col min="6914" max="6914" width="5.28515625" style="569" customWidth="1"/>
    <col min="6915" max="6915" width="15.42578125" style="569" customWidth="1"/>
    <col min="6916" max="7168" width="8.85546875" style="569"/>
    <col min="7169" max="7169" width="61" style="569" customWidth="1"/>
    <col min="7170" max="7170" width="5.28515625" style="569" customWidth="1"/>
    <col min="7171" max="7171" width="15.42578125" style="569" customWidth="1"/>
    <col min="7172" max="7424" width="8.85546875" style="569"/>
    <col min="7425" max="7425" width="61" style="569" customWidth="1"/>
    <col min="7426" max="7426" width="5.28515625" style="569" customWidth="1"/>
    <col min="7427" max="7427" width="15.42578125" style="569" customWidth="1"/>
    <col min="7428" max="7680" width="8.85546875" style="569"/>
    <col min="7681" max="7681" width="61" style="569" customWidth="1"/>
    <col min="7682" max="7682" width="5.28515625" style="569" customWidth="1"/>
    <col min="7683" max="7683" width="15.42578125" style="569" customWidth="1"/>
    <col min="7684" max="7936" width="8.85546875" style="569"/>
    <col min="7937" max="7937" width="61" style="569" customWidth="1"/>
    <col min="7938" max="7938" width="5.28515625" style="569" customWidth="1"/>
    <col min="7939" max="7939" width="15.42578125" style="569" customWidth="1"/>
    <col min="7940" max="8192" width="8.85546875" style="569"/>
    <col min="8193" max="8193" width="61" style="569" customWidth="1"/>
    <col min="8194" max="8194" width="5.28515625" style="569" customWidth="1"/>
    <col min="8195" max="8195" width="15.42578125" style="569" customWidth="1"/>
    <col min="8196" max="8448" width="8.85546875" style="569"/>
    <col min="8449" max="8449" width="61" style="569" customWidth="1"/>
    <col min="8450" max="8450" width="5.28515625" style="569" customWidth="1"/>
    <col min="8451" max="8451" width="15.42578125" style="569" customWidth="1"/>
    <col min="8452" max="8704" width="8.85546875" style="569"/>
    <col min="8705" max="8705" width="61" style="569" customWidth="1"/>
    <col min="8706" max="8706" width="5.28515625" style="569" customWidth="1"/>
    <col min="8707" max="8707" width="15.42578125" style="569" customWidth="1"/>
    <col min="8708" max="8960" width="8.85546875" style="569"/>
    <col min="8961" max="8961" width="61" style="569" customWidth="1"/>
    <col min="8962" max="8962" width="5.28515625" style="569" customWidth="1"/>
    <col min="8963" max="8963" width="15.42578125" style="569" customWidth="1"/>
    <col min="8964" max="9216" width="8.85546875" style="569"/>
    <col min="9217" max="9217" width="61" style="569" customWidth="1"/>
    <col min="9218" max="9218" width="5.28515625" style="569" customWidth="1"/>
    <col min="9219" max="9219" width="15.42578125" style="569" customWidth="1"/>
    <col min="9220" max="9472" width="8.85546875" style="569"/>
    <col min="9473" max="9473" width="61" style="569" customWidth="1"/>
    <col min="9474" max="9474" width="5.28515625" style="569" customWidth="1"/>
    <col min="9475" max="9475" width="15.42578125" style="569" customWidth="1"/>
    <col min="9476" max="9728" width="8.85546875" style="569"/>
    <col min="9729" max="9729" width="61" style="569" customWidth="1"/>
    <col min="9730" max="9730" width="5.28515625" style="569" customWidth="1"/>
    <col min="9731" max="9731" width="15.42578125" style="569" customWidth="1"/>
    <col min="9732" max="9984" width="8.85546875" style="569"/>
    <col min="9985" max="9985" width="61" style="569" customWidth="1"/>
    <col min="9986" max="9986" width="5.28515625" style="569" customWidth="1"/>
    <col min="9987" max="9987" width="15.42578125" style="569" customWidth="1"/>
    <col min="9988" max="10240" width="8.85546875" style="569"/>
    <col min="10241" max="10241" width="61" style="569" customWidth="1"/>
    <col min="10242" max="10242" width="5.28515625" style="569" customWidth="1"/>
    <col min="10243" max="10243" width="15.42578125" style="569" customWidth="1"/>
    <col min="10244" max="10496" width="8.85546875" style="569"/>
    <col min="10497" max="10497" width="61" style="569" customWidth="1"/>
    <col min="10498" max="10498" width="5.28515625" style="569" customWidth="1"/>
    <col min="10499" max="10499" width="15.42578125" style="569" customWidth="1"/>
    <col min="10500" max="10752" width="8.85546875" style="569"/>
    <col min="10753" max="10753" width="61" style="569" customWidth="1"/>
    <col min="10754" max="10754" width="5.28515625" style="569" customWidth="1"/>
    <col min="10755" max="10755" width="15.42578125" style="569" customWidth="1"/>
    <col min="10756" max="11008" width="8.85546875" style="569"/>
    <col min="11009" max="11009" width="61" style="569" customWidth="1"/>
    <col min="11010" max="11010" width="5.28515625" style="569" customWidth="1"/>
    <col min="11011" max="11011" width="15.42578125" style="569" customWidth="1"/>
    <col min="11012" max="11264" width="8.85546875" style="569"/>
    <col min="11265" max="11265" width="61" style="569" customWidth="1"/>
    <col min="11266" max="11266" width="5.28515625" style="569" customWidth="1"/>
    <col min="11267" max="11267" width="15.42578125" style="569" customWidth="1"/>
    <col min="11268" max="11520" width="8.85546875" style="569"/>
    <col min="11521" max="11521" width="61" style="569" customWidth="1"/>
    <col min="11522" max="11522" width="5.28515625" style="569" customWidth="1"/>
    <col min="11523" max="11523" width="15.42578125" style="569" customWidth="1"/>
    <col min="11524" max="11776" width="8.85546875" style="569"/>
    <col min="11777" max="11777" width="61" style="569" customWidth="1"/>
    <col min="11778" max="11778" width="5.28515625" style="569" customWidth="1"/>
    <col min="11779" max="11779" width="15.42578125" style="569" customWidth="1"/>
    <col min="11780" max="12032" width="8.85546875" style="569"/>
    <col min="12033" max="12033" width="61" style="569" customWidth="1"/>
    <col min="12034" max="12034" width="5.28515625" style="569" customWidth="1"/>
    <col min="12035" max="12035" width="15.42578125" style="569" customWidth="1"/>
    <col min="12036" max="12288" width="8.85546875" style="569"/>
    <col min="12289" max="12289" width="61" style="569" customWidth="1"/>
    <col min="12290" max="12290" width="5.28515625" style="569" customWidth="1"/>
    <col min="12291" max="12291" width="15.42578125" style="569" customWidth="1"/>
    <col min="12292" max="12544" width="8.85546875" style="569"/>
    <col min="12545" max="12545" width="61" style="569" customWidth="1"/>
    <col min="12546" max="12546" width="5.28515625" style="569" customWidth="1"/>
    <col min="12547" max="12547" width="15.42578125" style="569" customWidth="1"/>
    <col min="12548" max="12800" width="8.85546875" style="569"/>
    <col min="12801" max="12801" width="61" style="569" customWidth="1"/>
    <col min="12802" max="12802" width="5.28515625" style="569" customWidth="1"/>
    <col min="12803" max="12803" width="15.42578125" style="569" customWidth="1"/>
    <col min="12804" max="13056" width="8.85546875" style="569"/>
    <col min="13057" max="13057" width="61" style="569" customWidth="1"/>
    <col min="13058" max="13058" width="5.28515625" style="569" customWidth="1"/>
    <col min="13059" max="13059" width="15.42578125" style="569" customWidth="1"/>
    <col min="13060" max="13312" width="8.85546875" style="569"/>
    <col min="13313" max="13313" width="61" style="569" customWidth="1"/>
    <col min="13314" max="13314" width="5.28515625" style="569" customWidth="1"/>
    <col min="13315" max="13315" width="15.42578125" style="569" customWidth="1"/>
    <col min="13316" max="13568" width="8.85546875" style="569"/>
    <col min="13569" max="13569" width="61" style="569" customWidth="1"/>
    <col min="13570" max="13570" width="5.28515625" style="569" customWidth="1"/>
    <col min="13571" max="13571" width="15.42578125" style="569" customWidth="1"/>
    <col min="13572" max="13824" width="8.85546875" style="569"/>
    <col min="13825" max="13825" width="61" style="569" customWidth="1"/>
    <col min="13826" max="13826" width="5.28515625" style="569" customWidth="1"/>
    <col min="13827" max="13827" width="15.42578125" style="569" customWidth="1"/>
    <col min="13828" max="14080" width="8.85546875" style="569"/>
    <col min="14081" max="14081" width="61" style="569" customWidth="1"/>
    <col min="14082" max="14082" width="5.28515625" style="569" customWidth="1"/>
    <col min="14083" max="14083" width="15.42578125" style="569" customWidth="1"/>
    <col min="14084" max="14336" width="8.85546875" style="569"/>
    <col min="14337" max="14337" width="61" style="569" customWidth="1"/>
    <col min="14338" max="14338" width="5.28515625" style="569" customWidth="1"/>
    <col min="14339" max="14339" width="15.42578125" style="569" customWidth="1"/>
    <col min="14340" max="14592" width="8.85546875" style="569"/>
    <col min="14593" max="14593" width="61" style="569" customWidth="1"/>
    <col min="14594" max="14594" width="5.28515625" style="569" customWidth="1"/>
    <col min="14595" max="14595" width="15.42578125" style="569" customWidth="1"/>
    <col min="14596" max="14848" width="8.85546875" style="569"/>
    <col min="14849" max="14849" width="61" style="569" customWidth="1"/>
    <col min="14850" max="14850" width="5.28515625" style="569" customWidth="1"/>
    <col min="14851" max="14851" width="15.42578125" style="569" customWidth="1"/>
    <col min="14852" max="15104" width="8.85546875" style="569"/>
    <col min="15105" max="15105" width="61" style="569" customWidth="1"/>
    <col min="15106" max="15106" width="5.28515625" style="569" customWidth="1"/>
    <col min="15107" max="15107" width="15.42578125" style="569" customWidth="1"/>
    <col min="15108" max="15360" width="8.85546875" style="569"/>
    <col min="15361" max="15361" width="61" style="569" customWidth="1"/>
    <col min="15362" max="15362" width="5.28515625" style="569" customWidth="1"/>
    <col min="15363" max="15363" width="15.42578125" style="569" customWidth="1"/>
    <col min="15364" max="15616" width="8.85546875" style="569"/>
    <col min="15617" max="15617" width="61" style="569" customWidth="1"/>
    <col min="15618" max="15618" width="5.28515625" style="569" customWidth="1"/>
    <col min="15619" max="15619" width="15.42578125" style="569" customWidth="1"/>
    <col min="15620" max="15872" width="8.85546875" style="569"/>
    <col min="15873" max="15873" width="61" style="569" customWidth="1"/>
    <col min="15874" max="15874" width="5.28515625" style="569" customWidth="1"/>
    <col min="15875" max="15875" width="15.42578125" style="569" customWidth="1"/>
    <col min="15876" max="16128" width="8.85546875" style="569"/>
    <col min="16129" max="16129" width="61" style="569" customWidth="1"/>
    <col min="16130" max="16130" width="5.28515625" style="569" customWidth="1"/>
    <col min="16131" max="16131" width="15.42578125" style="569" customWidth="1"/>
    <col min="16132" max="16384" width="8.85546875" style="569"/>
  </cols>
  <sheetData>
    <row r="1" spans="1:3" ht="32.25" customHeight="1">
      <c r="A1" s="864" t="s">
        <v>937</v>
      </c>
      <c r="B1" s="864"/>
      <c r="C1" s="864"/>
    </row>
    <row r="2" spans="1:3" ht="15.75">
      <c r="A2" s="865" t="s">
        <v>1101</v>
      </c>
      <c r="B2" s="865"/>
      <c r="C2" s="865"/>
    </row>
    <row r="4" spans="1:3" ht="13.5" thickBot="1">
      <c r="B4" s="571"/>
      <c r="C4" s="572"/>
    </row>
    <row r="5" spans="1:3" s="573" customFormat="1" ht="31.5" customHeight="1">
      <c r="A5" s="866" t="s">
        <v>938</v>
      </c>
      <c r="B5" s="868" t="s">
        <v>710</v>
      </c>
      <c r="C5" s="870" t="s">
        <v>939</v>
      </c>
    </row>
    <row r="6" spans="1:3" s="573" customFormat="1">
      <c r="A6" s="867"/>
      <c r="B6" s="869"/>
      <c r="C6" s="871"/>
    </row>
    <row r="7" spans="1:3" s="577" customFormat="1" ht="13.5" thickBot="1">
      <c r="A7" s="574" t="s">
        <v>940</v>
      </c>
      <c r="B7" s="575" t="s">
        <v>832</v>
      </c>
      <c r="C7" s="576" t="s">
        <v>833</v>
      </c>
    </row>
    <row r="8" spans="1:3" ht="15.75" customHeight="1">
      <c r="A8" s="556" t="s">
        <v>941</v>
      </c>
      <c r="B8" s="578" t="s">
        <v>836</v>
      </c>
      <c r="C8" s="579">
        <v>9661248798</v>
      </c>
    </row>
    <row r="9" spans="1:3" ht="15.75" customHeight="1">
      <c r="A9" s="556" t="s">
        <v>942</v>
      </c>
      <c r="B9" s="557" t="s">
        <v>838</v>
      </c>
      <c r="C9" s="579">
        <v>-492627446</v>
      </c>
    </row>
    <row r="10" spans="1:3" ht="15.75" customHeight="1">
      <c r="A10" s="556" t="s">
        <v>943</v>
      </c>
      <c r="B10" s="557" t="s">
        <v>840</v>
      </c>
      <c r="C10" s="579">
        <v>170622441</v>
      </c>
    </row>
    <row r="11" spans="1:3" ht="15.75" customHeight="1">
      <c r="A11" s="556" t="s">
        <v>944</v>
      </c>
      <c r="B11" s="557" t="s">
        <v>842</v>
      </c>
      <c r="C11" s="580">
        <v>-3220073114</v>
      </c>
    </row>
    <row r="12" spans="1:3" ht="15.75" customHeight="1">
      <c r="A12" s="556" t="s">
        <v>945</v>
      </c>
      <c r="B12" s="557" t="s">
        <v>844</v>
      </c>
      <c r="C12" s="580"/>
    </row>
    <row r="13" spans="1:3" ht="15.75" customHeight="1">
      <c r="A13" s="556" t="s">
        <v>946</v>
      </c>
      <c r="B13" s="557" t="s">
        <v>846</v>
      </c>
      <c r="C13" s="580">
        <v>605592516</v>
      </c>
    </row>
    <row r="14" spans="1:3" ht="15.75" customHeight="1">
      <c r="A14" s="556" t="s">
        <v>947</v>
      </c>
      <c r="B14" s="557" t="s">
        <v>848</v>
      </c>
      <c r="C14" s="581">
        <f>+C8+C9+C10+C11+C12+C13</f>
        <v>6724763195</v>
      </c>
    </row>
    <row r="15" spans="1:3" ht="15.75" customHeight="1">
      <c r="A15" s="556" t="s">
        <v>948</v>
      </c>
      <c r="B15" s="557" t="s">
        <v>850</v>
      </c>
      <c r="C15" s="582">
        <v>1231684</v>
      </c>
    </row>
    <row r="16" spans="1:3" ht="15.75" customHeight="1">
      <c r="A16" s="556" t="s">
        <v>949</v>
      </c>
      <c r="B16" s="557" t="s">
        <v>852</v>
      </c>
      <c r="C16" s="580">
        <v>107072454</v>
      </c>
    </row>
    <row r="17" spans="1:5" ht="15.75" customHeight="1">
      <c r="A17" s="556" t="s">
        <v>950</v>
      </c>
      <c r="B17" s="557" t="s">
        <v>149</v>
      </c>
      <c r="C17" s="580">
        <v>43188458</v>
      </c>
    </row>
    <row r="18" spans="1:5" ht="15.75" customHeight="1">
      <c r="A18" s="556" t="s">
        <v>951</v>
      </c>
      <c r="B18" s="557" t="s">
        <v>166</v>
      </c>
      <c r="C18" s="581">
        <f>+C15+C16+C17</f>
        <v>151492596</v>
      </c>
    </row>
    <row r="19" spans="1:5" s="583" customFormat="1" ht="15.75" customHeight="1">
      <c r="A19" s="556" t="s">
        <v>952</v>
      </c>
      <c r="B19" s="557" t="s">
        <v>167</v>
      </c>
      <c r="C19" s="580"/>
    </row>
    <row r="20" spans="1:5" ht="15.75" customHeight="1">
      <c r="A20" s="556" t="s">
        <v>953</v>
      </c>
      <c r="B20" s="557" t="s">
        <v>168</v>
      </c>
      <c r="C20" s="580">
        <v>2631374251</v>
      </c>
    </row>
    <row r="21" spans="1:5" ht="15.75" customHeight="1" thickBot="1">
      <c r="A21" s="584" t="s">
        <v>954</v>
      </c>
      <c r="B21" s="564" t="s">
        <v>171</v>
      </c>
      <c r="C21" s="585">
        <f>+C14+C18+C19+C20</f>
        <v>9507630042</v>
      </c>
    </row>
    <row r="22" spans="1:5" ht="15.75">
      <c r="A22" s="566"/>
      <c r="B22" s="568"/>
      <c r="C22" s="567"/>
      <c r="D22" s="567"/>
      <c r="E22" s="567"/>
    </row>
    <row r="23" spans="1:5" ht="15.75">
      <c r="A23" s="566"/>
      <c r="B23" s="568"/>
      <c r="C23" s="567"/>
      <c r="D23" s="567"/>
      <c r="E23" s="567"/>
    </row>
    <row r="24" spans="1:5" ht="15.75">
      <c r="A24" s="568"/>
      <c r="B24" s="568"/>
      <c r="C24" s="567"/>
      <c r="D24" s="567"/>
      <c r="E24" s="567"/>
    </row>
    <row r="25" spans="1:5" ht="15.75">
      <c r="A25" s="863"/>
      <c r="B25" s="863"/>
      <c r="C25" s="863"/>
      <c r="D25" s="586"/>
      <c r="E25" s="586"/>
    </row>
    <row r="26" spans="1:5" ht="15.75">
      <c r="A26" s="863"/>
      <c r="B26" s="863"/>
      <c r="C26" s="863"/>
      <c r="D26" s="586"/>
      <c r="E26" s="586"/>
    </row>
  </sheetData>
  <mergeCells count="7">
    <mergeCell ref="A26:C26"/>
    <mergeCell ref="A1:C1"/>
    <mergeCell ref="A2:C2"/>
    <mergeCell ref="A5:A6"/>
    <mergeCell ref="B5:B6"/>
    <mergeCell ref="C5:C6"/>
    <mergeCell ref="A25:C25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&amp;R&amp;"Times New Roman CE,Félkövér dőlt"&amp;12 7.B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44"/>
  <sheetViews>
    <sheetView zoomScaleNormal="100" workbookViewId="0">
      <selection activeCell="C8" sqref="C8"/>
    </sheetView>
  </sheetViews>
  <sheetFormatPr defaultColWidth="10.28515625" defaultRowHeight="15.75"/>
  <cols>
    <col min="1" max="1" width="50.42578125" style="588" customWidth="1"/>
    <col min="2" max="2" width="5.85546875" style="588" customWidth="1"/>
    <col min="3" max="3" width="14.7109375" style="588" customWidth="1"/>
    <col min="4" max="4" width="16.42578125" style="588" customWidth="1"/>
    <col min="5" max="256" width="10.28515625" style="588"/>
    <col min="257" max="257" width="50.42578125" style="588" customWidth="1"/>
    <col min="258" max="258" width="5.85546875" style="588" customWidth="1"/>
    <col min="259" max="259" width="14.7109375" style="588" customWidth="1"/>
    <col min="260" max="260" width="16.42578125" style="588" customWidth="1"/>
    <col min="261" max="512" width="10.28515625" style="588"/>
    <col min="513" max="513" width="50.42578125" style="588" customWidth="1"/>
    <col min="514" max="514" width="5.85546875" style="588" customWidth="1"/>
    <col min="515" max="515" width="14.7109375" style="588" customWidth="1"/>
    <col min="516" max="516" width="16.42578125" style="588" customWidth="1"/>
    <col min="517" max="768" width="10.28515625" style="588"/>
    <col min="769" max="769" width="50.42578125" style="588" customWidth="1"/>
    <col min="770" max="770" width="5.85546875" style="588" customWidth="1"/>
    <col min="771" max="771" width="14.7109375" style="588" customWidth="1"/>
    <col min="772" max="772" width="16.42578125" style="588" customWidth="1"/>
    <col min="773" max="1024" width="10.28515625" style="588"/>
    <col min="1025" max="1025" width="50.42578125" style="588" customWidth="1"/>
    <col min="1026" max="1026" width="5.85546875" style="588" customWidth="1"/>
    <col min="1027" max="1027" width="14.7109375" style="588" customWidth="1"/>
    <col min="1028" max="1028" width="16.42578125" style="588" customWidth="1"/>
    <col min="1029" max="1280" width="10.28515625" style="588"/>
    <col min="1281" max="1281" width="50.42578125" style="588" customWidth="1"/>
    <col min="1282" max="1282" width="5.85546875" style="588" customWidth="1"/>
    <col min="1283" max="1283" width="14.7109375" style="588" customWidth="1"/>
    <col min="1284" max="1284" width="16.42578125" style="588" customWidth="1"/>
    <col min="1285" max="1536" width="10.28515625" style="588"/>
    <col min="1537" max="1537" width="50.42578125" style="588" customWidth="1"/>
    <col min="1538" max="1538" width="5.85546875" style="588" customWidth="1"/>
    <col min="1539" max="1539" width="14.7109375" style="588" customWidth="1"/>
    <col min="1540" max="1540" width="16.42578125" style="588" customWidth="1"/>
    <col min="1541" max="1792" width="10.28515625" style="588"/>
    <col min="1793" max="1793" width="50.42578125" style="588" customWidth="1"/>
    <col min="1794" max="1794" width="5.85546875" style="588" customWidth="1"/>
    <col min="1795" max="1795" width="14.7109375" style="588" customWidth="1"/>
    <col min="1796" max="1796" width="16.42578125" style="588" customWidth="1"/>
    <col min="1797" max="2048" width="10.28515625" style="588"/>
    <col min="2049" max="2049" width="50.42578125" style="588" customWidth="1"/>
    <col min="2050" max="2050" width="5.85546875" style="588" customWidth="1"/>
    <col min="2051" max="2051" width="14.7109375" style="588" customWidth="1"/>
    <col min="2052" max="2052" width="16.42578125" style="588" customWidth="1"/>
    <col min="2053" max="2304" width="10.28515625" style="588"/>
    <col min="2305" max="2305" width="50.42578125" style="588" customWidth="1"/>
    <col min="2306" max="2306" width="5.85546875" style="588" customWidth="1"/>
    <col min="2307" max="2307" width="14.7109375" style="588" customWidth="1"/>
    <col min="2308" max="2308" width="16.42578125" style="588" customWidth="1"/>
    <col min="2309" max="2560" width="10.28515625" style="588"/>
    <col min="2561" max="2561" width="50.42578125" style="588" customWidth="1"/>
    <col min="2562" max="2562" width="5.85546875" style="588" customWidth="1"/>
    <col min="2563" max="2563" width="14.7109375" style="588" customWidth="1"/>
    <col min="2564" max="2564" width="16.42578125" style="588" customWidth="1"/>
    <col min="2565" max="2816" width="10.28515625" style="588"/>
    <col min="2817" max="2817" width="50.42578125" style="588" customWidth="1"/>
    <col min="2818" max="2818" width="5.85546875" style="588" customWidth="1"/>
    <col min="2819" max="2819" width="14.7109375" style="588" customWidth="1"/>
    <col min="2820" max="2820" width="16.42578125" style="588" customWidth="1"/>
    <col min="2821" max="3072" width="10.28515625" style="588"/>
    <col min="3073" max="3073" width="50.42578125" style="588" customWidth="1"/>
    <col min="3074" max="3074" width="5.85546875" style="588" customWidth="1"/>
    <col min="3075" max="3075" width="14.7109375" style="588" customWidth="1"/>
    <col min="3076" max="3076" width="16.42578125" style="588" customWidth="1"/>
    <col min="3077" max="3328" width="10.28515625" style="588"/>
    <col min="3329" max="3329" width="50.42578125" style="588" customWidth="1"/>
    <col min="3330" max="3330" width="5.85546875" style="588" customWidth="1"/>
    <col min="3331" max="3331" width="14.7109375" style="588" customWidth="1"/>
    <col min="3332" max="3332" width="16.42578125" style="588" customWidth="1"/>
    <col min="3333" max="3584" width="10.28515625" style="588"/>
    <col min="3585" max="3585" width="50.42578125" style="588" customWidth="1"/>
    <col min="3586" max="3586" width="5.85546875" style="588" customWidth="1"/>
    <col min="3587" max="3587" width="14.7109375" style="588" customWidth="1"/>
    <col min="3588" max="3588" width="16.42578125" style="588" customWidth="1"/>
    <col min="3589" max="3840" width="10.28515625" style="588"/>
    <col min="3841" max="3841" width="50.42578125" style="588" customWidth="1"/>
    <col min="3842" max="3842" width="5.85546875" style="588" customWidth="1"/>
    <col min="3843" max="3843" width="14.7109375" style="588" customWidth="1"/>
    <col min="3844" max="3844" width="16.42578125" style="588" customWidth="1"/>
    <col min="3845" max="4096" width="10.28515625" style="588"/>
    <col min="4097" max="4097" width="50.42578125" style="588" customWidth="1"/>
    <col min="4098" max="4098" width="5.85546875" style="588" customWidth="1"/>
    <col min="4099" max="4099" width="14.7109375" style="588" customWidth="1"/>
    <col min="4100" max="4100" width="16.42578125" style="588" customWidth="1"/>
    <col min="4101" max="4352" width="10.28515625" style="588"/>
    <col min="4353" max="4353" width="50.42578125" style="588" customWidth="1"/>
    <col min="4354" max="4354" width="5.85546875" style="588" customWidth="1"/>
    <col min="4355" max="4355" width="14.7109375" style="588" customWidth="1"/>
    <col min="4356" max="4356" width="16.42578125" style="588" customWidth="1"/>
    <col min="4357" max="4608" width="10.28515625" style="588"/>
    <col min="4609" max="4609" width="50.42578125" style="588" customWidth="1"/>
    <col min="4610" max="4610" width="5.85546875" style="588" customWidth="1"/>
    <col min="4611" max="4611" width="14.7109375" style="588" customWidth="1"/>
    <col min="4612" max="4612" width="16.42578125" style="588" customWidth="1"/>
    <col min="4613" max="4864" width="10.28515625" style="588"/>
    <col min="4865" max="4865" width="50.42578125" style="588" customWidth="1"/>
    <col min="4866" max="4866" width="5.85546875" style="588" customWidth="1"/>
    <col min="4867" max="4867" width="14.7109375" style="588" customWidth="1"/>
    <col min="4868" max="4868" width="16.42578125" style="588" customWidth="1"/>
    <col min="4869" max="5120" width="10.28515625" style="588"/>
    <col min="5121" max="5121" width="50.42578125" style="588" customWidth="1"/>
    <col min="5122" max="5122" width="5.85546875" style="588" customWidth="1"/>
    <col min="5123" max="5123" width="14.7109375" style="588" customWidth="1"/>
    <col min="5124" max="5124" width="16.42578125" style="588" customWidth="1"/>
    <col min="5125" max="5376" width="10.28515625" style="588"/>
    <col min="5377" max="5377" width="50.42578125" style="588" customWidth="1"/>
    <col min="5378" max="5378" width="5.85546875" style="588" customWidth="1"/>
    <col min="5379" max="5379" width="14.7109375" style="588" customWidth="1"/>
    <col min="5380" max="5380" width="16.42578125" style="588" customWidth="1"/>
    <col min="5381" max="5632" width="10.28515625" style="588"/>
    <col min="5633" max="5633" width="50.42578125" style="588" customWidth="1"/>
    <col min="5634" max="5634" width="5.85546875" style="588" customWidth="1"/>
    <col min="5635" max="5635" width="14.7109375" style="588" customWidth="1"/>
    <col min="5636" max="5636" width="16.42578125" style="588" customWidth="1"/>
    <col min="5637" max="5888" width="10.28515625" style="588"/>
    <col min="5889" max="5889" width="50.42578125" style="588" customWidth="1"/>
    <col min="5890" max="5890" width="5.85546875" style="588" customWidth="1"/>
    <col min="5891" max="5891" width="14.7109375" style="588" customWidth="1"/>
    <col min="5892" max="5892" width="16.42578125" style="588" customWidth="1"/>
    <col min="5893" max="6144" width="10.28515625" style="588"/>
    <col min="6145" max="6145" width="50.42578125" style="588" customWidth="1"/>
    <col min="6146" max="6146" width="5.85546875" style="588" customWidth="1"/>
    <col min="6147" max="6147" width="14.7109375" style="588" customWidth="1"/>
    <col min="6148" max="6148" width="16.42578125" style="588" customWidth="1"/>
    <col min="6149" max="6400" width="10.28515625" style="588"/>
    <col min="6401" max="6401" width="50.42578125" style="588" customWidth="1"/>
    <col min="6402" max="6402" width="5.85546875" style="588" customWidth="1"/>
    <col min="6403" max="6403" width="14.7109375" style="588" customWidth="1"/>
    <col min="6404" max="6404" width="16.42578125" style="588" customWidth="1"/>
    <col min="6405" max="6656" width="10.28515625" style="588"/>
    <col min="6657" max="6657" width="50.42578125" style="588" customWidth="1"/>
    <col min="6658" max="6658" width="5.85546875" style="588" customWidth="1"/>
    <col min="6659" max="6659" width="14.7109375" style="588" customWidth="1"/>
    <col min="6660" max="6660" width="16.42578125" style="588" customWidth="1"/>
    <col min="6661" max="6912" width="10.28515625" style="588"/>
    <col min="6913" max="6913" width="50.42578125" style="588" customWidth="1"/>
    <col min="6914" max="6914" width="5.85546875" style="588" customWidth="1"/>
    <col min="6915" max="6915" width="14.7109375" style="588" customWidth="1"/>
    <col min="6916" max="6916" width="16.42578125" style="588" customWidth="1"/>
    <col min="6917" max="7168" width="10.28515625" style="588"/>
    <col min="7169" max="7169" width="50.42578125" style="588" customWidth="1"/>
    <col min="7170" max="7170" width="5.85546875" style="588" customWidth="1"/>
    <col min="7171" max="7171" width="14.7109375" style="588" customWidth="1"/>
    <col min="7172" max="7172" width="16.42578125" style="588" customWidth="1"/>
    <col min="7173" max="7424" width="10.28515625" style="588"/>
    <col min="7425" max="7425" width="50.42578125" style="588" customWidth="1"/>
    <col min="7426" max="7426" width="5.85546875" style="588" customWidth="1"/>
    <col min="7427" max="7427" width="14.7109375" style="588" customWidth="1"/>
    <col min="7428" max="7428" width="16.42578125" style="588" customWidth="1"/>
    <col min="7429" max="7680" width="10.28515625" style="588"/>
    <col min="7681" max="7681" width="50.42578125" style="588" customWidth="1"/>
    <col min="7682" max="7682" width="5.85546875" style="588" customWidth="1"/>
    <col min="7683" max="7683" width="14.7109375" style="588" customWidth="1"/>
    <col min="7684" max="7684" width="16.42578125" style="588" customWidth="1"/>
    <col min="7685" max="7936" width="10.28515625" style="588"/>
    <col min="7937" max="7937" width="50.42578125" style="588" customWidth="1"/>
    <col min="7938" max="7938" width="5.85546875" style="588" customWidth="1"/>
    <col min="7939" max="7939" width="14.7109375" style="588" customWidth="1"/>
    <col min="7940" max="7940" width="16.42578125" style="588" customWidth="1"/>
    <col min="7941" max="8192" width="10.28515625" style="588"/>
    <col min="8193" max="8193" width="50.42578125" style="588" customWidth="1"/>
    <col min="8194" max="8194" width="5.85546875" style="588" customWidth="1"/>
    <col min="8195" max="8195" width="14.7109375" style="588" customWidth="1"/>
    <col min="8196" max="8196" width="16.42578125" style="588" customWidth="1"/>
    <col min="8197" max="8448" width="10.28515625" style="588"/>
    <col min="8449" max="8449" width="50.42578125" style="588" customWidth="1"/>
    <col min="8450" max="8450" width="5.85546875" style="588" customWidth="1"/>
    <col min="8451" max="8451" width="14.7109375" style="588" customWidth="1"/>
    <col min="8452" max="8452" width="16.42578125" style="588" customWidth="1"/>
    <col min="8453" max="8704" width="10.28515625" style="588"/>
    <col min="8705" max="8705" width="50.42578125" style="588" customWidth="1"/>
    <col min="8706" max="8706" width="5.85546875" style="588" customWidth="1"/>
    <col min="8707" max="8707" width="14.7109375" style="588" customWidth="1"/>
    <col min="8708" max="8708" width="16.42578125" style="588" customWidth="1"/>
    <col min="8709" max="8960" width="10.28515625" style="588"/>
    <col min="8961" max="8961" width="50.42578125" style="588" customWidth="1"/>
    <col min="8962" max="8962" width="5.85546875" style="588" customWidth="1"/>
    <col min="8963" max="8963" width="14.7109375" style="588" customWidth="1"/>
    <col min="8964" max="8964" width="16.42578125" style="588" customWidth="1"/>
    <col min="8965" max="9216" width="10.28515625" style="588"/>
    <col min="9217" max="9217" width="50.42578125" style="588" customWidth="1"/>
    <col min="9218" max="9218" width="5.85546875" style="588" customWidth="1"/>
    <col min="9219" max="9219" width="14.7109375" style="588" customWidth="1"/>
    <col min="9220" max="9220" width="16.42578125" style="588" customWidth="1"/>
    <col min="9221" max="9472" width="10.28515625" style="588"/>
    <col min="9473" max="9473" width="50.42578125" style="588" customWidth="1"/>
    <col min="9474" max="9474" width="5.85546875" style="588" customWidth="1"/>
    <col min="9475" max="9475" width="14.7109375" style="588" customWidth="1"/>
    <col min="9476" max="9476" width="16.42578125" style="588" customWidth="1"/>
    <col min="9477" max="9728" width="10.28515625" style="588"/>
    <col min="9729" max="9729" width="50.42578125" style="588" customWidth="1"/>
    <col min="9730" max="9730" width="5.85546875" style="588" customWidth="1"/>
    <col min="9731" max="9731" width="14.7109375" style="588" customWidth="1"/>
    <col min="9732" max="9732" width="16.42578125" style="588" customWidth="1"/>
    <col min="9733" max="9984" width="10.28515625" style="588"/>
    <col min="9985" max="9985" width="50.42578125" style="588" customWidth="1"/>
    <col min="9986" max="9986" width="5.85546875" style="588" customWidth="1"/>
    <col min="9987" max="9987" width="14.7109375" style="588" customWidth="1"/>
    <col min="9988" max="9988" width="16.42578125" style="588" customWidth="1"/>
    <col min="9989" max="10240" width="10.28515625" style="588"/>
    <col min="10241" max="10241" width="50.42578125" style="588" customWidth="1"/>
    <col min="10242" max="10242" width="5.85546875" style="588" customWidth="1"/>
    <col min="10243" max="10243" width="14.7109375" style="588" customWidth="1"/>
    <col min="10244" max="10244" width="16.42578125" style="588" customWidth="1"/>
    <col min="10245" max="10496" width="10.28515625" style="588"/>
    <col min="10497" max="10497" width="50.42578125" style="588" customWidth="1"/>
    <col min="10498" max="10498" width="5.85546875" style="588" customWidth="1"/>
    <col min="10499" max="10499" width="14.7109375" style="588" customWidth="1"/>
    <col min="10500" max="10500" width="16.42578125" style="588" customWidth="1"/>
    <col min="10501" max="10752" width="10.28515625" style="588"/>
    <col min="10753" max="10753" width="50.42578125" style="588" customWidth="1"/>
    <col min="10754" max="10754" width="5.85546875" style="588" customWidth="1"/>
    <col min="10755" max="10755" width="14.7109375" style="588" customWidth="1"/>
    <col min="10756" max="10756" width="16.42578125" style="588" customWidth="1"/>
    <col min="10757" max="11008" width="10.28515625" style="588"/>
    <col min="11009" max="11009" width="50.42578125" style="588" customWidth="1"/>
    <col min="11010" max="11010" width="5.85546875" style="588" customWidth="1"/>
    <col min="11011" max="11011" width="14.7109375" style="588" customWidth="1"/>
    <col min="11012" max="11012" width="16.42578125" style="588" customWidth="1"/>
    <col min="11013" max="11264" width="10.28515625" style="588"/>
    <col min="11265" max="11265" width="50.42578125" style="588" customWidth="1"/>
    <col min="11266" max="11266" width="5.85546875" style="588" customWidth="1"/>
    <col min="11267" max="11267" width="14.7109375" style="588" customWidth="1"/>
    <col min="11268" max="11268" width="16.42578125" style="588" customWidth="1"/>
    <col min="11269" max="11520" width="10.28515625" style="588"/>
    <col min="11521" max="11521" width="50.42578125" style="588" customWidth="1"/>
    <col min="11522" max="11522" width="5.85546875" style="588" customWidth="1"/>
    <col min="11523" max="11523" width="14.7109375" style="588" customWidth="1"/>
    <col min="11524" max="11524" width="16.42578125" style="588" customWidth="1"/>
    <col min="11525" max="11776" width="10.28515625" style="588"/>
    <col min="11777" max="11777" width="50.42578125" style="588" customWidth="1"/>
    <col min="11778" max="11778" width="5.85546875" style="588" customWidth="1"/>
    <col min="11779" max="11779" width="14.7109375" style="588" customWidth="1"/>
    <col min="11780" max="11780" width="16.42578125" style="588" customWidth="1"/>
    <col min="11781" max="12032" width="10.28515625" style="588"/>
    <col min="12033" max="12033" width="50.42578125" style="588" customWidth="1"/>
    <col min="12034" max="12034" width="5.85546875" style="588" customWidth="1"/>
    <col min="12035" max="12035" width="14.7109375" style="588" customWidth="1"/>
    <col min="12036" max="12036" width="16.42578125" style="588" customWidth="1"/>
    <col min="12037" max="12288" width="10.28515625" style="588"/>
    <col min="12289" max="12289" width="50.42578125" style="588" customWidth="1"/>
    <col min="12290" max="12290" width="5.85546875" style="588" customWidth="1"/>
    <col min="12291" max="12291" width="14.7109375" style="588" customWidth="1"/>
    <col min="12292" max="12292" width="16.42578125" style="588" customWidth="1"/>
    <col min="12293" max="12544" width="10.28515625" style="588"/>
    <col min="12545" max="12545" width="50.42578125" style="588" customWidth="1"/>
    <col min="12546" max="12546" width="5.85546875" style="588" customWidth="1"/>
    <col min="12547" max="12547" width="14.7109375" style="588" customWidth="1"/>
    <col min="12548" max="12548" width="16.42578125" style="588" customWidth="1"/>
    <col min="12549" max="12800" width="10.28515625" style="588"/>
    <col min="12801" max="12801" width="50.42578125" style="588" customWidth="1"/>
    <col min="12802" max="12802" width="5.85546875" style="588" customWidth="1"/>
    <col min="12803" max="12803" width="14.7109375" style="588" customWidth="1"/>
    <col min="12804" max="12804" width="16.42578125" style="588" customWidth="1"/>
    <col min="12805" max="13056" width="10.28515625" style="588"/>
    <col min="13057" max="13057" width="50.42578125" style="588" customWidth="1"/>
    <col min="13058" max="13058" width="5.85546875" style="588" customWidth="1"/>
    <col min="13059" max="13059" width="14.7109375" style="588" customWidth="1"/>
    <col min="13060" max="13060" width="16.42578125" style="588" customWidth="1"/>
    <col min="13061" max="13312" width="10.28515625" style="588"/>
    <col min="13313" max="13313" width="50.42578125" style="588" customWidth="1"/>
    <col min="13314" max="13314" width="5.85546875" style="588" customWidth="1"/>
    <col min="13315" max="13315" width="14.7109375" style="588" customWidth="1"/>
    <col min="13316" max="13316" width="16.42578125" style="588" customWidth="1"/>
    <col min="13317" max="13568" width="10.28515625" style="588"/>
    <col min="13569" max="13569" width="50.42578125" style="588" customWidth="1"/>
    <col min="13570" max="13570" width="5.85546875" style="588" customWidth="1"/>
    <col min="13571" max="13571" width="14.7109375" style="588" customWidth="1"/>
    <col min="13572" max="13572" width="16.42578125" style="588" customWidth="1"/>
    <col min="13573" max="13824" width="10.28515625" style="588"/>
    <col min="13825" max="13825" width="50.42578125" style="588" customWidth="1"/>
    <col min="13826" max="13826" width="5.85546875" style="588" customWidth="1"/>
    <col min="13827" max="13827" width="14.7109375" style="588" customWidth="1"/>
    <col min="13828" max="13828" width="16.42578125" style="588" customWidth="1"/>
    <col min="13829" max="14080" width="10.28515625" style="588"/>
    <col min="14081" max="14081" width="50.42578125" style="588" customWidth="1"/>
    <col min="14082" max="14082" width="5.85546875" style="588" customWidth="1"/>
    <col min="14083" max="14083" width="14.7109375" style="588" customWidth="1"/>
    <col min="14084" max="14084" width="16.42578125" style="588" customWidth="1"/>
    <col min="14085" max="14336" width="10.28515625" style="588"/>
    <col min="14337" max="14337" width="50.42578125" style="588" customWidth="1"/>
    <col min="14338" max="14338" width="5.85546875" style="588" customWidth="1"/>
    <col min="14339" max="14339" width="14.7109375" style="588" customWidth="1"/>
    <col min="14340" max="14340" width="16.42578125" style="588" customWidth="1"/>
    <col min="14341" max="14592" width="10.28515625" style="588"/>
    <col min="14593" max="14593" width="50.42578125" style="588" customWidth="1"/>
    <col min="14594" max="14594" width="5.85546875" style="588" customWidth="1"/>
    <col min="14595" max="14595" width="14.7109375" style="588" customWidth="1"/>
    <col min="14596" max="14596" width="16.42578125" style="588" customWidth="1"/>
    <col min="14597" max="14848" width="10.28515625" style="588"/>
    <col min="14849" max="14849" width="50.42578125" style="588" customWidth="1"/>
    <col min="14850" max="14850" width="5.85546875" style="588" customWidth="1"/>
    <col min="14851" max="14851" width="14.7109375" style="588" customWidth="1"/>
    <col min="14852" max="14852" width="16.42578125" style="588" customWidth="1"/>
    <col min="14853" max="15104" width="10.28515625" style="588"/>
    <col min="15105" max="15105" width="50.42578125" style="588" customWidth="1"/>
    <col min="15106" max="15106" width="5.85546875" style="588" customWidth="1"/>
    <col min="15107" max="15107" width="14.7109375" style="588" customWidth="1"/>
    <col min="15108" max="15108" width="16.42578125" style="588" customWidth="1"/>
    <col min="15109" max="15360" width="10.28515625" style="588"/>
    <col min="15361" max="15361" width="50.42578125" style="588" customWidth="1"/>
    <col min="15362" max="15362" width="5.85546875" style="588" customWidth="1"/>
    <col min="15363" max="15363" width="14.7109375" style="588" customWidth="1"/>
    <col min="15364" max="15364" width="16.42578125" style="588" customWidth="1"/>
    <col min="15365" max="15616" width="10.28515625" style="588"/>
    <col min="15617" max="15617" width="50.42578125" style="588" customWidth="1"/>
    <col min="15618" max="15618" width="5.85546875" style="588" customWidth="1"/>
    <col min="15619" max="15619" width="14.7109375" style="588" customWidth="1"/>
    <col min="15620" max="15620" width="16.42578125" style="588" customWidth="1"/>
    <col min="15621" max="15872" width="10.28515625" style="588"/>
    <col min="15873" max="15873" width="50.42578125" style="588" customWidth="1"/>
    <col min="15874" max="15874" width="5.85546875" style="588" customWidth="1"/>
    <col min="15875" max="15875" width="14.7109375" style="588" customWidth="1"/>
    <col min="15876" max="15876" width="16.42578125" style="588" customWidth="1"/>
    <col min="15877" max="16128" width="10.28515625" style="588"/>
    <col min="16129" max="16129" width="50.42578125" style="588" customWidth="1"/>
    <col min="16130" max="16130" width="5.85546875" style="588" customWidth="1"/>
    <col min="16131" max="16131" width="14.7109375" style="588" customWidth="1"/>
    <col min="16132" max="16132" width="16.42578125" style="588" customWidth="1"/>
    <col min="16133" max="16384" width="10.28515625" style="588"/>
  </cols>
  <sheetData>
    <row r="1" spans="1:4" ht="48" customHeight="1">
      <c r="A1" s="872" t="s">
        <v>1102</v>
      </c>
      <c r="B1" s="873"/>
      <c r="C1" s="873"/>
      <c r="D1" s="873"/>
    </row>
    <row r="2" spans="1:4" ht="16.5" thickBot="1"/>
    <row r="3" spans="1:4" ht="43.5" customHeight="1" thickBot="1">
      <c r="A3" s="589" t="s">
        <v>157</v>
      </c>
      <c r="B3" s="590" t="s">
        <v>710</v>
      </c>
      <c r="C3" s="591" t="s">
        <v>955</v>
      </c>
      <c r="D3" s="592" t="s">
        <v>956</v>
      </c>
    </row>
    <row r="4" spans="1:4" ht="16.5" thickBot="1">
      <c r="A4" s="593" t="s">
        <v>940</v>
      </c>
      <c r="B4" s="594" t="s">
        <v>832</v>
      </c>
      <c r="C4" s="594" t="s">
        <v>833</v>
      </c>
      <c r="D4" s="595" t="s">
        <v>834</v>
      </c>
    </row>
    <row r="5" spans="1:4" ht="15.75" customHeight="1">
      <c r="A5" s="596" t="s">
        <v>957</v>
      </c>
      <c r="B5" s="597" t="s">
        <v>6</v>
      </c>
      <c r="C5" s="598">
        <v>622</v>
      </c>
      <c r="D5" s="599">
        <v>446768965</v>
      </c>
    </row>
    <row r="6" spans="1:4" ht="15.75" customHeight="1">
      <c r="A6" s="596" t="s">
        <v>958</v>
      </c>
      <c r="B6" s="600" t="s">
        <v>17</v>
      </c>
      <c r="C6" s="601"/>
      <c r="D6" s="602"/>
    </row>
    <row r="7" spans="1:4" ht="15.75" customHeight="1">
      <c r="A7" s="596" t="s">
        <v>959</v>
      </c>
      <c r="B7" s="600" t="s">
        <v>29</v>
      </c>
      <c r="C7" s="601">
        <v>689</v>
      </c>
      <c r="D7" s="602">
        <v>40691446</v>
      </c>
    </row>
    <row r="8" spans="1:4" ht="15.75" customHeight="1" thickBot="1">
      <c r="A8" s="603" t="s">
        <v>960</v>
      </c>
      <c r="B8" s="604" t="s">
        <v>137</v>
      </c>
      <c r="C8" s="605">
        <v>0</v>
      </c>
      <c r="D8" s="606">
        <v>0</v>
      </c>
    </row>
    <row r="9" spans="1:4" ht="15.75" customHeight="1" thickBot="1">
      <c r="A9" s="607" t="s">
        <v>961</v>
      </c>
      <c r="B9" s="608" t="s">
        <v>43</v>
      </c>
      <c r="C9" s="609"/>
      <c r="D9" s="610">
        <f>+D10+D11+D12+D13</f>
        <v>666637095</v>
      </c>
    </row>
    <row r="10" spans="1:4" ht="15.75" customHeight="1">
      <c r="A10" s="611" t="s">
        <v>962</v>
      </c>
      <c r="B10" s="597" t="s">
        <v>65</v>
      </c>
      <c r="C10" s="598">
        <v>25</v>
      </c>
      <c r="D10" s="599">
        <v>666637095</v>
      </c>
    </row>
    <row r="11" spans="1:4" ht="15.75" customHeight="1">
      <c r="A11" s="596" t="s">
        <v>963</v>
      </c>
      <c r="B11" s="600" t="s">
        <v>144</v>
      </c>
      <c r="C11" s="601"/>
      <c r="D11" s="602"/>
    </row>
    <row r="12" spans="1:4" ht="15.75" customHeight="1">
      <c r="A12" s="596" t="s">
        <v>964</v>
      </c>
      <c r="B12" s="600" t="s">
        <v>83</v>
      </c>
      <c r="C12" s="601"/>
      <c r="D12" s="602"/>
    </row>
    <row r="13" spans="1:4" ht="15.75" customHeight="1" thickBot="1">
      <c r="A13" s="603" t="s">
        <v>965</v>
      </c>
      <c r="B13" s="604" t="s">
        <v>85</v>
      </c>
      <c r="C13" s="605"/>
      <c r="D13" s="606"/>
    </row>
    <row r="14" spans="1:4" ht="15.75" customHeight="1" thickBot="1">
      <c r="A14" s="607" t="s">
        <v>966</v>
      </c>
      <c r="B14" s="608" t="s">
        <v>149</v>
      </c>
      <c r="C14" s="609"/>
      <c r="D14" s="610">
        <f>+D15+D16+D17</f>
        <v>0</v>
      </c>
    </row>
    <row r="15" spans="1:4" ht="15.75" customHeight="1">
      <c r="A15" s="611" t="s">
        <v>967</v>
      </c>
      <c r="B15" s="597" t="s">
        <v>166</v>
      </c>
      <c r="C15" s="598"/>
      <c r="D15" s="599"/>
    </row>
    <row r="16" spans="1:4" ht="15.75" customHeight="1">
      <c r="A16" s="596" t="s">
        <v>968</v>
      </c>
      <c r="B16" s="600" t="s">
        <v>167</v>
      </c>
      <c r="C16" s="601"/>
      <c r="D16" s="602"/>
    </row>
    <row r="17" spans="1:4" ht="15.75" customHeight="1" thickBot="1">
      <c r="A17" s="603" t="s">
        <v>969</v>
      </c>
      <c r="B17" s="604" t="s">
        <v>168</v>
      </c>
      <c r="C17" s="605"/>
      <c r="D17" s="606"/>
    </row>
    <row r="18" spans="1:4" ht="15.75" customHeight="1" thickBot="1">
      <c r="A18" s="607" t="s">
        <v>970</v>
      </c>
      <c r="B18" s="608" t="s">
        <v>171</v>
      </c>
      <c r="C18" s="609"/>
      <c r="D18" s="610">
        <f>+D19+D20+D21</f>
        <v>0</v>
      </c>
    </row>
    <row r="19" spans="1:4" ht="15.75" customHeight="1">
      <c r="A19" s="611" t="s">
        <v>971</v>
      </c>
      <c r="B19" s="597" t="s">
        <v>174</v>
      </c>
      <c r="C19" s="598"/>
      <c r="D19" s="599"/>
    </row>
    <row r="20" spans="1:4" ht="15.75" customHeight="1">
      <c r="A20" s="596" t="s">
        <v>972</v>
      </c>
      <c r="B20" s="600" t="s">
        <v>177</v>
      </c>
      <c r="C20" s="601"/>
      <c r="D20" s="602"/>
    </row>
    <row r="21" spans="1:4" ht="15.75" customHeight="1">
      <c r="A21" s="596" t="s">
        <v>973</v>
      </c>
      <c r="B21" s="600" t="s">
        <v>180</v>
      </c>
      <c r="C21" s="601"/>
      <c r="D21" s="602"/>
    </row>
    <row r="22" spans="1:4" ht="15.75" customHeight="1">
      <c r="A22" s="596" t="s">
        <v>974</v>
      </c>
      <c r="B22" s="600" t="s">
        <v>183</v>
      </c>
      <c r="C22" s="601"/>
      <c r="D22" s="602"/>
    </row>
    <row r="23" spans="1:4" ht="15.75" customHeight="1">
      <c r="A23" s="596"/>
      <c r="B23" s="600" t="s">
        <v>186</v>
      </c>
      <c r="C23" s="601"/>
      <c r="D23" s="602"/>
    </row>
    <row r="24" spans="1:4" ht="15.75" customHeight="1">
      <c r="A24" s="596"/>
      <c r="B24" s="600" t="s">
        <v>189</v>
      </c>
      <c r="C24" s="601"/>
      <c r="D24" s="602"/>
    </row>
    <row r="25" spans="1:4" ht="15.75" customHeight="1">
      <c r="A25" s="596"/>
      <c r="B25" s="600" t="s">
        <v>192</v>
      </c>
      <c r="C25" s="601"/>
      <c r="D25" s="602"/>
    </row>
    <row r="26" spans="1:4" ht="15.75" customHeight="1">
      <c r="A26" s="596"/>
      <c r="B26" s="600" t="s">
        <v>194</v>
      </c>
      <c r="C26" s="601"/>
      <c r="D26" s="602"/>
    </row>
    <row r="27" spans="1:4" ht="15.75" customHeight="1">
      <c r="A27" s="596"/>
      <c r="B27" s="600" t="s">
        <v>197</v>
      </c>
      <c r="C27" s="601"/>
      <c r="D27" s="602"/>
    </row>
    <row r="28" spans="1:4" ht="15.75" customHeight="1">
      <c r="A28" s="596"/>
      <c r="B28" s="600" t="s">
        <v>200</v>
      </c>
      <c r="C28" s="601"/>
      <c r="D28" s="602"/>
    </row>
    <row r="29" spans="1:4" ht="15.75" customHeight="1">
      <c r="A29" s="596"/>
      <c r="B29" s="600" t="s">
        <v>203</v>
      </c>
      <c r="C29" s="601"/>
      <c r="D29" s="602"/>
    </row>
    <row r="30" spans="1:4" ht="15.75" customHeight="1">
      <c r="A30" s="596"/>
      <c r="B30" s="600" t="s">
        <v>232</v>
      </c>
      <c r="C30" s="601"/>
      <c r="D30" s="602"/>
    </row>
    <row r="31" spans="1:4" ht="15.75" customHeight="1">
      <c r="A31" s="596"/>
      <c r="B31" s="600" t="s">
        <v>235</v>
      </c>
      <c r="C31" s="601"/>
      <c r="D31" s="602"/>
    </row>
    <row r="32" spans="1:4" ht="15.75" customHeight="1">
      <c r="A32" s="596"/>
      <c r="B32" s="600" t="s">
        <v>236</v>
      </c>
      <c r="C32" s="601"/>
      <c r="D32" s="602"/>
    </row>
    <row r="33" spans="1:6" ht="15.75" customHeight="1">
      <c r="A33" s="596"/>
      <c r="B33" s="600" t="s">
        <v>237</v>
      </c>
      <c r="C33" s="601"/>
      <c r="D33" s="602"/>
    </row>
    <row r="34" spans="1:6" ht="15.75" customHeight="1">
      <c r="A34" s="596"/>
      <c r="B34" s="600" t="s">
        <v>767</v>
      </c>
      <c r="C34" s="601"/>
      <c r="D34" s="602"/>
    </row>
    <row r="35" spans="1:6" ht="15.75" customHeight="1">
      <c r="A35" s="596"/>
      <c r="B35" s="600" t="s">
        <v>769</v>
      </c>
      <c r="C35" s="601"/>
      <c r="D35" s="602"/>
    </row>
    <row r="36" spans="1:6" ht="15.75" customHeight="1">
      <c r="A36" s="596"/>
      <c r="B36" s="600" t="s">
        <v>876</v>
      </c>
      <c r="C36" s="601"/>
      <c r="D36" s="602"/>
    </row>
    <row r="37" spans="1:6" ht="15.75" customHeight="1" thickBot="1">
      <c r="A37" s="603"/>
      <c r="B37" s="604" t="s">
        <v>878</v>
      </c>
      <c r="C37" s="605"/>
      <c r="D37" s="606"/>
    </row>
    <row r="38" spans="1:6" ht="15.75" customHeight="1" thickBot="1">
      <c r="A38" s="874" t="s">
        <v>975</v>
      </c>
      <c r="B38" s="875"/>
      <c r="C38" s="612"/>
      <c r="D38" s="610">
        <f>+D5+D6+D7+D8+D9+D14+D18+D22+D23+D24+D25+D26+D27+D28+D29+D30+D31+D32+D33+D34+D35+D36+D37</f>
        <v>1154097506</v>
      </c>
      <c r="F38" s="613"/>
    </row>
    <row r="39" spans="1:6">
      <c r="A39" s="614" t="s">
        <v>976</v>
      </c>
    </row>
    <row r="40" spans="1:6">
      <c r="A40" s="615"/>
      <c r="B40" s="616"/>
      <c r="C40" s="876"/>
      <c r="D40" s="876"/>
    </row>
    <row r="41" spans="1:6">
      <c r="A41" s="615"/>
      <c r="B41" s="616"/>
      <c r="C41" s="617"/>
      <c r="D41" s="617"/>
    </row>
    <row r="42" spans="1:6">
      <c r="A42" s="616"/>
      <c r="B42" s="616"/>
      <c r="C42" s="876"/>
      <c r="D42" s="876"/>
    </row>
    <row r="43" spans="1:6">
      <c r="A43" s="618"/>
      <c r="B43" s="618"/>
    </row>
    <row r="44" spans="1:6">
      <c r="A44" s="618"/>
      <c r="B44" s="618"/>
      <c r="C44" s="618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&amp;R&amp;"Times New Roman,Félkövér dőlt"4.3. tájékoztató tábla a ……/2017. (……) önkormányzati határozathoz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L28"/>
  <sheetViews>
    <sheetView zoomScaleNormal="100" workbookViewId="0">
      <selection activeCell="D9" sqref="D9:E9"/>
    </sheetView>
  </sheetViews>
  <sheetFormatPr defaultColWidth="9.140625" defaultRowHeight="12.75"/>
  <cols>
    <col min="1" max="1" width="5.85546875" style="78" customWidth="1"/>
    <col min="2" max="2" width="42.5703125" style="9" customWidth="1"/>
    <col min="3" max="9" width="11" style="9" customWidth="1"/>
    <col min="10" max="10" width="14.28515625" style="9" customWidth="1"/>
    <col min="11" max="11" width="9.140625" style="9"/>
    <col min="12" max="12" width="0" style="9" hidden="1" customWidth="1"/>
    <col min="13" max="16384" width="9.140625" style="9"/>
  </cols>
  <sheetData>
    <row r="1" spans="1:12" ht="27.75" customHeight="1">
      <c r="A1" s="879" t="s">
        <v>977</v>
      </c>
      <c r="B1" s="879"/>
      <c r="C1" s="879"/>
      <c r="D1" s="879"/>
      <c r="E1" s="879"/>
      <c r="F1" s="879"/>
      <c r="G1" s="879"/>
      <c r="H1" s="879"/>
      <c r="I1" s="879"/>
      <c r="J1" s="879"/>
    </row>
    <row r="2" spans="1:12" ht="20.25" customHeight="1" thickBot="1">
      <c r="J2" s="619" t="s">
        <v>620</v>
      </c>
    </row>
    <row r="3" spans="1:12" s="620" customFormat="1" ht="26.25" customHeight="1">
      <c r="A3" s="880" t="s">
        <v>4</v>
      </c>
      <c r="B3" s="882" t="s">
        <v>978</v>
      </c>
      <c r="C3" s="880" t="s">
        <v>979</v>
      </c>
      <c r="D3" s="884" t="s">
        <v>980</v>
      </c>
      <c r="E3" s="886" t="s">
        <v>1114</v>
      </c>
      <c r="F3" s="888" t="s">
        <v>981</v>
      </c>
      <c r="G3" s="889"/>
      <c r="H3" s="889"/>
      <c r="I3" s="890"/>
      <c r="J3" s="891" t="s">
        <v>982</v>
      </c>
    </row>
    <row r="4" spans="1:12" s="623" customFormat="1" ht="32.25" customHeight="1" thickBot="1">
      <c r="A4" s="881"/>
      <c r="B4" s="883"/>
      <c r="C4" s="883"/>
      <c r="D4" s="885"/>
      <c r="E4" s="887"/>
      <c r="F4" s="621" t="s">
        <v>983</v>
      </c>
      <c r="G4" s="621" t="s">
        <v>984</v>
      </c>
      <c r="H4" s="621" t="s">
        <v>1115</v>
      </c>
      <c r="I4" s="622" t="s">
        <v>1116</v>
      </c>
      <c r="J4" s="892"/>
    </row>
    <row r="5" spans="1:12" s="628" customFormat="1" ht="15" thickBot="1">
      <c r="A5" s="624">
        <v>1</v>
      </c>
      <c r="B5" s="625">
        <v>2</v>
      </c>
      <c r="C5" s="626">
        <v>3</v>
      </c>
      <c r="D5" s="625">
        <v>4</v>
      </c>
      <c r="E5" s="625">
        <v>5</v>
      </c>
      <c r="F5" s="625">
        <v>6</v>
      </c>
      <c r="G5" s="625">
        <v>7</v>
      </c>
      <c r="H5" s="625">
        <v>8</v>
      </c>
      <c r="I5" s="625">
        <v>9</v>
      </c>
      <c r="J5" s="627" t="s">
        <v>985</v>
      </c>
    </row>
    <row r="6" spans="1:12" ht="21.75" thickBot="1">
      <c r="A6" s="629" t="s">
        <v>6</v>
      </c>
      <c r="B6" s="630" t="s">
        <v>986</v>
      </c>
      <c r="C6" s="631"/>
      <c r="D6" s="632">
        <f>+D7+D8</f>
        <v>0</v>
      </c>
      <c r="E6" s="633"/>
      <c r="F6" s="634">
        <f>+F7+F8</f>
        <v>0</v>
      </c>
      <c r="G6" s="635">
        <f>+G7+G8</f>
        <v>0</v>
      </c>
      <c r="H6" s="635">
        <f>+H7+H8</f>
        <v>0</v>
      </c>
      <c r="I6" s="636">
        <f>+I7+I8</f>
        <v>0</v>
      </c>
      <c r="J6" s="632">
        <f t="shared" ref="J6:J27" si="0">SUM(D6:I6)</f>
        <v>0</v>
      </c>
    </row>
    <row r="7" spans="1:12">
      <c r="A7" s="637" t="s">
        <v>17</v>
      </c>
      <c r="B7" s="638"/>
      <c r="C7" s="639"/>
      <c r="D7" s="640"/>
      <c r="E7" s="641"/>
      <c r="F7" s="642"/>
      <c r="G7" s="643"/>
      <c r="H7" s="643"/>
      <c r="I7" s="644"/>
      <c r="J7" s="645">
        <f t="shared" si="0"/>
        <v>0</v>
      </c>
    </row>
    <row r="8" spans="1:12" ht="13.5" thickBot="1">
      <c r="A8" s="637" t="s">
        <v>29</v>
      </c>
      <c r="B8" s="638" t="s">
        <v>987</v>
      </c>
      <c r="C8" s="639"/>
      <c r="D8" s="640"/>
      <c r="E8" s="641"/>
      <c r="F8" s="642"/>
      <c r="G8" s="643"/>
      <c r="H8" s="643"/>
      <c r="I8" s="644"/>
      <c r="J8" s="645">
        <f t="shared" si="0"/>
        <v>0</v>
      </c>
    </row>
    <row r="9" spans="1:12" ht="21.75" thickBot="1">
      <c r="A9" s="629" t="s">
        <v>137</v>
      </c>
      <c r="B9" s="630" t="s">
        <v>988</v>
      </c>
      <c r="C9" s="646"/>
      <c r="D9" s="632">
        <f>SUM(D10:D21)</f>
        <v>105707403</v>
      </c>
      <c r="E9" s="632">
        <f>SUM(E10:E21)</f>
        <v>14068746</v>
      </c>
      <c r="F9" s="647">
        <f t="shared" ref="F9:I9" si="1">SUM(F10:F21)</f>
        <v>13894800</v>
      </c>
      <c r="G9" s="632">
        <f t="shared" si="1"/>
        <v>13544800</v>
      </c>
      <c r="H9" s="632">
        <f t="shared" si="1"/>
        <v>13294800</v>
      </c>
      <c r="I9" s="632">
        <f t="shared" si="1"/>
        <v>58804603</v>
      </c>
      <c r="J9" s="632">
        <f>SUM(F9:I9)</f>
        <v>99539003</v>
      </c>
    </row>
    <row r="10" spans="1:12" ht="17.25" customHeight="1">
      <c r="A10" s="648" t="s">
        <v>989</v>
      </c>
      <c r="B10" s="638" t="s">
        <v>990</v>
      </c>
      <c r="C10" s="639" t="s">
        <v>991</v>
      </c>
      <c r="D10" s="640">
        <v>14250000</v>
      </c>
      <c r="E10" s="649">
        <v>1392000</v>
      </c>
      <c r="F10" s="650">
        <v>1392000</v>
      </c>
      <c r="G10" s="651">
        <v>1392000</v>
      </c>
      <c r="H10" s="651">
        <v>1392000</v>
      </c>
      <c r="I10" s="644">
        <v>5898000</v>
      </c>
      <c r="J10" s="645">
        <f>SUM(F10:I10)</f>
        <v>10074000</v>
      </c>
      <c r="L10" s="9">
        <v>14250</v>
      </c>
    </row>
    <row r="11" spans="1:12" ht="17.25" customHeight="1">
      <c r="A11" s="648"/>
      <c r="B11" s="638" t="s">
        <v>992</v>
      </c>
      <c r="C11" s="639"/>
      <c r="D11" s="640"/>
      <c r="E11" s="649">
        <v>457774</v>
      </c>
      <c r="F11" s="650">
        <v>430000</v>
      </c>
      <c r="G11" s="651">
        <v>400000</v>
      </c>
      <c r="H11" s="651">
        <v>370000</v>
      </c>
      <c r="I11" s="644">
        <v>1500000</v>
      </c>
      <c r="J11" s="645">
        <f t="shared" ref="J11:J21" si="2">SUM(F11:I11)</f>
        <v>2700000</v>
      </c>
    </row>
    <row r="12" spans="1:12" ht="17.25" customHeight="1">
      <c r="A12" s="648" t="s">
        <v>993</v>
      </c>
      <c r="B12" s="638" t="s">
        <v>994</v>
      </c>
      <c r="C12" s="639" t="s">
        <v>995</v>
      </c>
      <c r="D12" s="640">
        <v>39825403</v>
      </c>
      <c r="E12" s="649">
        <v>4169800</v>
      </c>
      <c r="F12" s="650">
        <v>4169800</v>
      </c>
      <c r="G12" s="650">
        <v>4169800</v>
      </c>
      <c r="H12" s="650">
        <v>4169800</v>
      </c>
      <c r="I12" s="644">
        <v>20018853</v>
      </c>
      <c r="J12" s="645">
        <f t="shared" si="2"/>
        <v>32528253</v>
      </c>
      <c r="L12" s="9">
        <v>41698</v>
      </c>
    </row>
    <row r="13" spans="1:12" ht="17.25" customHeight="1">
      <c r="A13" s="648"/>
      <c r="B13" s="638" t="s">
        <v>992</v>
      </c>
      <c r="C13" s="639"/>
      <c r="D13" s="640"/>
      <c r="E13" s="649">
        <v>1294546</v>
      </c>
      <c r="F13" s="650">
        <v>1300000</v>
      </c>
      <c r="G13" s="651">
        <v>1100000</v>
      </c>
      <c r="H13" s="651">
        <v>1000000</v>
      </c>
      <c r="I13" s="644">
        <v>4500000</v>
      </c>
      <c r="J13" s="645">
        <f t="shared" si="2"/>
        <v>7900000</v>
      </c>
    </row>
    <row r="14" spans="1:12" ht="17.25" customHeight="1">
      <c r="A14" s="648" t="s">
        <v>996</v>
      </c>
      <c r="B14" s="638" t="s">
        <v>997</v>
      </c>
      <c r="C14" s="639" t="s">
        <v>991</v>
      </c>
      <c r="D14" s="640">
        <v>9500000</v>
      </c>
      <c r="E14" s="649">
        <v>928000</v>
      </c>
      <c r="F14" s="650">
        <v>928000</v>
      </c>
      <c r="G14" s="650">
        <v>928000</v>
      </c>
      <c r="H14" s="650">
        <v>928000</v>
      </c>
      <c r="I14" s="644">
        <v>3932000</v>
      </c>
      <c r="J14" s="645">
        <f t="shared" si="2"/>
        <v>6716000</v>
      </c>
      <c r="L14" s="9">
        <v>9500</v>
      </c>
    </row>
    <row r="15" spans="1:12" ht="17.25" customHeight="1">
      <c r="A15" s="648"/>
      <c r="B15" s="638" t="s">
        <v>992</v>
      </c>
      <c r="C15" s="639"/>
      <c r="D15" s="640"/>
      <c r="E15" s="649">
        <v>305181</v>
      </c>
      <c r="F15" s="650">
        <v>250000</v>
      </c>
      <c r="G15" s="651">
        <v>210000</v>
      </c>
      <c r="H15" s="651">
        <v>170000</v>
      </c>
      <c r="I15" s="644">
        <v>550000</v>
      </c>
      <c r="J15" s="645">
        <f t="shared" si="2"/>
        <v>1180000</v>
      </c>
    </row>
    <row r="16" spans="1:12" ht="17.25" customHeight="1">
      <c r="A16" s="648" t="s">
        <v>998</v>
      </c>
      <c r="B16" s="638" t="s">
        <v>999</v>
      </c>
      <c r="C16" s="639" t="s">
        <v>991</v>
      </c>
      <c r="D16" s="640">
        <v>16150000</v>
      </c>
      <c r="E16" s="649">
        <v>1615000</v>
      </c>
      <c r="F16" s="650">
        <v>1615000</v>
      </c>
      <c r="G16" s="650">
        <v>1615000</v>
      </c>
      <c r="H16" s="650">
        <v>1615000</v>
      </c>
      <c r="I16" s="644">
        <v>6863750</v>
      </c>
      <c r="J16" s="645">
        <f t="shared" si="2"/>
        <v>11708750</v>
      </c>
      <c r="L16" s="9">
        <v>16150</v>
      </c>
    </row>
    <row r="17" spans="1:12" ht="17.25" customHeight="1">
      <c r="A17" s="648"/>
      <c r="B17" s="638" t="s">
        <v>992</v>
      </c>
      <c r="C17" s="639"/>
      <c r="D17" s="640"/>
      <c r="E17" s="649">
        <v>531989</v>
      </c>
      <c r="F17" s="650">
        <v>500000</v>
      </c>
      <c r="G17" s="651">
        <v>460000</v>
      </c>
      <c r="H17" s="651">
        <v>420000</v>
      </c>
      <c r="I17" s="644">
        <v>1600000</v>
      </c>
      <c r="J17" s="645">
        <f t="shared" si="2"/>
        <v>2980000</v>
      </c>
    </row>
    <row r="18" spans="1:12" ht="17.25" customHeight="1">
      <c r="A18" s="648" t="s">
        <v>1000</v>
      </c>
      <c r="B18" s="638" t="s">
        <v>1001</v>
      </c>
      <c r="C18" s="639" t="s">
        <v>991</v>
      </c>
      <c r="D18" s="640">
        <v>4560000</v>
      </c>
      <c r="E18" s="649">
        <v>448000</v>
      </c>
      <c r="F18" s="650">
        <v>448000</v>
      </c>
      <c r="G18" s="650">
        <v>448000</v>
      </c>
      <c r="H18" s="650">
        <v>448000</v>
      </c>
      <c r="I18" s="644">
        <v>1872000</v>
      </c>
      <c r="J18" s="645">
        <f t="shared" si="2"/>
        <v>3216000</v>
      </c>
      <c r="L18" s="9">
        <v>4560</v>
      </c>
    </row>
    <row r="19" spans="1:12" ht="17.25" customHeight="1">
      <c r="A19" s="648"/>
      <c r="B19" s="638" t="s">
        <v>992</v>
      </c>
      <c r="C19" s="639"/>
      <c r="D19" s="640"/>
      <c r="E19" s="649">
        <v>146225</v>
      </c>
      <c r="F19" s="650">
        <v>120000</v>
      </c>
      <c r="G19" s="651">
        <v>100000</v>
      </c>
      <c r="H19" s="651">
        <v>80000</v>
      </c>
      <c r="I19" s="644">
        <v>250000</v>
      </c>
      <c r="J19" s="645">
        <f t="shared" si="2"/>
        <v>550000</v>
      </c>
    </row>
    <row r="20" spans="1:12" ht="17.25" customHeight="1">
      <c r="A20" s="648" t="s">
        <v>1002</v>
      </c>
      <c r="B20" s="638" t="s">
        <v>1003</v>
      </c>
      <c r="C20" s="639" t="s">
        <v>991</v>
      </c>
      <c r="D20" s="640">
        <v>21422000</v>
      </c>
      <c r="E20" s="649">
        <v>2092000</v>
      </c>
      <c r="F20" s="650">
        <v>2092000</v>
      </c>
      <c r="G20" s="650">
        <v>2092000</v>
      </c>
      <c r="H20" s="650">
        <v>2092000</v>
      </c>
      <c r="I20" s="644">
        <v>8870000</v>
      </c>
      <c r="J20" s="645">
        <f t="shared" si="2"/>
        <v>15146000</v>
      </c>
      <c r="L20" s="9">
        <v>21422</v>
      </c>
    </row>
    <row r="21" spans="1:12" ht="17.25" customHeight="1" thickBot="1">
      <c r="A21" s="648" t="s">
        <v>65</v>
      </c>
      <c r="B21" s="638" t="s">
        <v>992</v>
      </c>
      <c r="C21" s="639"/>
      <c r="D21" s="640"/>
      <c r="E21" s="652">
        <v>688231</v>
      </c>
      <c r="F21" s="653">
        <v>650000</v>
      </c>
      <c r="G21" s="643">
        <v>630000</v>
      </c>
      <c r="H21" s="643">
        <v>610000</v>
      </c>
      <c r="I21" s="644">
        <v>2950000</v>
      </c>
      <c r="J21" s="645">
        <f t="shared" si="2"/>
        <v>4840000</v>
      </c>
    </row>
    <row r="22" spans="1:12" ht="17.25" customHeight="1" thickBot="1">
      <c r="A22" s="629" t="s">
        <v>144</v>
      </c>
      <c r="B22" s="630" t="s">
        <v>1004</v>
      </c>
      <c r="C22" s="646"/>
      <c r="D22" s="632">
        <f>+D23</f>
        <v>0</v>
      </c>
      <c r="E22" s="633"/>
      <c r="F22" s="634">
        <f>+F23</f>
        <v>0</v>
      </c>
      <c r="G22" s="635">
        <f>+G23</f>
        <v>0</v>
      </c>
      <c r="H22" s="635">
        <f>+H23</f>
        <v>0</v>
      </c>
      <c r="I22" s="636">
        <f>+I23</f>
        <v>0</v>
      </c>
      <c r="J22" s="632">
        <f t="shared" si="0"/>
        <v>0</v>
      </c>
    </row>
    <row r="23" spans="1:12" ht="17.25" customHeight="1" thickBot="1">
      <c r="A23" s="637" t="s">
        <v>83</v>
      </c>
      <c r="B23" s="638" t="s">
        <v>987</v>
      </c>
      <c r="C23" s="639"/>
      <c r="D23" s="640"/>
      <c r="E23" s="641"/>
      <c r="F23" s="642"/>
      <c r="G23" s="643"/>
      <c r="H23" s="643"/>
      <c r="I23" s="644"/>
      <c r="J23" s="645">
        <f t="shared" si="0"/>
        <v>0</v>
      </c>
    </row>
    <row r="24" spans="1:12" ht="17.25" customHeight="1" thickBot="1">
      <c r="A24" s="629" t="s">
        <v>85</v>
      </c>
      <c r="B24" s="630" t="s">
        <v>1005</v>
      </c>
      <c r="C24" s="646"/>
      <c r="D24" s="632">
        <f>+D25</f>
        <v>0</v>
      </c>
      <c r="E24" s="633"/>
      <c r="F24" s="634">
        <f>+F25</f>
        <v>0</v>
      </c>
      <c r="G24" s="635">
        <f>+G25</f>
        <v>0</v>
      </c>
      <c r="H24" s="635">
        <f>+H25</f>
        <v>0</v>
      </c>
      <c r="I24" s="636">
        <f>+I25</f>
        <v>0</v>
      </c>
      <c r="J24" s="632">
        <f t="shared" si="0"/>
        <v>0</v>
      </c>
    </row>
    <row r="25" spans="1:12" ht="17.25" customHeight="1" thickBot="1">
      <c r="A25" s="654" t="s">
        <v>149</v>
      </c>
      <c r="B25" s="655" t="s">
        <v>987</v>
      </c>
      <c r="C25" s="656"/>
      <c r="D25" s="657"/>
      <c r="E25" s="658"/>
      <c r="F25" s="659"/>
      <c r="G25" s="660"/>
      <c r="H25" s="660"/>
      <c r="I25" s="661"/>
      <c r="J25" s="662">
        <f t="shared" si="0"/>
        <v>0</v>
      </c>
    </row>
    <row r="26" spans="1:12" ht="17.25" customHeight="1" thickBot="1">
      <c r="A26" s="629" t="s">
        <v>166</v>
      </c>
      <c r="B26" s="663" t="s">
        <v>1006</v>
      </c>
      <c r="C26" s="646"/>
      <c r="D26" s="632">
        <f>+D27</f>
        <v>0</v>
      </c>
      <c r="E26" s="633"/>
      <c r="F26" s="634">
        <f>+F27</f>
        <v>0</v>
      </c>
      <c r="G26" s="635">
        <f>+G27</f>
        <v>0</v>
      </c>
      <c r="H26" s="635">
        <f>+H27</f>
        <v>0</v>
      </c>
      <c r="I26" s="636">
        <f>+I27</f>
        <v>0</v>
      </c>
      <c r="J26" s="632">
        <f t="shared" si="0"/>
        <v>0</v>
      </c>
    </row>
    <row r="27" spans="1:12" ht="17.25" customHeight="1" thickBot="1">
      <c r="A27" s="664" t="s">
        <v>167</v>
      </c>
      <c r="B27" s="665" t="s">
        <v>987</v>
      </c>
      <c r="C27" s="666"/>
      <c r="D27" s="667"/>
      <c r="E27" s="668"/>
      <c r="F27" s="669"/>
      <c r="G27" s="670"/>
      <c r="H27" s="670"/>
      <c r="I27" s="671"/>
      <c r="J27" s="672">
        <f t="shared" si="0"/>
        <v>0</v>
      </c>
    </row>
    <row r="28" spans="1:12" ht="17.25" customHeight="1" thickBot="1">
      <c r="A28" s="877" t="s">
        <v>1007</v>
      </c>
      <c r="B28" s="878"/>
      <c r="C28" s="673"/>
      <c r="D28" s="632">
        <f t="shared" ref="D28:J28" si="3">+D6+D9+D22+D24+D26</f>
        <v>105707403</v>
      </c>
      <c r="E28" s="632">
        <f t="shared" si="3"/>
        <v>14068746</v>
      </c>
      <c r="F28" s="634">
        <f t="shared" si="3"/>
        <v>13894800</v>
      </c>
      <c r="G28" s="635">
        <f t="shared" si="3"/>
        <v>13544800</v>
      </c>
      <c r="H28" s="635">
        <f t="shared" si="3"/>
        <v>13294800</v>
      </c>
      <c r="I28" s="636">
        <f t="shared" si="3"/>
        <v>58804603</v>
      </c>
      <c r="J28" s="632">
        <f t="shared" si="3"/>
        <v>99539003</v>
      </c>
    </row>
  </sheetData>
  <mergeCells count="9">
    <mergeCell ref="A28:B28"/>
    <mergeCell ref="A1:J1"/>
    <mergeCell ref="A3:A4"/>
    <mergeCell ref="B3:B4"/>
    <mergeCell ref="C3:C4"/>
    <mergeCell ref="D3:D4"/>
    <mergeCell ref="E3:E4"/>
    <mergeCell ref="F3:I3"/>
    <mergeCell ref="J3:J4"/>
  </mergeCells>
  <printOptions horizontalCentered="1"/>
  <pageMargins left="0.35" right="0.28000000000000003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dőlt"8.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I19"/>
  <sheetViews>
    <sheetView zoomScaleNormal="100" workbookViewId="0">
      <selection activeCell="C14" sqref="C14"/>
    </sheetView>
  </sheetViews>
  <sheetFormatPr defaultRowHeight="12.75"/>
  <cols>
    <col min="1" max="1" width="4.7109375" style="518" customWidth="1"/>
    <col min="2" max="2" width="31.5703125" style="518" customWidth="1"/>
    <col min="3" max="8" width="11.85546875" style="518" customWidth="1"/>
    <col min="9" max="9" width="13" style="518" customWidth="1"/>
    <col min="10" max="255" width="8.85546875" style="518"/>
    <col min="256" max="256" width="4.7109375" style="518" customWidth="1"/>
    <col min="257" max="257" width="31.5703125" style="518" customWidth="1"/>
    <col min="258" max="263" width="11.85546875" style="518" customWidth="1"/>
    <col min="264" max="264" width="13" style="518" customWidth="1"/>
    <col min="265" max="265" width="4.28515625" style="518" customWidth="1"/>
    <col min="266" max="511" width="8.85546875" style="518"/>
    <col min="512" max="512" width="4.7109375" style="518" customWidth="1"/>
    <col min="513" max="513" width="31.5703125" style="518" customWidth="1"/>
    <col min="514" max="519" width="11.85546875" style="518" customWidth="1"/>
    <col min="520" max="520" width="13" style="518" customWidth="1"/>
    <col min="521" max="521" width="4.28515625" style="518" customWidth="1"/>
    <col min="522" max="767" width="8.85546875" style="518"/>
    <col min="768" max="768" width="4.7109375" style="518" customWidth="1"/>
    <col min="769" max="769" width="31.5703125" style="518" customWidth="1"/>
    <col min="770" max="775" width="11.85546875" style="518" customWidth="1"/>
    <col min="776" max="776" width="13" style="518" customWidth="1"/>
    <col min="777" max="777" width="4.28515625" style="518" customWidth="1"/>
    <col min="778" max="1023" width="8.85546875" style="518"/>
    <col min="1024" max="1024" width="4.7109375" style="518" customWidth="1"/>
    <col min="1025" max="1025" width="31.5703125" style="518" customWidth="1"/>
    <col min="1026" max="1031" width="11.85546875" style="518" customWidth="1"/>
    <col min="1032" max="1032" width="13" style="518" customWidth="1"/>
    <col min="1033" max="1033" width="4.28515625" style="518" customWidth="1"/>
    <col min="1034" max="1279" width="8.85546875" style="518"/>
    <col min="1280" max="1280" width="4.7109375" style="518" customWidth="1"/>
    <col min="1281" max="1281" width="31.5703125" style="518" customWidth="1"/>
    <col min="1282" max="1287" width="11.85546875" style="518" customWidth="1"/>
    <col min="1288" max="1288" width="13" style="518" customWidth="1"/>
    <col min="1289" max="1289" width="4.28515625" style="518" customWidth="1"/>
    <col min="1290" max="1535" width="8.85546875" style="518"/>
    <col min="1536" max="1536" width="4.7109375" style="518" customWidth="1"/>
    <col min="1537" max="1537" width="31.5703125" style="518" customWidth="1"/>
    <col min="1538" max="1543" width="11.85546875" style="518" customWidth="1"/>
    <col min="1544" max="1544" width="13" style="518" customWidth="1"/>
    <col min="1545" max="1545" width="4.28515625" style="518" customWidth="1"/>
    <col min="1546" max="1791" width="8.85546875" style="518"/>
    <col min="1792" max="1792" width="4.7109375" style="518" customWidth="1"/>
    <col min="1793" max="1793" width="31.5703125" style="518" customWidth="1"/>
    <col min="1794" max="1799" width="11.85546875" style="518" customWidth="1"/>
    <col min="1800" max="1800" width="13" style="518" customWidth="1"/>
    <col min="1801" max="1801" width="4.28515625" style="518" customWidth="1"/>
    <col min="1802" max="2047" width="8.85546875" style="518"/>
    <col min="2048" max="2048" width="4.7109375" style="518" customWidth="1"/>
    <col min="2049" max="2049" width="31.5703125" style="518" customWidth="1"/>
    <col min="2050" max="2055" width="11.85546875" style="518" customWidth="1"/>
    <col min="2056" max="2056" width="13" style="518" customWidth="1"/>
    <col min="2057" max="2057" width="4.28515625" style="518" customWidth="1"/>
    <col min="2058" max="2303" width="8.85546875" style="518"/>
    <col min="2304" max="2304" width="4.7109375" style="518" customWidth="1"/>
    <col min="2305" max="2305" width="31.5703125" style="518" customWidth="1"/>
    <col min="2306" max="2311" width="11.85546875" style="518" customWidth="1"/>
    <col min="2312" max="2312" width="13" style="518" customWidth="1"/>
    <col min="2313" max="2313" width="4.28515625" style="518" customWidth="1"/>
    <col min="2314" max="2559" width="8.85546875" style="518"/>
    <col min="2560" max="2560" width="4.7109375" style="518" customWidth="1"/>
    <col min="2561" max="2561" width="31.5703125" style="518" customWidth="1"/>
    <col min="2562" max="2567" width="11.85546875" style="518" customWidth="1"/>
    <col min="2568" max="2568" width="13" style="518" customWidth="1"/>
    <col min="2569" max="2569" width="4.28515625" style="518" customWidth="1"/>
    <col min="2570" max="2815" width="8.85546875" style="518"/>
    <col min="2816" max="2816" width="4.7109375" style="518" customWidth="1"/>
    <col min="2817" max="2817" width="31.5703125" style="518" customWidth="1"/>
    <col min="2818" max="2823" width="11.85546875" style="518" customWidth="1"/>
    <col min="2824" max="2824" width="13" style="518" customWidth="1"/>
    <col min="2825" max="2825" width="4.28515625" style="518" customWidth="1"/>
    <col min="2826" max="3071" width="8.85546875" style="518"/>
    <col min="3072" max="3072" width="4.7109375" style="518" customWidth="1"/>
    <col min="3073" max="3073" width="31.5703125" style="518" customWidth="1"/>
    <col min="3074" max="3079" width="11.85546875" style="518" customWidth="1"/>
    <col min="3080" max="3080" width="13" style="518" customWidth="1"/>
    <col min="3081" max="3081" width="4.28515625" style="518" customWidth="1"/>
    <col min="3082" max="3327" width="8.85546875" style="518"/>
    <col min="3328" max="3328" width="4.7109375" style="518" customWidth="1"/>
    <col min="3329" max="3329" width="31.5703125" style="518" customWidth="1"/>
    <col min="3330" max="3335" width="11.85546875" style="518" customWidth="1"/>
    <col min="3336" max="3336" width="13" style="518" customWidth="1"/>
    <col min="3337" max="3337" width="4.28515625" style="518" customWidth="1"/>
    <col min="3338" max="3583" width="8.85546875" style="518"/>
    <col min="3584" max="3584" width="4.7109375" style="518" customWidth="1"/>
    <col min="3585" max="3585" width="31.5703125" style="518" customWidth="1"/>
    <col min="3586" max="3591" width="11.85546875" style="518" customWidth="1"/>
    <col min="3592" max="3592" width="13" style="518" customWidth="1"/>
    <col min="3593" max="3593" width="4.28515625" style="518" customWidth="1"/>
    <col min="3594" max="3839" width="8.85546875" style="518"/>
    <col min="3840" max="3840" width="4.7109375" style="518" customWidth="1"/>
    <col min="3841" max="3841" width="31.5703125" style="518" customWidth="1"/>
    <col min="3842" max="3847" width="11.85546875" style="518" customWidth="1"/>
    <col min="3848" max="3848" width="13" style="518" customWidth="1"/>
    <col min="3849" max="3849" width="4.28515625" style="518" customWidth="1"/>
    <col min="3850" max="4095" width="8.85546875" style="518"/>
    <col min="4096" max="4096" width="4.7109375" style="518" customWidth="1"/>
    <col min="4097" max="4097" width="31.5703125" style="518" customWidth="1"/>
    <col min="4098" max="4103" width="11.85546875" style="518" customWidth="1"/>
    <col min="4104" max="4104" width="13" style="518" customWidth="1"/>
    <col min="4105" max="4105" width="4.28515625" style="518" customWidth="1"/>
    <col min="4106" max="4351" width="8.85546875" style="518"/>
    <col min="4352" max="4352" width="4.7109375" style="518" customWidth="1"/>
    <col min="4353" max="4353" width="31.5703125" style="518" customWidth="1"/>
    <col min="4354" max="4359" width="11.85546875" style="518" customWidth="1"/>
    <col min="4360" max="4360" width="13" style="518" customWidth="1"/>
    <col min="4361" max="4361" width="4.28515625" style="518" customWidth="1"/>
    <col min="4362" max="4607" width="8.85546875" style="518"/>
    <col min="4608" max="4608" width="4.7109375" style="518" customWidth="1"/>
    <col min="4609" max="4609" width="31.5703125" style="518" customWidth="1"/>
    <col min="4610" max="4615" width="11.85546875" style="518" customWidth="1"/>
    <col min="4616" max="4616" width="13" style="518" customWidth="1"/>
    <col min="4617" max="4617" width="4.28515625" style="518" customWidth="1"/>
    <col min="4618" max="4863" width="8.85546875" style="518"/>
    <col min="4864" max="4864" width="4.7109375" style="518" customWidth="1"/>
    <col min="4865" max="4865" width="31.5703125" style="518" customWidth="1"/>
    <col min="4866" max="4871" width="11.85546875" style="518" customWidth="1"/>
    <col min="4872" max="4872" width="13" style="518" customWidth="1"/>
    <col min="4873" max="4873" width="4.28515625" style="518" customWidth="1"/>
    <col min="4874" max="5119" width="8.85546875" style="518"/>
    <col min="5120" max="5120" width="4.7109375" style="518" customWidth="1"/>
    <col min="5121" max="5121" width="31.5703125" style="518" customWidth="1"/>
    <col min="5122" max="5127" width="11.85546875" style="518" customWidth="1"/>
    <col min="5128" max="5128" width="13" style="518" customWidth="1"/>
    <col min="5129" max="5129" width="4.28515625" style="518" customWidth="1"/>
    <col min="5130" max="5375" width="8.85546875" style="518"/>
    <col min="5376" max="5376" width="4.7109375" style="518" customWidth="1"/>
    <col min="5377" max="5377" width="31.5703125" style="518" customWidth="1"/>
    <col min="5378" max="5383" width="11.85546875" style="518" customWidth="1"/>
    <col min="5384" max="5384" width="13" style="518" customWidth="1"/>
    <col min="5385" max="5385" width="4.28515625" style="518" customWidth="1"/>
    <col min="5386" max="5631" width="8.85546875" style="518"/>
    <col min="5632" max="5632" width="4.7109375" style="518" customWidth="1"/>
    <col min="5633" max="5633" width="31.5703125" style="518" customWidth="1"/>
    <col min="5634" max="5639" width="11.85546875" style="518" customWidth="1"/>
    <col min="5640" max="5640" width="13" style="518" customWidth="1"/>
    <col min="5641" max="5641" width="4.28515625" style="518" customWidth="1"/>
    <col min="5642" max="5887" width="8.85546875" style="518"/>
    <col min="5888" max="5888" width="4.7109375" style="518" customWidth="1"/>
    <col min="5889" max="5889" width="31.5703125" style="518" customWidth="1"/>
    <col min="5890" max="5895" width="11.85546875" style="518" customWidth="1"/>
    <col min="5896" max="5896" width="13" style="518" customWidth="1"/>
    <col min="5897" max="5897" width="4.28515625" style="518" customWidth="1"/>
    <col min="5898" max="6143" width="8.85546875" style="518"/>
    <col min="6144" max="6144" width="4.7109375" style="518" customWidth="1"/>
    <col min="6145" max="6145" width="31.5703125" style="518" customWidth="1"/>
    <col min="6146" max="6151" width="11.85546875" style="518" customWidth="1"/>
    <col min="6152" max="6152" width="13" style="518" customWidth="1"/>
    <col min="6153" max="6153" width="4.28515625" style="518" customWidth="1"/>
    <col min="6154" max="6399" width="8.85546875" style="518"/>
    <col min="6400" max="6400" width="4.7109375" style="518" customWidth="1"/>
    <col min="6401" max="6401" width="31.5703125" style="518" customWidth="1"/>
    <col min="6402" max="6407" width="11.85546875" style="518" customWidth="1"/>
    <col min="6408" max="6408" width="13" style="518" customWidth="1"/>
    <col min="6409" max="6409" width="4.28515625" style="518" customWidth="1"/>
    <col min="6410" max="6655" width="8.85546875" style="518"/>
    <col min="6656" max="6656" width="4.7109375" style="518" customWidth="1"/>
    <col min="6657" max="6657" width="31.5703125" style="518" customWidth="1"/>
    <col min="6658" max="6663" width="11.85546875" style="518" customWidth="1"/>
    <col min="6664" max="6664" width="13" style="518" customWidth="1"/>
    <col min="6665" max="6665" width="4.28515625" style="518" customWidth="1"/>
    <col min="6666" max="6911" width="8.85546875" style="518"/>
    <col min="6912" max="6912" width="4.7109375" style="518" customWidth="1"/>
    <col min="6913" max="6913" width="31.5703125" style="518" customWidth="1"/>
    <col min="6914" max="6919" width="11.85546875" style="518" customWidth="1"/>
    <col min="6920" max="6920" width="13" style="518" customWidth="1"/>
    <col min="6921" max="6921" width="4.28515625" style="518" customWidth="1"/>
    <col min="6922" max="7167" width="8.85546875" style="518"/>
    <col min="7168" max="7168" width="4.7109375" style="518" customWidth="1"/>
    <col min="7169" max="7169" width="31.5703125" style="518" customWidth="1"/>
    <col min="7170" max="7175" width="11.85546875" style="518" customWidth="1"/>
    <col min="7176" max="7176" width="13" style="518" customWidth="1"/>
    <col min="7177" max="7177" width="4.28515625" style="518" customWidth="1"/>
    <col min="7178" max="7423" width="8.85546875" style="518"/>
    <col min="7424" max="7424" width="4.7109375" style="518" customWidth="1"/>
    <col min="7425" max="7425" width="31.5703125" style="518" customWidth="1"/>
    <col min="7426" max="7431" width="11.85546875" style="518" customWidth="1"/>
    <col min="7432" max="7432" width="13" style="518" customWidth="1"/>
    <col min="7433" max="7433" width="4.28515625" style="518" customWidth="1"/>
    <col min="7434" max="7679" width="8.85546875" style="518"/>
    <col min="7680" max="7680" width="4.7109375" style="518" customWidth="1"/>
    <col min="7681" max="7681" width="31.5703125" style="518" customWidth="1"/>
    <col min="7682" max="7687" width="11.85546875" style="518" customWidth="1"/>
    <col min="7688" max="7688" width="13" style="518" customWidth="1"/>
    <col min="7689" max="7689" width="4.28515625" style="518" customWidth="1"/>
    <col min="7690" max="7935" width="8.85546875" style="518"/>
    <col min="7936" max="7936" width="4.7109375" style="518" customWidth="1"/>
    <col min="7937" max="7937" width="31.5703125" style="518" customWidth="1"/>
    <col min="7938" max="7943" width="11.85546875" style="518" customWidth="1"/>
    <col min="7944" max="7944" width="13" style="518" customWidth="1"/>
    <col min="7945" max="7945" width="4.28515625" style="518" customWidth="1"/>
    <col min="7946" max="8191" width="8.85546875" style="518"/>
    <col min="8192" max="8192" width="4.7109375" style="518" customWidth="1"/>
    <col min="8193" max="8193" width="31.5703125" style="518" customWidth="1"/>
    <col min="8194" max="8199" width="11.85546875" style="518" customWidth="1"/>
    <col min="8200" max="8200" width="13" style="518" customWidth="1"/>
    <col min="8201" max="8201" width="4.28515625" style="518" customWidth="1"/>
    <col min="8202" max="8447" width="8.85546875" style="518"/>
    <col min="8448" max="8448" width="4.7109375" style="518" customWidth="1"/>
    <col min="8449" max="8449" width="31.5703125" style="518" customWidth="1"/>
    <col min="8450" max="8455" width="11.85546875" style="518" customWidth="1"/>
    <col min="8456" max="8456" width="13" style="518" customWidth="1"/>
    <col min="8457" max="8457" width="4.28515625" style="518" customWidth="1"/>
    <col min="8458" max="8703" width="8.85546875" style="518"/>
    <col min="8704" max="8704" width="4.7109375" style="518" customWidth="1"/>
    <col min="8705" max="8705" width="31.5703125" style="518" customWidth="1"/>
    <col min="8706" max="8711" width="11.85546875" style="518" customWidth="1"/>
    <col min="8712" max="8712" width="13" style="518" customWidth="1"/>
    <col min="8713" max="8713" width="4.28515625" style="518" customWidth="1"/>
    <col min="8714" max="8959" width="8.85546875" style="518"/>
    <col min="8960" max="8960" width="4.7109375" style="518" customWidth="1"/>
    <col min="8961" max="8961" width="31.5703125" style="518" customWidth="1"/>
    <col min="8962" max="8967" width="11.85546875" style="518" customWidth="1"/>
    <col min="8968" max="8968" width="13" style="518" customWidth="1"/>
    <col min="8969" max="8969" width="4.28515625" style="518" customWidth="1"/>
    <col min="8970" max="9215" width="8.85546875" style="518"/>
    <col min="9216" max="9216" width="4.7109375" style="518" customWidth="1"/>
    <col min="9217" max="9217" width="31.5703125" style="518" customWidth="1"/>
    <col min="9218" max="9223" width="11.85546875" style="518" customWidth="1"/>
    <col min="9224" max="9224" width="13" style="518" customWidth="1"/>
    <col min="9225" max="9225" width="4.28515625" style="518" customWidth="1"/>
    <col min="9226" max="9471" width="8.85546875" style="518"/>
    <col min="9472" max="9472" width="4.7109375" style="518" customWidth="1"/>
    <col min="9473" max="9473" width="31.5703125" style="518" customWidth="1"/>
    <col min="9474" max="9479" width="11.85546875" style="518" customWidth="1"/>
    <col min="9480" max="9480" width="13" style="518" customWidth="1"/>
    <col min="9481" max="9481" width="4.28515625" style="518" customWidth="1"/>
    <col min="9482" max="9727" width="8.85546875" style="518"/>
    <col min="9728" max="9728" width="4.7109375" style="518" customWidth="1"/>
    <col min="9729" max="9729" width="31.5703125" style="518" customWidth="1"/>
    <col min="9730" max="9735" width="11.85546875" style="518" customWidth="1"/>
    <col min="9736" max="9736" width="13" style="518" customWidth="1"/>
    <col min="9737" max="9737" width="4.28515625" style="518" customWidth="1"/>
    <col min="9738" max="9983" width="8.85546875" style="518"/>
    <col min="9984" max="9984" width="4.7109375" style="518" customWidth="1"/>
    <col min="9985" max="9985" width="31.5703125" style="518" customWidth="1"/>
    <col min="9986" max="9991" width="11.85546875" style="518" customWidth="1"/>
    <col min="9992" max="9992" width="13" style="518" customWidth="1"/>
    <col min="9993" max="9993" width="4.28515625" style="518" customWidth="1"/>
    <col min="9994" max="10239" width="8.85546875" style="518"/>
    <col min="10240" max="10240" width="4.7109375" style="518" customWidth="1"/>
    <col min="10241" max="10241" width="31.5703125" style="518" customWidth="1"/>
    <col min="10242" max="10247" width="11.85546875" style="518" customWidth="1"/>
    <col min="10248" max="10248" width="13" style="518" customWidth="1"/>
    <col min="10249" max="10249" width="4.28515625" style="518" customWidth="1"/>
    <col min="10250" max="10495" width="8.85546875" style="518"/>
    <col min="10496" max="10496" width="4.7109375" style="518" customWidth="1"/>
    <col min="10497" max="10497" width="31.5703125" style="518" customWidth="1"/>
    <col min="10498" max="10503" width="11.85546875" style="518" customWidth="1"/>
    <col min="10504" max="10504" width="13" style="518" customWidth="1"/>
    <col min="10505" max="10505" width="4.28515625" style="518" customWidth="1"/>
    <col min="10506" max="10751" width="8.85546875" style="518"/>
    <col min="10752" max="10752" width="4.7109375" style="518" customWidth="1"/>
    <col min="10753" max="10753" width="31.5703125" style="518" customWidth="1"/>
    <col min="10754" max="10759" width="11.85546875" style="518" customWidth="1"/>
    <col min="10760" max="10760" width="13" style="518" customWidth="1"/>
    <col min="10761" max="10761" width="4.28515625" style="518" customWidth="1"/>
    <col min="10762" max="11007" width="8.85546875" style="518"/>
    <col min="11008" max="11008" width="4.7109375" style="518" customWidth="1"/>
    <col min="11009" max="11009" width="31.5703125" style="518" customWidth="1"/>
    <col min="11010" max="11015" width="11.85546875" style="518" customWidth="1"/>
    <col min="11016" max="11016" width="13" style="518" customWidth="1"/>
    <col min="11017" max="11017" width="4.28515625" style="518" customWidth="1"/>
    <col min="11018" max="11263" width="8.85546875" style="518"/>
    <col min="11264" max="11264" width="4.7109375" style="518" customWidth="1"/>
    <col min="11265" max="11265" width="31.5703125" style="518" customWidth="1"/>
    <col min="11266" max="11271" width="11.85546875" style="518" customWidth="1"/>
    <col min="11272" max="11272" width="13" style="518" customWidth="1"/>
    <col min="11273" max="11273" width="4.28515625" style="518" customWidth="1"/>
    <col min="11274" max="11519" width="8.85546875" style="518"/>
    <col min="11520" max="11520" width="4.7109375" style="518" customWidth="1"/>
    <col min="11521" max="11521" width="31.5703125" style="518" customWidth="1"/>
    <col min="11522" max="11527" width="11.85546875" style="518" customWidth="1"/>
    <col min="11528" max="11528" width="13" style="518" customWidth="1"/>
    <col min="11529" max="11529" width="4.28515625" style="518" customWidth="1"/>
    <col min="11530" max="11775" width="8.85546875" style="518"/>
    <col min="11776" max="11776" width="4.7109375" style="518" customWidth="1"/>
    <col min="11777" max="11777" width="31.5703125" style="518" customWidth="1"/>
    <col min="11778" max="11783" width="11.85546875" style="518" customWidth="1"/>
    <col min="11784" max="11784" width="13" style="518" customWidth="1"/>
    <col min="11785" max="11785" width="4.28515625" style="518" customWidth="1"/>
    <col min="11786" max="12031" width="8.85546875" style="518"/>
    <col min="12032" max="12032" width="4.7109375" style="518" customWidth="1"/>
    <col min="12033" max="12033" width="31.5703125" style="518" customWidth="1"/>
    <col min="12034" max="12039" width="11.85546875" style="518" customWidth="1"/>
    <col min="12040" max="12040" width="13" style="518" customWidth="1"/>
    <col min="12041" max="12041" width="4.28515625" style="518" customWidth="1"/>
    <col min="12042" max="12287" width="8.85546875" style="518"/>
    <col min="12288" max="12288" width="4.7109375" style="518" customWidth="1"/>
    <col min="12289" max="12289" width="31.5703125" style="518" customWidth="1"/>
    <col min="12290" max="12295" width="11.85546875" style="518" customWidth="1"/>
    <col min="12296" max="12296" width="13" style="518" customWidth="1"/>
    <col min="12297" max="12297" width="4.28515625" style="518" customWidth="1"/>
    <col min="12298" max="12543" width="8.85546875" style="518"/>
    <col min="12544" max="12544" width="4.7109375" style="518" customWidth="1"/>
    <col min="12545" max="12545" width="31.5703125" style="518" customWidth="1"/>
    <col min="12546" max="12551" width="11.85546875" style="518" customWidth="1"/>
    <col min="12552" max="12552" width="13" style="518" customWidth="1"/>
    <col min="12553" max="12553" width="4.28515625" style="518" customWidth="1"/>
    <col min="12554" max="12799" width="8.85546875" style="518"/>
    <col min="12800" max="12800" width="4.7109375" style="518" customWidth="1"/>
    <col min="12801" max="12801" width="31.5703125" style="518" customWidth="1"/>
    <col min="12802" max="12807" width="11.85546875" style="518" customWidth="1"/>
    <col min="12808" max="12808" width="13" style="518" customWidth="1"/>
    <col min="12809" max="12809" width="4.28515625" style="518" customWidth="1"/>
    <col min="12810" max="13055" width="8.85546875" style="518"/>
    <col min="13056" max="13056" width="4.7109375" style="518" customWidth="1"/>
    <col min="13057" max="13057" width="31.5703125" style="518" customWidth="1"/>
    <col min="13058" max="13063" width="11.85546875" style="518" customWidth="1"/>
    <col min="13064" max="13064" width="13" style="518" customWidth="1"/>
    <col min="13065" max="13065" width="4.28515625" style="518" customWidth="1"/>
    <col min="13066" max="13311" width="8.85546875" style="518"/>
    <col min="13312" max="13312" width="4.7109375" style="518" customWidth="1"/>
    <col min="13313" max="13313" width="31.5703125" style="518" customWidth="1"/>
    <col min="13314" max="13319" width="11.85546875" style="518" customWidth="1"/>
    <col min="13320" max="13320" width="13" style="518" customWidth="1"/>
    <col min="13321" max="13321" width="4.28515625" style="518" customWidth="1"/>
    <col min="13322" max="13567" width="8.85546875" style="518"/>
    <col min="13568" max="13568" width="4.7109375" style="518" customWidth="1"/>
    <col min="13569" max="13569" width="31.5703125" style="518" customWidth="1"/>
    <col min="13570" max="13575" width="11.85546875" style="518" customWidth="1"/>
    <col min="13576" max="13576" width="13" style="518" customWidth="1"/>
    <col min="13577" max="13577" width="4.28515625" style="518" customWidth="1"/>
    <col min="13578" max="13823" width="8.85546875" style="518"/>
    <col min="13824" max="13824" width="4.7109375" style="518" customWidth="1"/>
    <col min="13825" max="13825" width="31.5703125" style="518" customWidth="1"/>
    <col min="13826" max="13831" width="11.85546875" style="518" customWidth="1"/>
    <col min="13832" max="13832" width="13" style="518" customWidth="1"/>
    <col min="13833" max="13833" width="4.28515625" style="518" customWidth="1"/>
    <col min="13834" max="14079" width="8.85546875" style="518"/>
    <col min="14080" max="14080" width="4.7109375" style="518" customWidth="1"/>
    <col min="14081" max="14081" width="31.5703125" style="518" customWidth="1"/>
    <col min="14082" max="14087" width="11.85546875" style="518" customWidth="1"/>
    <col min="14088" max="14088" width="13" style="518" customWidth="1"/>
    <col min="14089" max="14089" width="4.28515625" style="518" customWidth="1"/>
    <col min="14090" max="14335" width="8.85546875" style="518"/>
    <col min="14336" max="14336" width="4.7109375" style="518" customWidth="1"/>
    <col min="14337" max="14337" width="31.5703125" style="518" customWidth="1"/>
    <col min="14338" max="14343" width="11.85546875" style="518" customWidth="1"/>
    <col min="14344" max="14344" width="13" style="518" customWidth="1"/>
    <col min="14345" max="14345" width="4.28515625" style="518" customWidth="1"/>
    <col min="14346" max="14591" width="8.85546875" style="518"/>
    <col min="14592" max="14592" width="4.7109375" style="518" customWidth="1"/>
    <col min="14593" max="14593" width="31.5703125" style="518" customWidth="1"/>
    <col min="14594" max="14599" width="11.85546875" style="518" customWidth="1"/>
    <col min="14600" max="14600" width="13" style="518" customWidth="1"/>
    <col min="14601" max="14601" width="4.28515625" style="518" customWidth="1"/>
    <col min="14602" max="14847" width="8.85546875" style="518"/>
    <col min="14848" max="14848" width="4.7109375" style="518" customWidth="1"/>
    <col min="14849" max="14849" width="31.5703125" style="518" customWidth="1"/>
    <col min="14850" max="14855" width="11.85546875" style="518" customWidth="1"/>
    <col min="14856" max="14856" width="13" style="518" customWidth="1"/>
    <col min="14857" max="14857" width="4.28515625" style="518" customWidth="1"/>
    <col min="14858" max="15103" width="8.85546875" style="518"/>
    <col min="15104" max="15104" width="4.7109375" style="518" customWidth="1"/>
    <col min="15105" max="15105" width="31.5703125" style="518" customWidth="1"/>
    <col min="15106" max="15111" width="11.85546875" style="518" customWidth="1"/>
    <col min="15112" max="15112" width="13" style="518" customWidth="1"/>
    <col min="15113" max="15113" width="4.28515625" style="518" customWidth="1"/>
    <col min="15114" max="15359" width="8.85546875" style="518"/>
    <col min="15360" max="15360" width="4.7109375" style="518" customWidth="1"/>
    <col min="15361" max="15361" width="31.5703125" style="518" customWidth="1"/>
    <col min="15362" max="15367" width="11.85546875" style="518" customWidth="1"/>
    <col min="15368" max="15368" width="13" style="518" customWidth="1"/>
    <col min="15369" max="15369" width="4.28515625" style="518" customWidth="1"/>
    <col min="15370" max="15615" width="8.85546875" style="518"/>
    <col min="15616" max="15616" width="4.7109375" style="518" customWidth="1"/>
    <col min="15617" max="15617" width="31.5703125" style="518" customWidth="1"/>
    <col min="15618" max="15623" width="11.85546875" style="518" customWidth="1"/>
    <col min="15624" max="15624" width="13" style="518" customWidth="1"/>
    <col min="15625" max="15625" width="4.28515625" style="518" customWidth="1"/>
    <col min="15626" max="15871" width="8.85546875" style="518"/>
    <col min="15872" max="15872" width="4.7109375" style="518" customWidth="1"/>
    <col min="15873" max="15873" width="31.5703125" style="518" customWidth="1"/>
    <col min="15874" max="15879" width="11.85546875" style="518" customWidth="1"/>
    <col min="15880" max="15880" width="13" style="518" customWidth="1"/>
    <col min="15881" max="15881" width="4.28515625" style="518" customWidth="1"/>
    <col min="15882" max="16127" width="8.85546875" style="518"/>
    <col min="16128" max="16128" width="4.7109375" style="518" customWidth="1"/>
    <col min="16129" max="16129" width="31.5703125" style="518" customWidth="1"/>
    <col min="16130" max="16135" width="11.85546875" style="518" customWidth="1"/>
    <col min="16136" max="16136" width="13" style="518" customWidth="1"/>
    <col min="16137" max="16137" width="4.28515625" style="518" customWidth="1"/>
    <col min="16138" max="16384" width="8.85546875" style="518"/>
  </cols>
  <sheetData>
    <row r="1" spans="1:9" ht="34.5" customHeight="1">
      <c r="A1" s="903" t="s">
        <v>1103</v>
      </c>
      <c r="B1" s="904"/>
      <c r="C1" s="904"/>
      <c r="D1" s="904"/>
      <c r="E1" s="904"/>
      <c r="F1" s="904"/>
      <c r="G1" s="904"/>
      <c r="H1" s="904"/>
      <c r="I1" s="904"/>
    </row>
    <row r="2" spans="1:9" ht="14.25" thickBot="1">
      <c r="H2" s="905" t="str">
        <f>'[3]2. sz tájékoztató t'!J2</f>
        <v>Forintban!</v>
      </c>
      <c r="I2" s="905"/>
    </row>
    <row r="3" spans="1:9" ht="13.5" thickBot="1">
      <c r="A3" s="906" t="s">
        <v>818</v>
      </c>
      <c r="B3" s="908" t="s">
        <v>1008</v>
      </c>
      <c r="C3" s="910" t="s">
        <v>1009</v>
      </c>
      <c r="D3" s="912" t="s">
        <v>1010</v>
      </c>
      <c r="E3" s="913"/>
      <c r="F3" s="913"/>
      <c r="G3" s="913"/>
      <c r="H3" s="913"/>
      <c r="I3" s="914" t="s">
        <v>1011</v>
      </c>
    </row>
    <row r="4" spans="1:9" s="676" customFormat="1" ht="42" customHeight="1" thickBot="1">
      <c r="A4" s="907"/>
      <c r="B4" s="909"/>
      <c r="C4" s="911"/>
      <c r="D4" s="674" t="s">
        <v>1012</v>
      </c>
      <c r="E4" s="674" t="s">
        <v>1013</v>
      </c>
      <c r="F4" s="674" t="s">
        <v>1014</v>
      </c>
      <c r="G4" s="675" t="s">
        <v>1015</v>
      </c>
      <c r="H4" s="675" t="s">
        <v>1016</v>
      </c>
      <c r="I4" s="915"/>
    </row>
    <row r="5" spans="1:9" s="676" customFormat="1" ht="12" customHeight="1" thickBot="1">
      <c r="A5" s="677">
        <v>1</v>
      </c>
      <c r="B5" s="678">
        <v>2</v>
      </c>
      <c r="C5" s="678">
        <v>3</v>
      </c>
      <c r="D5" s="678">
        <v>4</v>
      </c>
      <c r="E5" s="678">
        <v>5</v>
      </c>
      <c r="F5" s="678">
        <v>6</v>
      </c>
      <c r="G5" s="678">
        <v>7</v>
      </c>
      <c r="H5" s="678" t="s">
        <v>1017</v>
      </c>
      <c r="I5" s="679" t="s">
        <v>1018</v>
      </c>
    </row>
    <row r="6" spans="1:9" s="676" customFormat="1" ht="18" customHeight="1">
      <c r="A6" s="893" t="s">
        <v>1019</v>
      </c>
      <c r="B6" s="894"/>
      <c r="C6" s="894"/>
      <c r="D6" s="894"/>
      <c r="E6" s="894"/>
      <c r="F6" s="894"/>
      <c r="G6" s="894"/>
      <c r="H6" s="894"/>
      <c r="I6" s="895"/>
    </row>
    <row r="7" spans="1:9" ht="15.95" customHeight="1">
      <c r="A7" s="680" t="s">
        <v>6</v>
      </c>
      <c r="B7" s="681" t="s">
        <v>1020</v>
      </c>
      <c r="C7" s="682"/>
      <c r="D7" s="682"/>
      <c r="E7" s="682"/>
      <c r="F7" s="682"/>
      <c r="G7" s="683"/>
      <c r="H7" s="684">
        <f t="shared" ref="H7:H13" si="0">SUM(D7:G7)</f>
        <v>0</v>
      </c>
      <c r="I7" s="685">
        <f t="shared" ref="I7:I13" si="1">C7+H7</f>
        <v>0</v>
      </c>
    </row>
    <row r="8" spans="1:9" ht="22.5">
      <c r="A8" s="680" t="s">
        <v>17</v>
      </c>
      <c r="B8" s="681" t="s">
        <v>1021</v>
      </c>
      <c r="C8" s="682">
        <v>30030251</v>
      </c>
      <c r="D8" s="682"/>
      <c r="E8" s="682"/>
      <c r="F8" s="682"/>
      <c r="G8" s="683"/>
      <c r="H8" s="684">
        <f t="shared" si="0"/>
        <v>0</v>
      </c>
      <c r="I8" s="685">
        <f t="shared" si="1"/>
        <v>30030251</v>
      </c>
    </row>
    <row r="9" spans="1:9" ht="22.5">
      <c r="A9" s="680" t="s">
        <v>29</v>
      </c>
      <c r="B9" s="681" t="s">
        <v>1022</v>
      </c>
      <c r="C9" s="682"/>
      <c r="D9" s="682"/>
      <c r="E9" s="682"/>
      <c r="F9" s="682"/>
      <c r="G9" s="683"/>
      <c r="H9" s="684">
        <f t="shared" si="0"/>
        <v>0</v>
      </c>
      <c r="I9" s="685">
        <f t="shared" si="1"/>
        <v>0</v>
      </c>
    </row>
    <row r="10" spans="1:9" ht="15.95" customHeight="1">
      <c r="A10" s="680" t="s">
        <v>137</v>
      </c>
      <c r="B10" s="681" t="s">
        <v>1023</v>
      </c>
      <c r="C10" s="682"/>
      <c r="D10" s="682"/>
      <c r="E10" s="682"/>
      <c r="F10" s="682"/>
      <c r="G10" s="683"/>
      <c r="H10" s="684">
        <f t="shared" si="0"/>
        <v>0</v>
      </c>
      <c r="I10" s="685">
        <f t="shared" si="1"/>
        <v>0</v>
      </c>
    </row>
    <row r="11" spans="1:9" ht="22.5">
      <c r="A11" s="680" t="s">
        <v>43</v>
      </c>
      <c r="B11" s="681" t="s">
        <v>1024</v>
      </c>
      <c r="C11" s="682"/>
      <c r="D11" s="682"/>
      <c r="E11" s="682"/>
      <c r="F11" s="682"/>
      <c r="G11" s="683"/>
      <c r="H11" s="684">
        <f t="shared" si="0"/>
        <v>0</v>
      </c>
      <c r="I11" s="685">
        <f t="shared" si="1"/>
        <v>0</v>
      </c>
    </row>
    <row r="12" spans="1:9" ht="15.95" customHeight="1">
      <c r="A12" s="686" t="s">
        <v>65</v>
      </c>
      <c r="B12" s="687" t="s">
        <v>1025</v>
      </c>
      <c r="C12" s="688">
        <v>3054684</v>
      </c>
      <c r="D12" s="688"/>
      <c r="E12" s="688"/>
      <c r="F12" s="688"/>
      <c r="G12" s="689"/>
      <c r="H12" s="684">
        <f t="shared" si="0"/>
        <v>0</v>
      </c>
      <c r="I12" s="685">
        <f t="shared" si="1"/>
        <v>3054684</v>
      </c>
    </row>
    <row r="13" spans="1:9" ht="15.95" customHeight="1" thickBot="1">
      <c r="A13" s="690" t="s">
        <v>144</v>
      </c>
      <c r="B13" s="691" t="s">
        <v>1026</v>
      </c>
      <c r="C13" s="692">
        <v>118407661</v>
      </c>
      <c r="D13" s="692"/>
      <c r="E13" s="692"/>
      <c r="F13" s="692"/>
      <c r="G13" s="693"/>
      <c r="H13" s="684">
        <f t="shared" si="0"/>
        <v>0</v>
      </c>
      <c r="I13" s="685">
        <f t="shared" si="1"/>
        <v>118407661</v>
      </c>
    </row>
    <row r="14" spans="1:9" s="697" customFormat="1" ht="18" customHeight="1" thickBot="1">
      <c r="A14" s="896" t="s">
        <v>1027</v>
      </c>
      <c r="B14" s="897"/>
      <c r="C14" s="694">
        <f t="shared" ref="C14:I14" si="2">SUM(C7:C13)</f>
        <v>151492596</v>
      </c>
      <c r="D14" s="694">
        <f>SUM(D7:D13)</f>
        <v>0</v>
      </c>
      <c r="E14" s="694">
        <f t="shared" si="2"/>
        <v>0</v>
      </c>
      <c r="F14" s="694">
        <f t="shared" si="2"/>
        <v>0</v>
      </c>
      <c r="G14" s="695">
        <f t="shared" si="2"/>
        <v>0</v>
      </c>
      <c r="H14" s="695">
        <f t="shared" si="2"/>
        <v>0</v>
      </c>
      <c r="I14" s="696">
        <f t="shared" si="2"/>
        <v>151492596</v>
      </c>
    </row>
    <row r="15" spans="1:9" s="698" customFormat="1" ht="18" customHeight="1">
      <c r="A15" s="898" t="s">
        <v>1028</v>
      </c>
      <c r="B15" s="899"/>
      <c r="C15" s="899"/>
      <c r="D15" s="899"/>
      <c r="E15" s="899"/>
      <c r="F15" s="899"/>
      <c r="G15" s="899"/>
      <c r="H15" s="899"/>
      <c r="I15" s="900"/>
    </row>
    <row r="16" spans="1:9" s="698" customFormat="1">
      <c r="A16" s="680" t="s">
        <v>6</v>
      </c>
      <c r="B16" s="681" t="s">
        <v>1029</v>
      </c>
      <c r="C16" s="682"/>
      <c r="D16" s="682"/>
      <c r="E16" s="682"/>
      <c r="F16" s="682"/>
      <c r="G16" s="683"/>
      <c r="H16" s="684">
        <f>SUM(D16:G16)</f>
        <v>0</v>
      </c>
      <c r="I16" s="685">
        <f>C16+H16</f>
        <v>0</v>
      </c>
    </row>
    <row r="17" spans="1:9" ht="13.5" thickBot="1">
      <c r="A17" s="690" t="s">
        <v>17</v>
      </c>
      <c r="B17" s="691" t="s">
        <v>1026</v>
      </c>
      <c r="C17" s="692"/>
      <c r="D17" s="692"/>
      <c r="E17" s="692"/>
      <c r="F17" s="692"/>
      <c r="G17" s="693"/>
      <c r="H17" s="684">
        <f>SUM(D17:G17)</f>
        <v>0</v>
      </c>
      <c r="I17" s="699">
        <f>C17+H17</f>
        <v>0</v>
      </c>
    </row>
    <row r="18" spans="1:9" ht="15.95" customHeight="1" thickBot="1">
      <c r="A18" s="896" t="s">
        <v>1030</v>
      </c>
      <c r="B18" s="897"/>
      <c r="C18" s="694">
        <f t="shared" ref="C18:I18" si="3">SUM(C16:C17)</f>
        <v>0</v>
      </c>
      <c r="D18" s="694">
        <f t="shared" si="3"/>
        <v>0</v>
      </c>
      <c r="E18" s="694">
        <f t="shared" si="3"/>
        <v>0</v>
      </c>
      <c r="F18" s="694">
        <f t="shared" si="3"/>
        <v>0</v>
      </c>
      <c r="G18" s="695">
        <f t="shared" si="3"/>
        <v>0</v>
      </c>
      <c r="H18" s="695">
        <f t="shared" si="3"/>
        <v>0</v>
      </c>
      <c r="I18" s="696">
        <f t="shared" si="3"/>
        <v>0</v>
      </c>
    </row>
    <row r="19" spans="1:9" ht="18" customHeight="1" thickBot="1">
      <c r="A19" s="901" t="s">
        <v>1031</v>
      </c>
      <c r="B19" s="902"/>
      <c r="C19" s="700">
        <f t="shared" ref="C19:I19" si="4">C14+C18</f>
        <v>151492596</v>
      </c>
      <c r="D19" s="700">
        <f t="shared" si="4"/>
        <v>0</v>
      </c>
      <c r="E19" s="700">
        <f t="shared" si="4"/>
        <v>0</v>
      </c>
      <c r="F19" s="700">
        <f t="shared" si="4"/>
        <v>0</v>
      </c>
      <c r="G19" s="700">
        <f t="shared" si="4"/>
        <v>0</v>
      </c>
      <c r="H19" s="700">
        <f t="shared" si="4"/>
        <v>0</v>
      </c>
      <c r="I19" s="696">
        <f t="shared" si="4"/>
        <v>151492596</v>
      </c>
    </row>
  </sheetData>
  <mergeCells count="12"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dőlt"&amp;12 9.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zoomScaleNormal="100" workbookViewId="0">
      <selection activeCell="H6" sqref="H6"/>
    </sheetView>
  </sheetViews>
  <sheetFormatPr defaultRowHeight="12.75"/>
  <cols>
    <col min="1" max="1" width="8.85546875" style="702"/>
    <col min="2" max="2" width="40.85546875" style="702" bestFit="1" customWidth="1"/>
    <col min="3" max="3" width="17.28515625" style="702" customWidth="1"/>
    <col min="4" max="4" width="21.42578125" style="702" customWidth="1"/>
    <col min="5" max="5" width="21.42578125" style="702" hidden="1" customWidth="1"/>
    <col min="6" max="6" width="8.85546875" style="702"/>
    <col min="7" max="8" width="20.7109375" style="702" customWidth="1"/>
    <col min="9" max="9" width="8.7109375" style="702" bestFit="1" customWidth="1"/>
    <col min="10" max="257" width="8.85546875" style="702"/>
    <col min="258" max="258" width="50" style="702" customWidth="1"/>
    <col min="259" max="261" width="21.42578125" style="702" customWidth="1"/>
    <col min="262" max="262" width="4.7109375" style="702" customWidth="1"/>
    <col min="263" max="513" width="8.85546875" style="702"/>
    <col min="514" max="514" width="50" style="702" customWidth="1"/>
    <col min="515" max="517" width="21.42578125" style="702" customWidth="1"/>
    <col min="518" max="518" width="4.7109375" style="702" customWidth="1"/>
    <col min="519" max="769" width="8.85546875" style="702"/>
    <col min="770" max="770" width="50" style="702" customWidth="1"/>
    <col min="771" max="773" width="21.42578125" style="702" customWidth="1"/>
    <col min="774" max="774" width="4.7109375" style="702" customWidth="1"/>
    <col min="775" max="1025" width="8.85546875" style="702"/>
    <col min="1026" max="1026" width="50" style="702" customWidth="1"/>
    <col min="1027" max="1029" width="21.42578125" style="702" customWidth="1"/>
    <col min="1030" max="1030" width="4.7109375" style="702" customWidth="1"/>
    <col min="1031" max="1281" width="8.85546875" style="702"/>
    <col min="1282" max="1282" width="50" style="702" customWidth="1"/>
    <col min="1283" max="1285" width="21.42578125" style="702" customWidth="1"/>
    <col min="1286" max="1286" width="4.7109375" style="702" customWidth="1"/>
    <col min="1287" max="1537" width="8.85546875" style="702"/>
    <col min="1538" max="1538" width="50" style="702" customWidth="1"/>
    <col min="1539" max="1541" width="21.42578125" style="702" customWidth="1"/>
    <col min="1542" max="1542" width="4.7109375" style="702" customWidth="1"/>
    <col min="1543" max="1793" width="8.85546875" style="702"/>
    <col min="1794" max="1794" width="50" style="702" customWidth="1"/>
    <col min="1795" max="1797" width="21.42578125" style="702" customWidth="1"/>
    <col min="1798" max="1798" width="4.7109375" style="702" customWidth="1"/>
    <col min="1799" max="2049" width="8.85546875" style="702"/>
    <col min="2050" max="2050" width="50" style="702" customWidth="1"/>
    <col min="2051" max="2053" width="21.42578125" style="702" customWidth="1"/>
    <col min="2054" max="2054" width="4.7109375" style="702" customWidth="1"/>
    <col min="2055" max="2305" width="8.85546875" style="702"/>
    <col min="2306" max="2306" width="50" style="702" customWidth="1"/>
    <col min="2307" max="2309" width="21.42578125" style="702" customWidth="1"/>
    <col min="2310" max="2310" width="4.7109375" style="702" customWidth="1"/>
    <col min="2311" max="2561" width="8.85546875" style="702"/>
    <col min="2562" max="2562" width="50" style="702" customWidth="1"/>
    <col min="2563" max="2565" width="21.42578125" style="702" customWidth="1"/>
    <col min="2566" max="2566" width="4.7109375" style="702" customWidth="1"/>
    <col min="2567" max="2817" width="8.85546875" style="702"/>
    <col min="2818" max="2818" width="50" style="702" customWidth="1"/>
    <col min="2819" max="2821" width="21.42578125" style="702" customWidth="1"/>
    <col min="2822" max="2822" width="4.7109375" style="702" customWidth="1"/>
    <col min="2823" max="3073" width="8.85546875" style="702"/>
    <col min="3074" max="3074" width="50" style="702" customWidth="1"/>
    <col min="3075" max="3077" width="21.42578125" style="702" customWidth="1"/>
    <col min="3078" max="3078" width="4.7109375" style="702" customWidth="1"/>
    <col min="3079" max="3329" width="8.85546875" style="702"/>
    <col min="3330" max="3330" width="50" style="702" customWidth="1"/>
    <col min="3331" max="3333" width="21.42578125" style="702" customWidth="1"/>
    <col min="3334" max="3334" width="4.7109375" style="702" customWidth="1"/>
    <col min="3335" max="3585" width="8.85546875" style="702"/>
    <col min="3586" max="3586" width="50" style="702" customWidth="1"/>
    <col min="3587" max="3589" width="21.42578125" style="702" customWidth="1"/>
    <col min="3590" max="3590" width="4.7109375" style="702" customWidth="1"/>
    <col min="3591" max="3841" width="8.85546875" style="702"/>
    <col min="3842" max="3842" width="50" style="702" customWidth="1"/>
    <col min="3843" max="3845" width="21.42578125" style="702" customWidth="1"/>
    <col min="3846" max="3846" width="4.7109375" style="702" customWidth="1"/>
    <col min="3847" max="4097" width="8.85546875" style="702"/>
    <col min="4098" max="4098" width="50" style="702" customWidth="1"/>
    <col min="4099" max="4101" width="21.42578125" style="702" customWidth="1"/>
    <col min="4102" max="4102" width="4.7109375" style="702" customWidth="1"/>
    <col min="4103" max="4353" width="8.85546875" style="702"/>
    <col min="4354" max="4354" width="50" style="702" customWidth="1"/>
    <col min="4355" max="4357" width="21.42578125" style="702" customWidth="1"/>
    <col min="4358" max="4358" width="4.7109375" style="702" customWidth="1"/>
    <col min="4359" max="4609" width="8.85546875" style="702"/>
    <col min="4610" max="4610" width="50" style="702" customWidth="1"/>
    <col min="4611" max="4613" width="21.42578125" style="702" customWidth="1"/>
    <col min="4614" max="4614" width="4.7109375" style="702" customWidth="1"/>
    <col min="4615" max="4865" width="8.85546875" style="702"/>
    <col min="4866" max="4866" width="50" style="702" customWidth="1"/>
    <col min="4867" max="4869" width="21.42578125" style="702" customWidth="1"/>
    <col min="4870" max="4870" width="4.7109375" style="702" customWidth="1"/>
    <col min="4871" max="5121" width="8.85546875" style="702"/>
    <col min="5122" max="5122" width="50" style="702" customWidth="1"/>
    <col min="5123" max="5125" width="21.42578125" style="702" customWidth="1"/>
    <col min="5126" max="5126" width="4.7109375" style="702" customWidth="1"/>
    <col min="5127" max="5377" width="8.85546875" style="702"/>
    <col min="5378" max="5378" width="50" style="702" customWidth="1"/>
    <col min="5379" max="5381" width="21.42578125" style="702" customWidth="1"/>
    <col min="5382" max="5382" width="4.7109375" style="702" customWidth="1"/>
    <col min="5383" max="5633" width="8.85546875" style="702"/>
    <col min="5634" max="5634" width="50" style="702" customWidth="1"/>
    <col min="5635" max="5637" width="21.42578125" style="702" customWidth="1"/>
    <col min="5638" max="5638" width="4.7109375" style="702" customWidth="1"/>
    <col min="5639" max="5889" width="8.85546875" style="702"/>
    <col min="5890" max="5890" width="50" style="702" customWidth="1"/>
    <col min="5891" max="5893" width="21.42578125" style="702" customWidth="1"/>
    <col min="5894" max="5894" width="4.7109375" style="702" customWidth="1"/>
    <col min="5895" max="6145" width="8.85546875" style="702"/>
    <col min="6146" max="6146" width="50" style="702" customWidth="1"/>
    <col min="6147" max="6149" width="21.42578125" style="702" customWidth="1"/>
    <col min="6150" max="6150" width="4.7109375" style="702" customWidth="1"/>
    <col min="6151" max="6401" width="8.85546875" style="702"/>
    <col min="6402" max="6402" width="50" style="702" customWidth="1"/>
    <col min="6403" max="6405" width="21.42578125" style="702" customWidth="1"/>
    <col min="6406" max="6406" width="4.7109375" style="702" customWidth="1"/>
    <col min="6407" max="6657" width="8.85546875" style="702"/>
    <col min="6658" max="6658" width="50" style="702" customWidth="1"/>
    <col min="6659" max="6661" width="21.42578125" style="702" customWidth="1"/>
    <col min="6662" max="6662" width="4.7109375" style="702" customWidth="1"/>
    <col min="6663" max="6913" width="8.85546875" style="702"/>
    <col min="6914" max="6914" width="50" style="702" customWidth="1"/>
    <col min="6915" max="6917" width="21.42578125" style="702" customWidth="1"/>
    <col min="6918" max="6918" width="4.7109375" style="702" customWidth="1"/>
    <col min="6919" max="7169" width="8.85546875" style="702"/>
    <col min="7170" max="7170" width="50" style="702" customWidth="1"/>
    <col min="7171" max="7173" width="21.42578125" style="702" customWidth="1"/>
    <col min="7174" max="7174" width="4.7109375" style="702" customWidth="1"/>
    <col min="7175" max="7425" width="8.85546875" style="702"/>
    <col min="7426" max="7426" width="50" style="702" customWidth="1"/>
    <col min="7427" max="7429" width="21.42578125" style="702" customWidth="1"/>
    <col min="7430" max="7430" width="4.7109375" style="702" customWidth="1"/>
    <col min="7431" max="7681" width="8.85546875" style="702"/>
    <col min="7682" max="7682" width="50" style="702" customWidth="1"/>
    <col min="7683" max="7685" width="21.42578125" style="702" customWidth="1"/>
    <col min="7686" max="7686" width="4.7109375" style="702" customWidth="1"/>
    <col min="7687" max="7937" width="8.85546875" style="702"/>
    <col min="7938" max="7938" width="50" style="702" customWidth="1"/>
    <col min="7939" max="7941" width="21.42578125" style="702" customWidth="1"/>
    <col min="7942" max="7942" width="4.7109375" style="702" customWidth="1"/>
    <col min="7943" max="8193" width="8.85546875" style="702"/>
    <col min="8194" max="8194" width="50" style="702" customWidth="1"/>
    <col min="8195" max="8197" width="21.42578125" style="702" customWidth="1"/>
    <col min="8198" max="8198" width="4.7109375" style="702" customWidth="1"/>
    <col min="8199" max="8449" width="8.85546875" style="702"/>
    <col min="8450" max="8450" width="50" style="702" customWidth="1"/>
    <col min="8451" max="8453" width="21.42578125" style="702" customWidth="1"/>
    <col min="8454" max="8454" width="4.7109375" style="702" customWidth="1"/>
    <col min="8455" max="8705" width="8.85546875" style="702"/>
    <col min="8706" max="8706" width="50" style="702" customWidth="1"/>
    <col min="8707" max="8709" width="21.42578125" style="702" customWidth="1"/>
    <col min="8710" max="8710" width="4.7109375" style="702" customWidth="1"/>
    <col min="8711" max="8961" width="8.85546875" style="702"/>
    <col min="8962" max="8962" width="50" style="702" customWidth="1"/>
    <col min="8963" max="8965" width="21.42578125" style="702" customWidth="1"/>
    <col min="8966" max="8966" width="4.7109375" style="702" customWidth="1"/>
    <col min="8967" max="9217" width="8.85546875" style="702"/>
    <col min="9218" max="9218" width="50" style="702" customWidth="1"/>
    <col min="9219" max="9221" width="21.42578125" style="702" customWidth="1"/>
    <col min="9222" max="9222" width="4.7109375" style="702" customWidth="1"/>
    <col min="9223" max="9473" width="8.85546875" style="702"/>
    <col min="9474" max="9474" width="50" style="702" customWidth="1"/>
    <col min="9475" max="9477" width="21.42578125" style="702" customWidth="1"/>
    <col min="9478" max="9478" width="4.7109375" style="702" customWidth="1"/>
    <col min="9479" max="9729" width="8.85546875" style="702"/>
    <col min="9730" max="9730" width="50" style="702" customWidth="1"/>
    <col min="9731" max="9733" width="21.42578125" style="702" customWidth="1"/>
    <col min="9734" max="9734" width="4.7109375" style="702" customWidth="1"/>
    <col min="9735" max="9985" width="8.85546875" style="702"/>
    <col min="9986" max="9986" width="50" style="702" customWidth="1"/>
    <col min="9987" max="9989" width="21.42578125" style="702" customWidth="1"/>
    <col min="9990" max="9990" width="4.7109375" style="702" customWidth="1"/>
    <col min="9991" max="10241" width="8.85546875" style="702"/>
    <col min="10242" max="10242" width="50" style="702" customWidth="1"/>
    <col min="10243" max="10245" width="21.42578125" style="702" customWidth="1"/>
    <col min="10246" max="10246" width="4.7109375" style="702" customWidth="1"/>
    <col min="10247" max="10497" width="8.85546875" style="702"/>
    <col min="10498" max="10498" width="50" style="702" customWidth="1"/>
    <col min="10499" max="10501" width="21.42578125" style="702" customWidth="1"/>
    <col min="10502" max="10502" width="4.7109375" style="702" customWidth="1"/>
    <col min="10503" max="10753" width="8.85546875" style="702"/>
    <col min="10754" max="10754" width="50" style="702" customWidth="1"/>
    <col min="10755" max="10757" width="21.42578125" style="702" customWidth="1"/>
    <col min="10758" max="10758" width="4.7109375" style="702" customWidth="1"/>
    <col min="10759" max="11009" width="8.85546875" style="702"/>
    <col min="11010" max="11010" width="50" style="702" customWidth="1"/>
    <col min="11011" max="11013" width="21.42578125" style="702" customWidth="1"/>
    <col min="11014" max="11014" width="4.7109375" style="702" customWidth="1"/>
    <col min="11015" max="11265" width="8.85546875" style="702"/>
    <col min="11266" max="11266" width="50" style="702" customWidth="1"/>
    <col min="11267" max="11269" width="21.42578125" style="702" customWidth="1"/>
    <col min="11270" max="11270" width="4.7109375" style="702" customWidth="1"/>
    <col min="11271" max="11521" width="8.85546875" style="702"/>
    <col min="11522" max="11522" width="50" style="702" customWidth="1"/>
    <col min="11523" max="11525" width="21.42578125" style="702" customWidth="1"/>
    <col min="11526" max="11526" width="4.7109375" style="702" customWidth="1"/>
    <col min="11527" max="11777" width="8.85546875" style="702"/>
    <col min="11778" max="11778" width="50" style="702" customWidth="1"/>
    <col min="11779" max="11781" width="21.42578125" style="702" customWidth="1"/>
    <col min="11782" max="11782" width="4.7109375" style="702" customWidth="1"/>
    <col min="11783" max="12033" width="8.85546875" style="702"/>
    <col min="12034" max="12034" width="50" style="702" customWidth="1"/>
    <col min="12035" max="12037" width="21.42578125" style="702" customWidth="1"/>
    <col min="12038" max="12038" width="4.7109375" style="702" customWidth="1"/>
    <col min="12039" max="12289" width="8.85546875" style="702"/>
    <col min="12290" max="12290" width="50" style="702" customWidth="1"/>
    <col min="12291" max="12293" width="21.42578125" style="702" customWidth="1"/>
    <col min="12294" max="12294" width="4.7109375" style="702" customWidth="1"/>
    <col min="12295" max="12545" width="8.85546875" style="702"/>
    <col min="12546" max="12546" width="50" style="702" customWidth="1"/>
    <col min="12547" max="12549" width="21.42578125" style="702" customWidth="1"/>
    <col min="12550" max="12550" width="4.7109375" style="702" customWidth="1"/>
    <col min="12551" max="12801" width="8.85546875" style="702"/>
    <col min="12802" max="12802" width="50" style="702" customWidth="1"/>
    <col min="12803" max="12805" width="21.42578125" style="702" customWidth="1"/>
    <col min="12806" max="12806" width="4.7109375" style="702" customWidth="1"/>
    <col min="12807" max="13057" width="8.85546875" style="702"/>
    <col min="13058" max="13058" width="50" style="702" customWidth="1"/>
    <col min="13059" max="13061" width="21.42578125" style="702" customWidth="1"/>
    <col min="13062" max="13062" width="4.7109375" style="702" customWidth="1"/>
    <col min="13063" max="13313" width="8.85546875" style="702"/>
    <col min="13314" max="13314" width="50" style="702" customWidth="1"/>
    <col min="13315" max="13317" width="21.42578125" style="702" customWidth="1"/>
    <col min="13318" max="13318" width="4.7109375" style="702" customWidth="1"/>
    <col min="13319" max="13569" width="8.85546875" style="702"/>
    <col min="13570" max="13570" width="50" style="702" customWidth="1"/>
    <col min="13571" max="13573" width="21.42578125" style="702" customWidth="1"/>
    <col min="13574" max="13574" width="4.7109375" style="702" customWidth="1"/>
    <col min="13575" max="13825" width="8.85546875" style="702"/>
    <col min="13826" max="13826" width="50" style="702" customWidth="1"/>
    <col min="13827" max="13829" width="21.42578125" style="702" customWidth="1"/>
    <col min="13830" max="13830" width="4.7109375" style="702" customWidth="1"/>
    <col min="13831" max="14081" width="8.85546875" style="702"/>
    <col min="14082" max="14082" width="50" style="702" customWidth="1"/>
    <col min="14083" max="14085" width="21.42578125" style="702" customWidth="1"/>
    <col min="14086" max="14086" width="4.7109375" style="702" customWidth="1"/>
    <col min="14087" max="14337" width="8.85546875" style="702"/>
    <col min="14338" max="14338" width="50" style="702" customWidth="1"/>
    <col min="14339" max="14341" width="21.42578125" style="702" customWidth="1"/>
    <col min="14342" max="14342" width="4.7109375" style="702" customWidth="1"/>
    <col min="14343" max="14593" width="8.85546875" style="702"/>
    <col min="14594" max="14594" width="50" style="702" customWidth="1"/>
    <col min="14595" max="14597" width="21.42578125" style="702" customWidth="1"/>
    <col min="14598" max="14598" width="4.7109375" style="702" customWidth="1"/>
    <col min="14599" max="14849" width="8.85546875" style="702"/>
    <col min="14850" max="14850" width="50" style="702" customWidth="1"/>
    <col min="14851" max="14853" width="21.42578125" style="702" customWidth="1"/>
    <col min="14854" max="14854" width="4.7109375" style="702" customWidth="1"/>
    <col min="14855" max="15105" width="8.85546875" style="702"/>
    <col min="15106" max="15106" width="50" style="702" customWidth="1"/>
    <col min="15107" max="15109" width="21.42578125" style="702" customWidth="1"/>
    <col min="15110" max="15110" width="4.7109375" style="702" customWidth="1"/>
    <col min="15111" max="15361" width="8.85546875" style="702"/>
    <col min="15362" max="15362" width="50" style="702" customWidth="1"/>
    <col min="15363" max="15365" width="21.42578125" style="702" customWidth="1"/>
    <col min="15366" max="15366" width="4.7109375" style="702" customWidth="1"/>
    <col min="15367" max="15617" width="8.85546875" style="702"/>
    <col min="15618" max="15618" width="50" style="702" customWidth="1"/>
    <col min="15619" max="15621" width="21.42578125" style="702" customWidth="1"/>
    <col min="15622" max="15622" width="4.7109375" style="702" customWidth="1"/>
    <col min="15623" max="15873" width="8.85546875" style="702"/>
    <col min="15874" max="15874" width="50" style="702" customWidth="1"/>
    <col min="15875" max="15877" width="21.42578125" style="702" customWidth="1"/>
    <col min="15878" max="15878" width="4.7109375" style="702" customWidth="1"/>
    <col min="15879" max="16129" width="8.85546875" style="702"/>
    <col min="16130" max="16130" width="50" style="702" customWidth="1"/>
    <col min="16131" max="16133" width="21.42578125" style="702" customWidth="1"/>
    <col min="16134" max="16134" width="4.7109375" style="702" customWidth="1"/>
    <col min="16135" max="16384" width="8.85546875" style="702"/>
  </cols>
  <sheetData>
    <row r="1" spans="1:5" ht="12.75" customHeight="1">
      <c r="A1" s="701"/>
    </row>
    <row r="2" spans="1:5" ht="58.5" customHeight="1">
      <c r="A2" s="916" t="s">
        <v>1032</v>
      </c>
      <c r="B2" s="916"/>
      <c r="C2" s="916"/>
      <c r="D2" s="916"/>
      <c r="E2" s="916"/>
    </row>
    <row r="3" spans="1:5" ht="16.5" thickBot="1">
      <c r="A3" s="703"/>
    </row>
    <row r="4" spans="1:5" ht="79.5" thickBot="1">
      <c r="A4" s="704" t="s">
        <v>710</v>
      </c>
      <c r="B4" s="705" t="s">
        <v>1033</v>
      </c>
      <c r="C4" s="705" t="s">
        <v>1034</v>
      </c>
      <c r="D4" s="705" t="s">
        <v>1035</v>
      </c>
      <c r="E4" s="706" t="s">
        <v>1036</v>
      </c>
    </row>
    <row r="5" spans="1:5" ht="18.75">
      <c r="A5" s="707" t="s">
        <v>6</v>
      </c>
      <c r="B5" s="708" t="s">
        <v>1104</v>
      </c>
      <c r="C5" s="709"/>
      <c r="D5" s="710">
        <v>6765000</v>
      </c>
      <c r="E5" s="711"/>
    </row>
    <row r="6" spans="1:5" ht="18.75">
      <c r="A6" s="712" t="s">
        <v>17</v>
      </c>
      <c r="B6" s="713" t="s">
        <v>1037</v>
      </c>
      <c r="C6" s="714">
        <v>0.8548</v>
      </c>
      <c r="D6" s="715">
        <v>12480000</v>
      </c>
      <c r="E6" s="716"/>
    </row>
    <row r="7" spans="1:5" ht="18.75">
      <c r="A7" s="712" t="s">
        <v>29</v>
      </c>
      <c r="B7" s="713" t="s">
        <v>1105</v>
      </c>
      <c r="C7" s="714">
        <v>1</v>
      </c>
      <c r="D7" s="715">
        <v>226000000</v>
      </c>
      <c r="E7" s="716"/>
    </row>
    <row r="8" spans="1:5" ht="18.75">
      <c r="A8" s="712" t="s">
        <v>137</v>
      </c>
      <c r="B8" s="713" t="s">
        <v>1106</v>
      </c>
      <c r="C8" s="714">
        <v>0.99</v>
      </c>
      <c r="D8" s="715">
        <v>31610400</v>
      </c>
      <c r="E8" s="716"/>
    </row>
    <row r="9" spans="1:5" ht="18.75">
      <c r="A9" s="712" t="s">
        <v>43</v>
      </c>
      <c r="B9" s="713" t="s">
        <v>1107</v>
      </c>
      <c r="C9" s="714"/>
      <c r="D9" s="715">
        <v>2532000</v>
      </c>
      <c r="E9" s="716"/>
    </row>
    <row r="10" spans="1:5" ht="18.75">
      <c r="A10" s="712" t="s">
        <v>144</v>
      </c>
      <c r="B10" s="713" t="s">
        <v>1108</v>
      </c>
      <c r="C10" s="714">
        <v>0.25</v>
      </c>
      <c r="D10" s="715">
        <v>750000</v>
      </c>
      <c r="E10" s="716"/>
    </row>
    <row r="11" spans="1:5" ht="18.75">
      <c r="A11" s="712" t="s">
        <v>83</v>
      </c>
      <c r="B11" s="713" t="s">
        <v>1109</v>
      </c>
      <c r="C11" s="714">
        <v>0.71</v>
      </c>
      <c r="D11" s="715">
        <v>315000000</v>
      </c>
      <c r="E11" s="716"/>
    </row>
    <row r="12" spans="1:5" ht="18.75">
      <c r="A12" s="712" t="s">
        <v>85</v>
      </c>
      <c r="B12" s="713" t="s">
        <v>1038</v>
      </c>
      <c r="C12" s="714">
        <v>0.1</v>
      </c>
      <c r="D12" s="715">
        <v>300000</v>
      </c>
      <c r="E12" s="716"/>
    </row>
    <row r="13" spans="1:5" ht="18.75">
      <c r="A13" s="712" t="s">
        <v>149</v>
      </c>
      <c r="B13" s="713" t="s">
        <v>1110</v>
      </c>
      <c r="C13" s="714">
        <v>1</v>
      </c>
      <c r="D13" s="715">
        <v>3000000</v>
      </c>
      <c r="E13" s="716"/>
    </row>
    <row r="14" spans="1:5" ht="18.75">
      <c r="A14" s="712" t="s">
        <v>166</v>
      </c>
      <c r="B14" s="713" t="s">
        <v>1039</v>
      </c>
      <c r="C14" s="714">
        <v>1.2E-2</v>
      </c>
      <c r="D14" s="715">
        <v>2450000</v>
      </c>
      <c r="E14" s="716"/>
    </row>
    <row r="15" spans="1:5" ht="18.75">
      <c r="A15" s="712" t="s">
        <v>167</v>
      </c>
      <c r="B15" s="713" t="s">
        <v>1040</v>
      </c>
      <c r="C15" s="714">
        <v>0.51</v>
      </c>
      <c r="D15" s="715">
        <v>1530000</v>
      </c>
      <c r="E15" s="716"/>
    </row>
    <row r="16" spans="1:5" ht="18.75">
      <c r="A16" s="712" t="s">
        <v>168</v>
      </c>
      <c r="B16" s="713" t="s">
        <v>1111</v>
      </c>
      <c r="C16" s="714">
        <v>0.152</v>
      </c>
      <c r="D16" s="715">
        <v>225000</v>
      </c>
      <c r="E16" s="716"/>
    </row>
    <row r="17" spans="1:5" ht="15.75">
      <c r="A17" s="717" t="s">
        <v>171</v>
      </c>
      <c r="B17" s="718" t="s">
        <v>1112</v>
      </c>
      <c r="C17" s="719"/>
      <c r="D17" s="720">
        <v>100000</v>
      </c>
      <c r="E17" s="721"/>
    </row>
    <row r="18" spans="1:5" ht="15.75">
      <c r="A18" s="712" t="s">
        <v>174</v>
      </c>
      <c r="B18" s="722"/>
      <c r="C18" s="723"/>
      <c r="D18" s="715"/>
      <c r="E18" s="716"/>
    </row>
    <row r="19" spans="1:5" ht="15.75">
      <c r="A19" s="712" t="s">
        <v>177</v>
      </c>
      <c r="B19" s="722"/>
      <c r="C19" s="723"/>
      <c r="D19" s="715"/>
      <c r="E19" s="716"/>
    </row>
    <row r="20" spans="1:5" ht="16.5" thickBot="1">
      <c r="A20" s="724" t="s">
        <v>180</v>
      </c>
      <c r="B20" s="725"/>
      <c r="C20" s="726"/>
      <c r="D20" s="727"/>
      <c r="E20" s="728"/>
    </row>
    <row r="21" spans="1:5" ht="16.5" thickBot="1">
      <c r="A21" s="917" t="s">
        <v>1041</v>
      </c>
      <c r="B21" s="918"/>
      <c r="C21" s="729"/>
      <c r="D21" s="730">
        <f>IF(SUM(D5:D20)=0,"",SUM(D5:D20))</f>
        <v>602742400</v>
      </c>
      <c r="E21" s="731" t="str">
        <f>IF(SUM(E5:E20)=0,"",SUM(E5:E20))</f>
        <v/>
      </c>
    </row>
    <row r="22" spans="1:5" ht="15.75">
      <c r="A22" s="703"/>
    </row>
  </sheetData>
  <mergeCells count="2">
    <mergeCell ref="A2:E2"/>
    <mergeCell ref="A21:B2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&amp;R&amp;"Times New Roman CE,Félkövér dőlt"&amp;12 10.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C12" sqref="C12:D21"/>
    </sheetView>
  </sheetViews>
  <sheetFormatPr defaultColWidth="9.140625" defaultRowHeight="12.75"/>
  <cols>
    <col min="1" max="1" width="5" style="732" customWidth="1"/>
    <col min="2" max="2" width="47" style="733" customWidth="1"/>
    <col min="3" max="4" width="15.140625" style="733" customWidth="1"/>
    <col min="5" max="16384" width="9.140625" style="733"/>
  </cols>
  <sheetData>
    <row r="1" spans="1:4" ht="31.5" customHeight="1">
      <c r="B1" s="919" t="s">
        <v>1042</v>
      </c>
      <c r="C1" s="919"/>
      <c r="D1" s="919"/>
    </row>
    <row r="2" spans="1:4" s="736" customFormat="1" ht="16.5" thickBot="1">
      <c r="A2" s="734"/>
      <c r="B2" s="735"/>
      <c r="D2" s="737" t="s">
        <v>620</v>
      </c>
    </row>
    <row r="3" spans="1:4" s="676" customFormat="1" ht="48" customHeight="1" thickBot="1">
      <c r="A3" s="738" t="s">
        <v>818</v>
      </c>
      <c r="B3" s="739" t="s">
        <v>5</v>
      </c>
      <c r="C3" s="739" t="s">
        <v>1043</v>
      </c>
      <c r="D3" s="740" t="s">
        <v>1044</v>
      </c>
    </row>
    <row r="4" spans="1:4" s="676" customFormat="1" ht="14.1" customHeight="1" thickBot="1">
      <c r="A4" s="677">
        <v>1</v>
      </c>
      <c r="B4" s="741">
        <v>2</v>
      </c>
      <c r="C4" s="741">
        <v>3</v>
      </c>
      <c r="D4" s="742">
        <v>4</v>
      </c>
    </row>
    <row r="5" spans="1:4" ht="18" customHeight="1">
      <c r="A5" s="743" t="s">
        <v>6</v>
      </c>
      <c r="B5" s="744" t="s">
        <v>1045</v>
      </c>
      <c r="C5" s="745"/>
      <c r="D5" s="6"/>
    </row>
    <row r="6" spans="1:4" ht="18" customHeight="1">
      <c r="A6" s="746" t="s">
        <v>17</v>
      </c>
      <c r="B6" s="747" t="s">
        <v>1046</v>
      </c>
      <c r="C6" s="748"/>
      <c r="D6" s="8"/>
    </row>
    <row r="7" spans="1:4" ht="18" customHeight="1">
      <c r="A7" s="746" t="s">
        <v>29</v>
      </c>
      <c r="B7" s="747" t="s">
        <v>1047</v>
      </c>
      <c r="C7" s="748"/>
      <c r="D7" s="8"/>
    </row>
    <row r="8" spans="1:4" ht="18" customHeight="1">
      <c r="A8" s="746" t="s">
        <v>137</v>
      </c>
      <c r="B8" s="747" t="s">
        <v>1048</v>
      </c>
      <c r="C8" s="748"/>
      <c r="D8" s="8"/>
    </row>
    <row r="9" spans="1:4" ht="18" customHeight="1">
      <c r="A9" s="746" t="s">
        <v>43</v>
      </c>
      <c r="B9" s="747" t="s">
        <v>1049</v>
      </c>
      <c r="C9" s="748">
        <f>SUM(C10:C15)</f>
        <v>57358043</v>
      </c>
      <c r="D9" s="748">
        <f>SUM(D10:D15)</f>
        <v>1380000</v>
      </c>
    </row>
    <row r="10" spans="1:4" ht="18" customHeight="1">
      <c r="A10" s="746" t="s">
        <v>65</v>
      </c>
      <c r="B10" s="747" t="s">
        <v>1050</v>
      </c>
      <c r="C10" s="748"/>
      <c r="D10" s="8"/>
    </row>
    <row r="11" spans="1:4" ht="18" customHeight="1">
      <c r="A11" s="746" t="s">
        <v>144</v>
      </c>
      <c r="B11" s="749" t="s">
        <v>1051</v>
      </c>
      <c r="C11" s="748"/>
      <c r="D11" s="8"/>
    </row>
    <row r="12" spans="1:4" ht="18" customHeight="1">
      <c r="A12" s="746" t="s">
        <v>85</v>
      </c>
      <c r="B12" s="749" t="s">
        <v>1052</v>
      </c>
      <c r="C12" s="748">
        <v>57358043</v>
      </c>
      <c r="D12" s="8">
        <v>1380000</v>
      </c>
    </row>
    <row r="13" spans="1:4" ht="18" customHeight="1">
      <c r="A13" s="746" t="s">
        <v>149</v>
      </c>
      <c r="B13" s="749" t="s">
        <v>1053</v>
      </c>
      <c r="C13" s="748"/>
      <c r="D13" s="8"/>
    </row>
    <row r="14" spans="1:4" ht="18" customHeight="1">
      <c r="A14" s="746" t="s">
        <v>166</v>
      </c>
      <c r="B14" s="749" t="s">
        <v>1054</v>
      </c>
      <c r="C14" s="748"/>
      <c r="D14" s="8"/>
    </row>
    <row r="15" spans="1:4" ht="22.5" customHeight="1">
      <c r="A15" s="746" t="s">
        <v>167</v>
      </c>
      <c r="B15" s="749" t="s">
        <v>1055</v>
      </c>
      <c r="C15" s="748"/>
      <c r="D15" s="8"/>
    </row>
    <row r="16" spans="1:4" ht="18" customHeight="1">
      <c r="A16" s="746" t="s">
        <v>168</v>
      </c>
      <c r="B16" s="747" t="s">
        <v>1056</v>
      </c>
      <c r="C16" s="748"/>
      <c r="D16" s="8"/>
    </row>
    <row r="17" spans="1:4" ht="18" customHeight="1">
      <c r="A17" s="746" t="s">
        <v>171</v>
      </c>
      <c r="B17" s="747" t="s">
        <v>1057</v>
      </c>
      <c r="C17" s="748"/>
      <c r="D17" s="8"/>
    </row>
    <row r="18" spans="1:4" ht="18" customHeight="1">
      <c r="A18" s="746" t="s">
        <v>174</v>
      </c>
      <c r="B18" s="747" t="s">
        <v>1058</v>
      </c>
      <c r="C18" s="748"/>
      <c r="D18" s="8"/>
    </row>
    <row r="19" spans="1:4" ht="18" customHeight="1">
      <c r="A19" s="746" t="s">
        <v>177</v>
      </c>
      <c r="B19" s="747" t="s">
        <v>1059</v>
      </c>
      <c r="C19" s="748"/>
      <c r="D19" s="8"/>
    </row>
    <row r="20" spans="1:4" ht="18" customHeight="1">
      <c r="A20" s="746" t="s">
        <v>180</v>
      </c>
      <c r="B20" s="747" t="s">
        <v>1060</v>
      </c>
      <c r="C20" s="748"/>
      <c r="D20" s="8"/>
    </row>
    <row r="21" spans="1:4" ht="18" customHeight="1">
      <c r="A21" s="746" t="s">
        <v>183</v>
      </c>
      <c r="B21" s="747" t="s">
        <v>1061</v>
      </c>
      <c r="C21" s="107">
        <v>848260</v>
      </c>
      <c r="D21" s="8">
        <v>588200</v>
      </c>
    </row>
    <row r="22" spans="1:4" ht="18" customHeight="1">
      <c r="A22" s="746" t="s">
        <v>186</v>
      </c>
      <c r="B22" s="747" t="s">
        <v>1062</v>
      </c>
      <c r="C22" s="107"/>
      <c r="D22" s="8"/>
    </row>
    <row r="23" spans="1:4" ht="18" customHeight="1">
      <c r="A23" s="746" t="s">
        <v>189</v>
      </c>
      <c r="B23" s="750"/>
      <c r="C23" s="107"/>
      <c r="D23" s="8"/>
    </row>
    <row r="24" spans="1:4" ht="18" customHeight="1">
      <c r="A24" s="746" t="s">
        <v>192</v>
      </c>
      <c r="B24" s="750"/>
      <c r="C24" s="107"/>
      <c r="D24" s="8"/>
    </row>
    <row r="25" spans="1:4" ht="18" customHeight="1">
      <c r="A25" s="746" t="s">
        <v>194</v>
      </c>
      <c r="B25" s="750"/>
      <c r="C25" s="107"/>
      <c r="D25" s="8"/>
    </row>
    <row r="26" spans="1:4" ht="18" customHeight="1">
      <c r="A26" s="746" t="s">
        <v>197</v>
      </c>
      <c r="B26" s="750"/>
      <c r="C26" s="107"/>
      <c r="D26" s="8"/>
    </row>
    <row r="27" spans="1:4" ht="18" customHeight="1">
      <c r="A27" s="746" t="s">
        <v>200</v>
      </c>
      <c r="B27" s="750"/>
      <c r="C27" s="107"/>
      <c r="D27" s="8"/>
    </row>
    <row r="28" spans="1:4" ht="18" customHeight="1">
      <c r="A28" s="746" t="s">
        <v>203</v>
      </c>
      <c r="B28" s="750"/>
      <c r="C28" s="107"/>
      <c r="D28" s="8"/>
    </row>
    <row r="29" spans="1:4" ht="18" customHeight="1" thickBot="1">
      <c r="A29" s="751" t="s">
        <v>232</v>
      </c>
      <c r="B29" s="752"/>
      <c r="C29" s="753"/>
      <c r="D29" s="754"/>
    </row>
    <row r="30" spans="1:4" ht="18" customHeight="1" thickBot="1">
      <c r="A30" s="755" t="s">
        <v>235</v>
      </c>
      <c r="B30" s="756" t="s">
        <v>684</v>
      </c>
      <c r="C30" s="757">
        <f>+C5+C6+C7+C8+C9+C16+C17+C18+C19+C20+C21+C22+C23+C24+C25+C26+C27+C28+C29</f>
        <v>58206303</v>
      </c>
      <c r="D30" s="758">
        <f>+D5+D6+D7+D8+D9+D16+D17+D18+D19+D20+D21+D22+D23+D24+D25+D26+D27+D28+D29</f>
        <v>1968200</v>
      </c>
    </row>
    <row r="31" spans="1:4" ht="8.25" customHeight="1">
      <c r="A31" s="759"/>
      <c r="B31" s="920"/>
      <c r="C31" s="920"/>
      <c r="D31" s="920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11&amp;"Times New Roman CE,Félkövér dőlt".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M329"/>
  <sheetViews>
    <sheetView zoomScale="130" zoomScaleNormal="130" zoomScaleSheetLayoutView="100" workbookViewId="0">
      <selection activeCell="J20" sqref="J20"/>
    </sheetView>
  </sheetViews>
  <sheetFormatPr defaultRowHeight="12.75"/>
  <cols>
    <col min="1" max="1" width="24.42578125" style="518" customWidth="1"/>
    <col min="2" max="13" width="8.5703125" style="518" customWidth="1"/>
    <col min="14" max="255" width="8.85546875" style="518"/>
    <col min="256" max="256" width="24.42578125" style="518" customWidth="1"/>
    <col min="257" max="268" width="8.5703125" style="518" customWidth="1"/>
    <col min="269" max="269" width="3.42578125" style="518" customWidth="1"/>
    <col min="270" max="511" width="8.85546875" style="518"/>
    <col min="512" max="512" width="24.42578125" style="518" customWidth="1"/>
    <col min="513" max="524" width="8.5703125" style="518" customWidth="1"/>
    <col min="525" max="525" width="3.42578125" style="518" customWidth="1"/>
    <col min="526" max="767" width="8.85546875" style="518"/>
    <col min="768" max="768" width="24.42578125" style="518" customWidth="1"/>
    <col min="769" max="780" width="8.5703125" style="518" customWidth="1"/>
    <col min="781" max="781" width="3.42578125" style="518" customWidth="1"/>
    <col min="782" max="1023" width="8.85546875" style="518"/>
    <col min="1024" max="1024" width="24.42578125" style="518" customWidth="1"/>
    <col min="1025" max="1036" width="8.5703125" style="518" customWidth="1"/>
    <col min="1037" max="1037" width="3.42578125" style="518" customWidth="1"/>
    <col min="1038" max="1279" width="8.85546875" style="518"/>
    <col min="1280" max="1280" width="24.42578125" style="518" customWidth="1"/>
    <col min="1281" max="1292" width="8.5703125" style="518" customWidth="1"/>
    <col min="1293" max="1293" width="3.42578125" style="518" customWidth="1"/>
    <col min="1294" max="1535" width="8.85546875" style="518"/>
    <col min="1536" max="1536" width="24.42578125" style="518" customWidth="1"/>
    <col min="1537" max="1548" width="8.5703125" style="518" customWidth="1"/>
    <col min="1549" max="1549" width="3.42578125" style="518" customWidth="1"/>
    <col min="1550" max="1791" width="8.85546875" style="518"/>
    <col min="1792" max="1792" width="24.42578125" style="518" customWidth="1"/>
    <col min="1793" max="1804" width="8.5703125" style="518" customWidth="1"/>
    <col min="1805" max="1805" width="3.42578125" style="518" customWidth="1"/>
    <col min="1806" max="2047" width="8.85546875" style="518"/>
    <col min="2048" max="2048" width="24.42578125" style="518" customWidth="1"/>
    <col min="2049" max="2060" width="8.5703125" style="518" customWidth="1"/>
    <col min="2061" max="2061" width="3.42578125" style="518" customWidth="1"/>
    <col min="2062" max="2303" width="8.85546875" style="518"/>
    <col min="2304" max="2304" width="24.42578125" style="518" customWidth="1"/>
    <col min="2305" max="2316" width="8.5703125" style="518" customWidth="1"/>
    <col min="2317" max="2317" width="3.42578125" style="518" customWidth="1"/>
    <col min="2318" max="2559" width="8.85546875" style="518"/>
    <col min="2560" max="2560" width="24.42578125" style="518" customWidth="1"/>
    <col min="2561" max="2572" width="8.5703125" style="518" customWidth="1"/>
    <col min="2573" max="2573" width="3.42578125" style="518" customWidth="1"/>
    <col min="2574" max="2815" width="8.85546875" style="518"/>
    <col min="2816" max="2816" width="24.42578125" style="518" customWidth="1"/>
    <col min="2817" max="2828" width="8.5703125" style="518" customWidth="1"/>
    <col min="2829" max="2829" width="3.42578125" style="518" customWidth="1"/>
    <col min="2830" max="3071" width="8.85546875" style="518"/>
    <col min="3072" max="3072" width="24.42578125" style="518" customWidth="1"/>
    <col min="3073" max="3084" width="8.5703125" style="518" customWidth="1"/>
    <col min="3085" max="3085" width="3.42578125" style="518" customWidth="1"/>
    <col min="3086" max="3327" width="8.85546875" style="518"/>
    <col min="3328" max="3328" width="24.42578125" style="518" customWidth="1"/>
    <col min="3329" max="3340" width="8.5703125" style="518" customWidth="1"/>
    <col min="3341" max="3341" width="3.42578125" style="518" customWidth="1"/>
    <col min="3342" max="3583" width="8.85546875" style="518"/>
    <col min="3584" max="3584" width="24.42578125" style="518" customWidth="1"/>
    <col min="3585" max="3596" width="8.5703125" style="518" customWidth="1"/>
    <col min="3597" max="3597" width="3.42578125" style="518" customWidth="1"/>
    <col min="3598" max="3839" width="8.85546875" style="518"/>
    <col min="3840" max="3840" width="24.42578125" style="518" customWidth="1"/>
    <col min="3841" max="3852" width="8.5703125" style="518" customWidth="1"/>
    <col min="3853" max="3853" width="3.42578125" style="518" customWidth="1"/>
    <col min="3854" max="4095" width="8.85546875" style="518"/>
    <col min="4096" max="4096" width="24.42578125" style="518" customWidth="1"/>
    <col min="4097" max="4108" width="8.5703125" style="518" customWidth="1"/>
    <col min="4109" max="4109" width="3.42578125" style="518" customWidth="1"/>
    <col min="4110" max="4351" width="8.85546875" style="518"/>
    <col min="4352" max="4352" width="24.42578125" style="518" customWidth="1"/>
    <col min="4353" max="4364" width="8.5703125" style="518" customWidth="1"/>
    <col min="4365" max="4365" width="3.42578125" style="518" customWidth="1"/>
    <col min="4366" max="4607" width="8.85546875" style="518"/>
    <col min="4608" max="4608" width="24.42578125" style="518" customWidth="1"/>
    <col min="4609" max="4620" width="8.5703125" style="518" customWidth="1"/>
    <col min="4621" max="4621" width="3.42578125" style="518" customWidth="1"/>
    <col min="4622" max="4863" width="8.85546875" style="518"/>
    <col min="4864" max="4864" width="24.42578125" style="518" customWidth="1"/>
    <col min="4865" max="4876" width="8.5703125" style="518" customWidth="1"/>
    <col min="4877" max="4877" width="3.42578125" style="518" customWidth="1"/>
    <col min="4878" max="5119" width="8.85546875" style="518"/>
    <col min="5120" max="5120" width="24.42578125" style="518" customWidth="1"/>
    <col min="5121" max="5132" width="8.5703125" style="518" customWidth="1"/>
    <col min="5133" max="5133" width="3.42578125" style="518" customWidth="1"/>
    <col min="5134" max="5375" width="8.85546875" style="518"/>
    <col min="5376" max="5376" width="24.42578125" style="518" customWidth="1"/>
    <col min="5377" max="5388" width="8.5703125" style="518" customWidth="1"/>
    <col min="5389" max="5389" width="3.42578125" style="518" customWidth="1"/>
    <col min="5390" max="5631" width="8.85546875" style="518"/>
    <col min="5632" max="5632" width="24.42578125" style="518" customWidth="1"/>
    <col min="5633" max="5644" width="8.5703125" style="518" customWidth="1"/>
    <col min="5645" max="5645" width="3.42578125" style="518" customWidth="1"/>
    <col min="5646" max="5887" width="8.85546875" style="518"/>
    <col min="5888" max="5888" width="24.42578125" style="518" customWidth="1"/>
    <col min="5889" max="5900" width="8.5703125" style="518" customWidth="1"/>
    <col min="5901" max="5901" width="3.42578125" style="518" customWidth="1"/>
    <col min="5902" max="6143" width="8.85546875" style="518"/>
    <col min="6144" max="6144" width="24.42578125" style="518" customWidth="1"/>
    <col min="6145" max="6156" width="8.5703125" style="518" customWidth="1"/>
    <col min="6157" max="6157" width="3.42578125" style="518" customWidth="1"/>
    <col min="6158" max="6399" width="8.85546875" style="518"/>
    <col min="6400" max="6400" width="24.42578125" style="518" customWidth="1"/>
    <col min="6401" max="6412" width="8.5703125" style="518" customWidth="1"/>
    <col min="6413" max="6413" width="3.42578125" style="518" customWidth="1"/>
    <col min="6414" max="6655" width="8.85546875" style="518"/>
    <col min="6656" max="6656" width="24.42578125" style="518" customWidth="1"/>
    <col min="6657" max="6668" width="8.5703125" style="518" customWidth="1"/>
    <col min="6669" max="6669" width="3.42578125" style="518" customWidth="1"/>
    <col min="6670" max="6911" width="8.85546875" style="518"/>
    <col min="6912" max="6912" width="24.42578125" style="518" customWidth="1"/>
    <col min="6913" max="6924" width="8.5703125" style="518" customWidth="1"/>
    <col min="6925" max="6925" width="3.42578125" style="518" customWidth="1"/>
    <col min="6926" max="7167" width="8.85546875" style="518"/>
    <col min="7168" max="7168" width="24.42578125" style="518" customWidth="1"/>
    <col min="7169" max="7180" width="8.5703125" style="518" customWidth="1"/>
    <col min="7181" max="7181" width="3.42578125" style="518" customWidth="1"/>
    <col min="7182" max="7423" width="8.85546875" style="518"/>
    <col min="7424" max="7424" width="24.42578125" style="518" customWidth="1"/>
    <col min="7425" max="7436" width="8.5703125" style="518" customWidth="1"/>
    <col min="7437" max="7437" width="3.42578125" style="518" customWidth="1"/>
    <col min="7438" max="7679" width="8.85546875" style="518"/>
    <col min="7680" max="7680" width="24.42578125" style="518" customWidth="1"/>
    <col min="7681" max="7692" width="8.5703125" style="518" customWidth="1"/>
    <col min="7693" max="7693" width="3.42578125" style="518" customWidth="1"/>
    <col min="7694" max="7935" width="8.85546875" style="518"/>
    <col min="7936" max="7936" width="24.42578125" style="518" customWidth="1"/>
    <col min="7937" max="7948" width="8.5703125" style="518" customWidth="1"/>
    <col min="7949" max="7949" width="3.42578125" style="518" customWidth="1"/>
    <col min="7950" max="8191" width="8.85546875" style="518"/>
    <col min="8192" max="8192" width="24.42578125" style="518" customWidth="1"/>
    <col min="8193" max="8204" width="8.5703125" style="518" customWidth="1"/>
    <col min="8205" max="8205" width="3.42578125" style="518" customWidth="1"/>
    <col min="8206" max="8447" width="8.85546875" style="518"/>
    <col min="8448" max="8448" width="24.42578125" style="518" customWidth="1"/>
    <col min="8449" max="8460" width="8.5703125" style="518" customWidth="1"/>
    <col min="8461" max="8461" width="3.42578125" style="518" customWidth="1"/>
    <col min="8462" max="8703" width="8.85546875" style="518"/>
    <col min="8704" max="8704" width="24.42578125" style="518" customWidth="1"/>
    <col min="8705" max="8716" width="8.5703125" style="518" customWidth="1"/>
    <col min="8717" max="8717" width="3.42578125" style="518" customWidth="1"/>
    <col min="8718" max="8959" width="8.85546875" style="518"/>
    <col min="8960" max="8960" width="24.42578125" style="518" customWidth="1"/>
    <col min="8961" max="8972" width="8.5703125" style="518" customWidth="1"/>
    <col min="8973" max="8973" width="3.42578125" style="518" customWidth="1"/>
    <col min="8974" max="9215" width="8.85546875" style="518"/>
    <col min="9216" max="9216" width="24.42578125" style="518" customWidth="1"/>
    <col min="9217" max="9228" width="8.5703125" style="518" customWidth="1"/>
    <col min="9229" max="9229" width="3.42578125" style="518" customWidth="1"/>
    <col min="9230" max="9471" width="8.85546875" style="518"/>
    <col min="9472" max="9472" width="24.42578125" style="518" customWidth="1"/>
    <col min="9473" max="9484" width="8.5703125" style="518" customWidth="1"/>
    <col min="9485" max="9485" width="3.42578125" style="518" customWidth="1"/>
    <col min="9486" max="9727" width="8.85546875" style="518"/>
    <col min="9728" max="9728" width="24.42578125" style="518" customWidth="1"/>
    <col min="9729" max="9740" width="8.5703125" style="518" customWidth="1"/>
    <col min="9741" max="9741" width="3.42578125" style="518" customWidth="1"/>
    <col min="9742" max="9983" width="8.85546875" style="518"/>
    <col min="9984" max="9984" width="24.42578125" style="518" customWidth="1"/>
    <col min="9985" max="9996" width="8.5703125" style="518" customWidth="1"/>
    <col min="9997" max="9997" width="3.42578125" style="518" customWidth="1"/>
    <col min="9998" max="10239" width="8.85546875" style="518"/>
    <col min="10240" max="10240" width="24.42578125" style="518" customWidth="1"/>
    <col min="10241" max="10252" width="8.5703125" style="518" customWidth="1"/>
    <col min="10253" max="10253" width="3.42578125" style="518" customWidth="1"/>
    <col min="10254" max="10495" width="8.85546875" style="518"/>
    <col min="10496" max="10496" width="24.42578125" style="518" customWidth="1"/>
    <col min="10497" max="10508" width="8.5703125" style="518" customWidth="1"/>
    <col min="10509" max="10509" width="3.42578125" style="518" customWidth="1"/>
    <col min="10510" max="10751" width="8.85546875" style="518"/>
    <col min="10752" max="10752" width="24.42578125" style="518" customWidth="1"/>
    <col min="10753" max="10764" width="8.5703125" style="518" customWidth="1"/>
    <col min="10765" max="10765" width="3.42578125" style="518" customWidth="1"/>
    <col min="10766" max="11007" width="8.85546875" style="518"/>
    <col min="11008" max="11008" width="24.42578125" style="518" customWidth="1"/>
    <col min="11009" max="11020" width="8.5703125" style="518" customWidth="1"/>
    <col min="11021" max="11021" width="3.42578125" style="518" customWidth="1"/>
    <col min="11022" max="11263" width="8.85546875" style="518"/>
    <col min="11264" max="11264" width="24.42578125" style="518" customWidth="1"/>
    <col min="11265" max="11276" width="8.5703125" style="518" customWidth="1"/>
    <col min="11277" max="11277" width="3.42578125" style="518" customWidth="1"/>
    <col min="11278" max="11519" width="8.85546875" style="518"/>
    <col min="11520" max="11520" width="24.42578125" style="518" customWidth="1"/>
    <col min="11521" max="11532" width="8.5703125" style="518" customWidth="1"/>
    <col min="11533" max="11533" width="3.42578125" style="518" customWidth="1"/>
    <col min="11534" max="11775" width="8.85546875" style="518"/>
    <col min="11776" max="11776" width="24.42578125" style="518" customWidth="1"/>
    <col min="11777" max="11788" width="8.5703125" style="518" customWidth="1"/>
    <col min="11789" max="11789" width="3.42578125" style="518" customWidth="1"/>
    <col min="11790" max="12031" width="8.85546875" style="518"/>
    <col min="12032" max="12032" width="24.42578125" style="518" customWidth="1"/>
    <col min="12033" max="12044" width="8.5703125" style="518" customWidth="1"/>
    <col min="12045" max="12045" width="3.42578125" style="518" customWidth="1"/>
    <col min="12046" max="12287" width="8.85546875" style="518"/>
    <col min="12288" max="12288" width="24.42578125" style="518" customWidth="1"/>
    <col min="12289" max="12300" width="8.5703125" style="518" customWidth="1"/>
    <col min="12301" max="12301" width="3.42578125" style="518" customWidth="1"/>
    <col min="12302" max="12543" width="8.85546875" style="518"/>
    <col min="12544" max="12544" width="24.42578125" style="518" customWidth="1"/>
    <col min="12545" max="12556" width="8.5703125" style="518" customWidth="1"/>
    <col min="12557" max="12557" width="3.42578125" style="518" customWidth="1"/>
    <col min="12558" max="12799" width="8.85546875" style="518"/>
    <col min="12800" max="12800" width="24.42578125" style="518" customWidth="1"/>
    <col min="12801" max="12812" width="8.5703125" style="518" customWidth="1"/>
    <col min="12813" max="12813" width="3.42578125" style="518" customWidth="1"/>
    <col min="12814" max="13055" width="8.85546875" style="518"/>
    <col min="13056" max="13056" width="24.42578125" style="518" customWidth="1"/>
    <col min="13057" max="13068" width="8.5703125" style="518" customWidth="1"/>
    <col min="13069" max="13069" width="3.42578125" style="518" customWidth="1"/>
    <col min="13070" max="13311" width="8.85546875" style="518"/>
    <col min="13312" max="13312" width="24.42578125" style="518" customWidth="1"/>
    <col min="13313" max="13324" width="8.5703125" style="518" customWidth="1"/>
    <col min="13325" max="13325" width="3.42578125" style="518" customWidth="1"/>
    <col min="13326" max="13567" width="8.85546875" style="518"/>
    <col min="13568" max="13568" width="24.42578125" style="518" customWidth="1"/>
    <col min="13569" max="13580" width="8.5703125" style="518" customWidth="1"/>
    <col min="13581" max="13581" width="3.42578125" style="518" customWidth="1"/>
    <col min="13582" max="13823" width="8.85546875" style="518"/>
    <col min="13824" max="13824" width="24.42578125" style="518" customWidth="1"/>
    <col min="13825" max="13836" width="8.5703125" style="518" customWidth="1"/>
    <col min="13837" max="13837" width="3.42578125" style="518" customWidth="1"/>
    <col min="13838" max="14079" width="8.85546875" style="518"/>
    <col min="14080" max="14080" width="24.42578125" style="518" customWidth="1"/>
    <col min="14081" max="14092" width="8.5703125" style="518" customWidth="1"/>
    <col min="14093" max="14093" width="3.42578125" style="518" customWidth="1"/>
    <col min="14094" max="14335" width="8.85546875" style="518"/>
    <col min="14336" max="14336" width="24.42578125" style="518" customWidth="1"/>
    <col min="14337" max="14348" width="8.5703125" style="518" customWidth="1"/>
    <col min="14349" max="14349" width="3.42578125" style="518" customWidth="1"/>
    <col min="14350" max="14591" width="8.85546875" style="518"/>
    <col min="14592" max="14592" width="24.42578125" style="518" customWidth="1"/>
    <col min="14593" max="14604" width="8.5703125" style="518" customWidth="1"/>
    <col min="14605" max="14605" width="3.42578125" style="518" customWidth="1"/>
    <col min="14606" max="14847" width="8.85546875" style="518"/>
    <col min="14848" max="14848" width="24.42578125" style="518" customWidth="1"/>
    <col min="14849" max="14860" width="8.5703125" style="518" customWidth="1"/>
    <col min="14861" max="14861" width="3.42578125" style="518" customWidth="1"/>
    <col min="14862" max="15103" width="8.85546875" style="518"/>
    <col min="15104" max="15104" width="24.42578125" style="518" customWidth="1"/>
    <col min="15105" max="15116" width="8.5703125" style="518" customWidth="1"/>
    <col min="15117" max="15117" width="3.42578125" style="518" customWidth="1"/>
    <col min="15118" max="15359" width="8.85546875" style="518"/>
    <col min="15360" max="15360" width="24.42578125" style="518" customWidth="1"/>
    <col min="15361" max="15372" width="8.5703125" style="518" customWidth="1"/>
    <col min="15373" max="15373" width="3.42578125" style="518" customWidth="1"/>
    <col min="15374" max="15615" width="8.85546875" style="518"/>
    <col min="15616" max="15616" width="24.42578125" style="518" customWidth="1"/>
    <col min="15617" max="15628" width="8.5703125" style="518" customWidth="1"/>
    <col min="15629" max="15629" width="3.42578125" style="518" customWidth="1"/>
    <col min="15630" max="15871" width="8.85546875" style="518"/>
    <col min="15872" max="15872" width="24.42578125" style="518" customWidth="1"/>
    <col min="15873" max="15884" width="8.5703125" style="518" customWidth="1"/>
    <col min="15885" max="15885" width="3.42578125" style="518" customWidth="1"/>
    <col min="15886" max="16127" width="8.85546875" style="518"/>
    <col min="16128" max="16128" width="24.42578125" style="518" customWidth="1"/>
    <col min="16129" max="16140" width="8.5703125" style="518" customWidth="1"/>
    <col min="16141" max="16141" width="3.42578125" style="518" customWidth="1"/>
    <col min="16142" max="16384" width="8.85546875" style="518"/>
  </cols>
  <sheetData>
    <row r="1" spans="1:13" ht="15" customHeight="1">
      <c r="A1" s="934" t="s">
        <v>1063</v>
      </c>
      <c r="B1" s="934"/>
      <c r="C1" s="934"/>
      <c r="D1" s="935" t="s">
        <v>1123</v>
      </c>
      <c r="E1" s="935"/>
      <c r="F1" s="935"/>
      <c r="G1" s="935"/>
      <c r="H1" s="935"/>
      <c r="I1" s="935"/>
      <c r="J1" s="935"/>
      <c r="K1" s="935"/>
      <c r="L1" s="935"/>
      <c r="M1" s="935"/>
    </row>
    <row r="2" spans="1:13" ht="15.75" thickBot="1">
      <c r="A2" s="736"/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60"/>
      <c r="M2" s="761" t="str">
        <f>'[4]4.sz.mell.'!G2</f>
        <v>Forintban!</v>
      </c>
    </row>
    <row r="3" spans="1:13" ht="13.5" thickBot="1">
      <c r="A3" s="936" t="s">
        <v>1064</v>
      </c>
      <c r="B3" s="939" t="s">
        <v>1065</v>
      </c>
      <c r="C3" s="939"/>
      <c r="D3" s="939"/>
      <c r="E3" s="939"/>
      <c r="F3" s="939"/>
      <c r="G3" s="939"/>
      <c r="H3" s="939"/>
      <c r="I3" s="939"/>
      <c r="J3" s="940" t="s">
        <v>643</v>
      </c>
      <c r="K3" s="940"/>
      <c r="L3" s="940"/>
      <c r="M3" s="940"/>
    </row>
    <row r="4" spans="1:13" ht="15" customHeight="1" thickBot="1">
      <c r="A4" s="937"/>
      <c r="B4" s="928" t="s">
        <v>1066</v>
      </c>
      <c r="C4" s="927" t="s">
        <v>1067</v>
      </c>
      <c r="D4" s="942" t="s">
        <v>1068</v>
      </c>
      <c r="E4" s="942"/>
      <c r="F4" s="942"/>
      <c r="G4" s="942"/>
      <c r="H4" s="942"/>
      <c r="I4" s="942"/>
      <c r="J4" s="941"/>
      <c r="K4" s="941"/>
      <c r="L4" s="941"/>
      <c r="M4" s="941"/>
    </row>
    <row r="5" spans="1:13" ht="21.75" thickBot="1">
      <c r="A5" s="937"/>
      <c r="B5" s="928"/>
      <c r="C5" s="927"/>
      <c r="D5" s="762" t="s">
        <v>1066</v>
      </c>
      <c r="E5" s="762" t="s">
        <v>1067</v>
      </c>
      <c r="F5" s="762" t="s">
        <v>1066</v>
      </c>
      <c r="G5" s="762" t="s">
        <v>1067</v>
      </c>
      <c r="H5" s="762" t="s">
        <v>1066</v>
      </c>
      <c r="I5" s="762" t="s">
        <v>1067</v>
      </c>
      <c r="J5" s="941"/>
      <c r="K5" s="941"/>
      <c r="L5" s="941"/>
      <c r="M5" s="941"/>
    </row>
    <row r="6" spans="1:13" ht="32.25" thickBot="1">
      <c r="A6" s="938"/>
      <c r="B6" s="927" t="s">
        <v>1069</v>
      </c>
      <c r="C6" s="927"/>
      <c r="D6" s="927" t="s">
        <v>1119</v>
      </c>
      <c r="E6" s="927"/>
      <c r="F6" s="927" t="s">
        <v>1120</v>
      </c>
      <c r="G6" s="927"/>
      <c r="H6" s="928" t="s">
        <v>1121</v>
      </c>
      <c r="I6" s="928"/>
      <c r="J6" s="763" t="str">
        <f>+D6</f>
        <v>2017. előtt</v>
      </c>
      <c r="K6" s="762" t="str">
        <f>+F6</f>
        <v>2017. évi</v>
      </c>
      <c r="L6" s="763" t="s">
        <v>676</v>
      </c>
      <c r="M6" s="762" t="str">
        <f>+CONCATENATE("Teljesítés %-a ",LEFT([4]ÖSSZEFÜGGÉSEK!A4,4),". XII. 31-ig")</f>
        <v>Teljesítés %-a 2016. XII. 31-ig</v>
      </c>
    </row>
    <row r="7" spans="1:13" ht="13.5" thickBot="1">
      <c r="A7" s="764" t="s">
        <v>940</v>
      </c>
      <c r="B7" s="763" t="s">
        <v>832</v>
      </c>
      <c r="C7" s="763" t="s">
        <v>833</v>
      </c>
      <c r="D7" s="765" t="s">
        <v>834</v>
      </c>
      <c r="E7" s="762" t="s">
        <v>1070</v>
      </c>
      <c r="F7" s="762" t="s">
        <v>1071</v>
      </c>
      <c r="G7" s="762" t="s">
        <v>1072</v>
      </c>
      <c r="H7" s="763" t="s">
        <v>1073</v>
      </c>
      <c r="I7" s="765" t="s">
        <v>1074</v>
      </c>
      <c r="J7" s="765" t="s">
        <v>1075</v>
      </c>
      <c r="K7" s="765" t="s">
        <v>1076</v>
      </c>
      <c r="L7" s="765" t="s">
        <v>1077</v>
      </c>
      <c r="M7" s="766" t="s">
        <v>1078</v>
      </c>
    </row>
    <row r="8" spans="1:13">
      <c r="A8" s="767" t="s">
        <v>1079</v>
      </c>
      <c r="B8" s="768"/>
      <c r="C8" s="769"/>
      <c r="D8" s="769"/>
      <c r="E8" s="770"/>
      <c r="F8" s="769"/>
      <c r="G8" s="769"/>
      <c r="H8" s="769"/>
      <c r="I8" s="769"/>
      <c r="J8" s="769"/>
      <c r="K8" s="769"/>
      <c r="L8" s="771">
        <f t="shared" ref="L8:L14" si="0">+J8+K8</f>
        <v>0</v>
      </c>
      <c r="M8" s="772" t="str">
        <f>IF((C8&lt;&gt;0),ROUND((L8/C8)*100,1),"")</f>
        <v/>
      </c>
    </row>
    <row r="9" spans="1:13">
      <c r="A9" s="773" t="s">
        <v>1080</v>
      </c>
      <c r="B9" s="774"/>
      <c r="C9" s="775"/>
      <c r="D9" s="775"/>
      <c r="E9" s="775"/>
      <c r="F9" s="775"/>
      <c r="G9" s="775"/>
      <c r="H9" s="775"/>
      <c r="I9" s="775"/>
      <c r="J9" s="775"/>
      <c r="K9" s="775"/>
      <c r="L9" s="776">
        <f t="shared" si="0"/>
        <v>0</v>
      </c>
      <c r="M9" s="777" t="str">
        <f t="shared" ref="M9:M14" si="1">IF((C9&lt;&gt;0),ROUND((L9/C9)*100,1),"")</f>
        <v/>
      </c>
    </row>
    <row r="10" spans="1:13">
      <c r="A10" s="778" t="s">
        <v>1081</v>
      </c>
      <c r="B10" s="779">
        <v>46154000</v>
      </c>
      <c r="C10" s="780">
        <v>46154000</v>
      </c>
      <c r="D10" s="780"/>
      <c r="E10" s="780"/>
      <c r="F10" s="780"/>
      <c r="G10" s="780">
        <v>46154000</v>
      </c>
      <c r="H10" s="780"/>
      <c r="I10" s="780"/>
      <c r="J10" s="780"/>
      <c r="K10" s="780">
        <v>44279807</v>
      </c>
      <c r="L10" s="776">
        <f t="shared" si="0"/>
        <v>44279807</v>
      </c>
      <c r="M10" s="777">
        <f t="shared" si="1"/>
        <v>95.9</v>
      </c>
    </row>
    <row r="11" spans="1:13">
      <c r="A11" s="778" t="s">
        <v>1082</v>
      </c>
      <c r="B11" s="779"/>
      <c r="C11" s="780"/>
      <c r="D11" s="780"/>
      <c r="E11" s="780"/>
      <c r="F11" s="780"/>
      <c r="G11" s="780"/>
      <c r="H11" s="780"/>
      <c r="I11" s="780"/>
      <c r="J11" s="780"/>
      <c r="K11" s="780"/>
      <c r="L11" s="776">
        <f t="shared" si="0"/>
        <v>0</v>
      </c>
      <c r="M11" s="777" t="str">
        <f t="shared" si="1"/>
        <v/>
      </c>
    </row>
    <row r="12" spans="1:13">
      <c r="A12" s="778" t="s">
        <v>1083</v>
      </c>
      <c r="B12" s="779"/>
      <c r="C12" s="780"/>
      <c r="D12" s="780"/>
      <c r="E12" s="780"/>
      <c r="F12" s="780"/>
      <c r="G12" s="780"/>
      <c r="H12" s="780"/>
      <c r="I12" s="780"/>
      <c r="J12" s="780"/>
      <c r="K12" s="780"/>
      <c r="L12" s="776">
        <f t="shared" si="0"/>
        <v>0</v>
      </c>
      <c r="M12" s="777" t="str">
        <f t="shared" si="1"/>
        <v/>
      </c>
    </row>
    <row r="13" spans="1:13">
      <c r="A13" s="778" t="s">
        <v>1084</v>
      </c>
      <c r="B13" s="779"/>
      <c r="C13" s="780"/>
      <c r="D13" s="780"/>
      <c r="E13" s="780"/>
      <c r="F13" s="780"/>
      <c r="G13" s="780"/>
      <c r="H13" s="780"/>
      <c r="I13" s="780"/>
      <c r="J13" s="780"/>
      <c r="K13" s="780"/>
      <c r="L13" s="776">
        <f t="shared" si="0"/>
        <v>0</v>
      </c>
      <c r="M13" s="777" t="str">
        <f t="shared" si="1"/>
        <v/>
      </c>
    </row>
    <row r="14" spans="1:13" ht="15" customHeight="1" thickBot="1">
      <c r="A14" s="781"/>
      <c r="B14" s="782"/>
      <c r="C14" s="783"/>
      <c r="D14" s="783"/>
      <c r="E14" s="783"/>
      <c r="F14" s="783"/>
      <c r="G14" s="783"/>
      <c r="H14" s="783"/>
      <c r="I14" s="783"/>
      <c r="J14" s="783"/>
      <c r="K14" s="783"/>
      <c r="L14" s="776">
        <f t="shared" si="0"/>
        <v>0</v>
      </c>
      <c r="M14" s="784" t="str">
        <f t="shared" si="1"/>
        <v/>
      </c>
    </row>
    <row r="15" spans="1:13" ht="13.5" thickBot="1">
      <c r="A15" s="785" t="s">
        <v>1085</v>
      </c>
      <c r="B15" s="786">
        <f>B8+SUM(B10:B14)</f>
        <v>46154000</v>
      </c>
      <c r="C15" s="786">
        <f t="shared" ref="C15:L15" si="2">C8+SUM(C10:C14)</f>
        <v>46154000</v>
      </c>
      <c r="D15" s="786">
        <f t="shared" si="2"/>
        <v>0</v>
      </c>
      <c r="E15" s="786">
        <f t="shared" si="2"/>
        <v>0</v>
      </c>
      <c r="F15" s="786">
        <f t="shared" si="2"/>
        <v>0</v>
      </c>
      <c r="G15" s="786">
        <f t="shared" si="2"/>
        <v>46154000</v>
      </c>
      <c r="H15" s="786">
        <f t="shared" si="2"/>
        <v>0</v>
      </c>
      <c r="I15" s="786">
        <f t="shared" si="2"/>
        <v>0</v>
      </c>
      <c r="J15" s="786">
        <f t="shared" si="2"/>
        <v>0</v>
      </c>
      <c r="K15" s="786">
        <f t="shared" si="2"/>
        <v>44279807</v>
      </c>
      <c r="L15" s="786">
        <f t="shared" si="2"/>
        <v>44279807</v>
      </c>
      <c r="M15" s="787">
        <f>IF((C15&lt;&gt;0),ROUND((L15/C15)*100,1),"")</f>
        <v>95.9</v>
      </c>
    </row>
    <row r="16" spans="1:13">
      <c r="A16" s="788"/>
      <c r="B16" s="789"/>
      <c r="C16" s="790"/>
      <c r="D16" s="790"/>
      <c r="E16" s="790"/>
      <c r="F16" s="790"/>
      <c r="G16" s="790"/>
      <c r="H16" s="790"/>
      <c r="I16" s="790"/>
      <c r="J16" s="790"/>
      <c r="K16" s="790"/>
      <c r="L16" s="790"/>
      <c r="M16" s="790"/>
    </row>
    <row r="17" spans="1:13" ht="13.5" thickBot="1">
      <c r="A17" s="791" t="s">
        <v>1086</v>
      </c>
      <c r="B17" s="792"/>
      <c r="C17" s="793"/>
      <c r="D17" s="793"/>
      <c r="E17" s="793"/>
      <c r="F17" s="793"/>
      <c r="G17" s="793"/>
      <c r="H17" s="793"/>
      <c r="I17" s="793"/>
      <c r="J17" s="793"/>
      <c r="K17" s="793"/>
      <c r="L17" s="793"/>
      <c r="M17" s="793"/>
    </row>
    <row r="18" spans="1:13">
      <c r="A18" s="794" t="s">
        <v>1087</v>
      </c>
      <c r="B18" s="768">
        <v>11921212</v>
      </c>
      <c r="C18" s="769">
        <v>11921212</v>
      </c>
      <c r="D18" s="769"/>
      <c r="E18" s="770"/>
      <c r="F18" s="769"/>
      <c r="G18" s="769">
        <v>2269710</v>
      </c>
      <c r="H18" s="769">
        <v>9651502</v>
      </c>
      <c r="I18" s="769">
        <v>9651502</v>
      </c>
      <c r="J18" s="769"/>
      <c r="K18" s="769">
        <v>2274456</v>
      </c>
      <c r="L18" s="795">
        <f t="shared" ref="L18:L23" si="3">+J18+K18</f>
        <v>2274456</v>
      </c>
      <c r="M18" s="772">
        <f t="shared" ref="M18:M24" si="4">IF((C18&lt;&gt;0),ROUND((L18/C18)*100,1),"")</f>
        <v>19.100000000000001</v>
      </c>
    </row>
    <row r="19" spans="1:13">
      <c r="A19" s="796" t="s">
        <v>1088</v>
      </c>
      <c r="B19" s="774">
        <v>2859161</v>
      </c>
      <c r="C19" s="780">
        <v>2859161</v>
      </c>
      <c r="D19" s="780"/>
      <c r="E19" s="780"/>
      <c r="F19" s="780"/>
      <c r="G19" s="780">
        <v>2589161</v>
      </c>
      <c r="H19" s="780"/>
      <c r="I19" s="780"/>
      <c r="J19" s="780"/>
      <c r="K19" s="780">
        <v>2853191</v>
      </c>
      <c r="L19" s="797">
        <f t="shared" si="3"/>
        <v>2853191</v>
      </c>
      <c r="M19" s="777">
        <f t="shared" si="4"/>
        <v>99.8</v>
      </c>
    </row>
    <row r="20" spans="1:13">
      <c r="A20" s="796" t="s">
        <v>1089</v>
      </c>
      <c r="B20" s="779">
        <v>31373627</v>
      </c>
      <c r="C20" s="780">
        <v>31373627</v>
      </c>
      <c r="D20" s="780"/>
      <c r="E20" s="780"/>
      <c r="F20" s="780"/>
      <c r="G20" s="780">
        <v>24334810</v>
      </c>
      <c r="H20" s="780">
        <v>7038817</v>
      </c>
      <c r="I20" s="780">
        <v>7038817</v>
      </c>
      <c r="J20" s="780"/>
      <c r="K20" s="780">
        <v>20506511</v>
      </c>
      <c r="L20" s="797">
        <f t="shared" si="3"/>
        <v>20506511</v>
      </c>
      <c r="M20" s="777">
        <f t="shared" si="4"/>
        <v>65.400000000000006</v>
      </c>
    </row>
    <row r="21" spans="1:13">
      <c r="A21" s="796" t="s">
        <v>1090</v>
      </c>
      <c r="B21" s="779"/>
      <c r="C21" s="780"/>
      <c r="D21" s="780"/>
      <c r="E21" s="780"/>
      <c r="F21" s="780"/>
      <c r="G21" s="780"/>
      <c r="H21" s="780"/>
      <c r="I21" s="780"/>
      <c r="J21" s="780"/>
      <c r="K21" s="780"/>
      <c r="L21" s="797">
        <f t="shared" si="3"/>
        <v>0</v>
      </c>
      <c r="M21" s="777" t="str">
        <f t="shared" si="4"/>
        <v/>
      </c>
    </row>
    <row r="22" spans="1:13">
      <c r="A22" s="798" t="s">
        <v>250</v>
      </c>
      <c r="B22" s="779"/>
      <c r="C22" s="780"/>
      <c r="D22" s="780"/>
      <c r="E22" s="780"/>
      <c r="F22" s="780"/>
      <c r="G22" s="780"/>
      <c r="H22" s="780"/>
      <c r="I22" s="780"/>
      <c r="J22" s="780"/>
      <c r="K22" s="780"/>
      <c r="L22" s="797">
        <f t="shared" si="3"/>
        <v>0</v>
      </c>
      <c r="M22" s="777" t="str">
        <f t="shared" si="4"/>
        <v/>
      </c>
    </row>
    <row r="23" spans="1:13" ht="13.5" thickBot="1">
      <c r="A23" s="799"/>
      <c r="B23" s="782"/>
      <c r="C23" s="783"/>
      <c r="D23" s="783"/>
      <c r="E23" s="783"/>
      <c r="F23" s="783"/>
      <c r="G23" s="783"/>
      <c r="H23" s="783"/>
      <c r="I23" s="783"/>
      <c r="J23" s="783"/>
      <c r="K23" s="783"/>
      <c r="L23" s="797">
        <f t="shared" si="3"/>
        <v>0</v>
      </c>
      <c r="M23" s="784" t="str">
        <f t="shared" si="4"/>
        <v/>
      </c>
    </row>
    <row r="24" spans="1:13" ht="13.5" thickBot="1">
      <c r="A24" s="800" t="s">
        <v>1091</v>
      </c>
      <c r="B24" s="786">
        <f t="shared" ref="B24:L24" si="5">SUM(B18:B23)</f>
        <v>46154000</v>
      </c>
      <c r="C24" s="786">
        <f t="shared" si="5"/>
        <v>46154000</v>
      </c>
      <c r="D24" s="786">
        <f t="shared" si="5"/>
        <v>0</v>
      </c>
      <c r="E24" s="786">
        <f t="shared" si="5"/>
        <v>0</v>
      </c>
      <c r="F24" s="786">
        <f t="shared" si="5"/>
        <v>0</v>
      </c>
      <c r="G24" s="786">
        <f t="shared" si="5"/>
        <v>29193681</v>
      </c>
      <c r="H24" s="786">
        <f t="shared" si="5"/>
        <v>16690319</v>
      </c>
      <c r="I24" s="786">
        <f t="shared" si="5"/>
        <v>16690319</v>
      </c>
      <c r="J24" s="786">
        <f t="shared" si="5"/>
        <v>0</v>
      </c>
      <c r="K24" s="786">
        <f t="shared" si="5"/>
        <v>25634158</v>
      </c>
      <c r="L24" s="786">
        <f t="shared" si="5"/>
        <v>25634158</v>
      </c>
      <c r="M24" s="787">
        <f t="shared" si="4"/>
        <v>55.5</v>
      </c>
    </row>
    <row r="25" spans="1:13">
      <c r="A25" s="929" t="s">
        <v>1092</v>
      </c>
      <c r="B25" s="929"/>
      <c r="C25" s="929"/>
      <c r="D25" s="929"/>
      <c r="E25" s="929"/>
      <c r="F25" s="929"/>
      <c r="G25" s="929"/>
      <c r="H25" s="929"/>
      <c r="I25" s="929"/>
      <c r="J25" s="929"/>
      <c r="K25" s="929"/>
      <c r="L25" s="929"/>
      <c r="M25" s="929"/>
    </row>
    <row r="26" spans="1:13" ht="5.25" customHeight="1">
      <c r="A26" s="801"/>
      <c r="B26" s="801"/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</row>
    <row r="27" spans="1:13" ht="15.75">
      <c r="A27" s="930" t="s">
        <v>1122</v>
      </c>
      <c r="B27" s="930"/>
      <c r="C27" s="930"/>
      <c r="D27" s="930"/>
      <c r="E27" s="930"/>
      <c r="F27" s="930"/>
      <c r="G27" s="930"/>
      <c r="H27" s="930"/>
      <c r="I27" s="930"/>
      <c r="J27" s="930"/>
      <c r="K27" s="930"/>
      <c r="L27" s="930"/>
      <c r="M27" s="930"/>
    </row>
    <row r="28" spans="1:13" ht="12" customHeight="1" thickBot="1">
      <c r="A28" s="802"/>
      <c r="B28" s="802"/>
      <c r="C28" s="802"/>
      <c r="D28" s="802"/>
      <c r="E28" s="802"/>
      <c r="F28" s="802"/>
      <c r="G28" s="802"/>
      <c r="H28" s="802"/>
      <c r="I28" s="802"/>
      <c r="J28" s="802"/>
      <c r="K28" s="802"/>
      <c r="L28" s="931" t="str">
        <f>M2</f>
        <v>Forintban!</v>
      </c>
      <c r="M28" s="931"/>
    </row>
    <row r="29" spans="1:13" ht="21.75" thickBot="1">
      <c r="A29" s="932" t="s">
        <v>1093</v>
      </c>
      <c r="B29" s="933"/>
      <c r="C29" s="933"/>
      <c r="D29" s="933"/>
      <c r="E29" s="933"/>
      <c r="F29" s="933"/>
      <c r="G29" s="933"/>
      <c r="H29" s="933"/>
      <c r="I29" s="933"/>
      <c r="J29" s="933"/>
      <c r="K29" s="804" t="s">
        <v>1094</v>
      </c>
      <c r="L29" s="804" t="s">
        <v>1095</v>
      </c>
      <c r="M29" s="804" t="s">
        <v>643</v>
      </c>
    </row>
    <row r="30" spans="1:13">
      <c r="A30" s="921"/>
      <c r="B30" s="922"/>
      <c r="C30" s="922"/>
      <c r="D30" s="922"/>
      <c r="E30" s="922"/>
      <c r="F30" s="922"/>
      <c r="G30" s="922"/>
      <c r="H30" s="922"/>
      <c r="I30" s="922"/>
      <c r="J30" s="922"/>
      <c r="K30" s="770"/>
      <c r="L30" s="805"/>
      <c r="M30" s="805"/>
    </row>
    <row r="31" spans="1:13" ht="13.5" thickBot="1">
      <c r="A31" s="923"/>
      <c r="B31" s="924"/>
      <c r="C31" s="924"/>
      <c r="D31" s="924"/>
      <c r="E31" s="924"/>
      <c r="F31" s="924"/>
      <c r="G31" s="924"/>
      <c r="H31" s="924"/>
      <c r="I31" s="924"/>
      <c r="J31" s="924"/>
      <c r="K31" s="806"/>
      <c r="L31" s="783"/>
      <c r="M31" s="783"/>
    </row>
    <row r="32" spans="1:13" ht="13.5" thickBot="1">
      <c r="A32" s="925" t="s">
        <v>684</v>
      </c>
      <c r="B32" s="926"/>
      <c r="C32" s="926"/>
      <c r="D32" s="926"/>
      <c r="E32" s="926"/>
      <c r="F32" s="926"/>
      <c r="G32" s="926"/>
      <c r="H32" s="926"/>
      <c r="I32" s="926"/>
      <c r="J32" s="926"/>
      <c r="K32" s="807">
        <f>SUM(K30:K31)</f>
        <v>0</v>
      </c>
      <c r="L32" s="807">
        <f>SUM(L30:L31)</f>
        <v>0</v>
      </c>
      <c r="M32" s="807">
        <f>SUM(M30:M31)</f>
        <v>0</v>
      </c>
    </row>
    <row r="34" spans="1:13" ht="15" customHeight="1">
      <c r="A34" s="934" t="s">
        <v>1063</v>
      </c>
      <c r="B34" s="934"/>
      <c r="C34" s="934"/>
      <c r="D34" s="935" t="s">
        <v>1124</v>
      </c>
      <c r="E34" s="935"/>
      <c r="F34" s="935"/>
      <c r="G34" s="935"/>
      <c r="H34" s="935"/>
      <c r="I34" s="935"/>
      <c r="J34" s="935"/>
      <c r="K34" s="935"/>
      <c r="L34" s="935"/>
      <c r="M34" s="935"/>
    </row>
    <row r="35" spans="1:13" ht="15.75" thickBot="1">
      <c r="A35" s="736"/>
      <c r="B35" s="736"/>
      <c r="C35" s="736"/>
      <c r="D35" s="736"/>
      <c r="E35" s="736"/>
      <c r="F35" s="736"/>
      <c r="G35" s="736"/>
      <c r="H35" s="736"/>
      <c r="I35" s="736"/>
      <c r="J35" s="736"/>
      <c r="K35" s="736"/>
      <c r="L35" s="760"/>
      <c r="M35" s="803">
        <f>'[4]4.sz.mell.'!G35</f>
        <v>0</v>
      </c>
    </row>
    <row r="36" spans="1:13" ht="13.5" thickBot="1">
      <c r="A36" s="936" t="s">
        <v>1064</v>
      </c>
      <c r="B36" s="939" t="s">
        <v>1065</v>
      </c>
      <c r="C36" s="939"/>
      <c r="D36" s="939"/>
      <c r="E36" s="939"/>
      <c r="F36" s="939"/>
      <c r="G36" s="939"/>
      <c r="H36" s="939"/>
      <c r="I36" s="939"/>
      <c r="J36" s="940" t="s">
        <v>643</v>
      </c>
      <c r="K36" s="940"/>
      <c r="L36" s="940"/>
      <c r="M36" s="940"/>
    </row>
    <row r="37" spans="1:13" ht="15" customHeight="1" thickBot="1">
      <c r="A37" s="937"/>
      <c r="B37" s="928" t="s">
        <v>1066</v>
      </c>
      <c r="C37" s="927" t="s">
        <v>1067</v>
      </c>
      <c r="D37" s="942" t="s">
        <v>1068</v>
      </c>
      <c r="E37" s="942"/>
      <c r="F37" s="942"/>
      <c r="G37" s="942"/>
      <c r="H37" s="942"/>
      <c r="I37" s="942"/>
      <c r="J37" s="941"/>
      <c r="K37" s="941"/>
      <c r="L37" s="941"/>
      <c r="M37" s="941"/>
    </row>
    <row r="38" spans="1:13" ht="21.75" thickBot="1">
      <c r="A38" s="937"/>
      <c r="B38" s="928"/>
      <c r="C38" s="927"/>
      <c r="D38" s="762" t="s">
        <v>1066</v>
      </c>
      <c r="E38" s="762" t="s">
        <v>1067</v>
      </c>
      <c r="F38" s="762" t="s">
        <v>1066</v>
      </c>
      <c r="G38" s="762" t="s">
        <v>1067</v>
      </c>
      <c r="H38" s="762" t="s">
        <v>1066</v>
      </c>
      <c r="I38" s="762" t="s">
        <v>1067</v>
      </c>
      <c r="J38" s="941"/>
      <c r="K38" s="941"/>
      <c r="L38" s="941"/>
      <c r="M38" s="941"/>
    </row>
    <row r="39" spans="1:13" ht="32.25" thickBot="1">
      <c r="A39" s="938"/>
      <c r="B39" s="927" t="s">
        <v>1069</v>
      </c>
      <c r="C39" s="927"/>
      <c r="D39" s="927" t="s">
        <v>1119</v>
      </c>
      <c r="E39" s="927"/>
      <c r="F39" s="927" t="s">
        <v>1120</v>
      </c>
      <c r="G39" s="927"/>
      <c r="H39" s="928" t="s">
        <v>1121</v>
      </c>
      <c r="I39" s="928"/>
      <c r="J39" s="763" t="str">
        <f>+D39</f>
        <v>2017. előtt</v>
      </c>
      <c r="K39" s="762" t="str">
        <f>+F39</f>
        <v>2017. évi</v>
      </c>
      <c r="L39" s="763" t="s">
        <v>676</v>
      </c>
      <c r="M39" s="762" t="str">
        <f>+CONCATENATE("Teljesítés %-a ",LEFT([4]ÖSSZEFÜGGÉSEK!A37,4),". XII. 31-ig")</f>
        <v>Teljesítés %-a 1. s. XII. 31-ig</v>
      </c>
    </row>
    <row r="40" spans="1:13" ht="13.5" thickBot="1">
      <c r="A40" s="764" t="s">
        <v>940</v>
      </c>
      <c r="B40" s="763" t="s">
        <v>832</v>
      </c>
      <c r="C40" s="763" t="s">
        <v>833</v>
      </c>
      <c r="D40" s="765" t="s">
        <v>834</v>
      </c>
      <c r="E40" s="762" t="s">
        <v>1070</v>
      </c>
      <c r="F40" s="762" t="s">
        <v>1071</v>
      </c>
      <c r="G40" s="762" t="s">
        <v>1072</v>
      </c>
      <c r="H40" s="763" t="s">
        <v>1073</v>
      </c>
      <c r="I40" s="765" t="s">
        <v>1074</v>
      </c>
      <c r="J40" s="765" t="s">
        <v>1075</v>
      </c>
      <c r="K40" s="765" t="s">
        <v>1076</v>
      </c>
      <c r="L40" s="765" t="s">
        <v>1077</v>
      </c>
      <c r="M40" s="766" t="s">
        <v>1078</v>
      </c>
    </row>
    <row r="41" spans="1:13">
      <c r="A41" s="767" t="s">
        <v>1079</v>
      </c>
      <c r="B41" s="768"/>
      <c r="C41" s="769"/>
      <c r="D41" s="769"/>
      <c r="E41" s="770"/>
      <c r="F41" s="769"/>
      <c r="G41" s="769"/>
      <c r="H41" s="769"/>
      <c r="I41" s="769"/>
      <c r="J41" s="769"/>
      <c r="K41" s="769"/>
      <c r="L41" s="771">
        <f t="shared" ref="L41:L47" si="6">+J41+K41</f>
        <v>0</v>
      </c>
      <c r="M41" s="772" t="str">
        <f>IF((C41&lt;&gt;0),ROUND((L41/C41)*100,1),"")</f>
        <v/>
      </c>
    </row>
    <row r="42" spans="1:13">
      <c r="A42" s="773" t="s">
        <v>1080</v>
      </c>
      <c r="B42" s="774"/>
      <c r="C42" s="775"/>
      <c r="D42" s="775"/>
      <c r="E42" s="775"/>
      <c r="F42" s="775"/>
      <c r="G42" s="775"/>
      <c r="H42" s="775"/>
      <c r="I42" s="775"/>
      <c r="J42" s="775"/>
      <c r="K42" s="775"/>
      <c r="L42" s="776">
        <f t="shared" si="6"/>
        <v>0</v>
      </c>
      <c r="M42" s="777" t="str">
        <f t="shared" ref="M42:M47" si="7">IF((C42&lt;&gt;0),ROUND((L42/C42)*100,1),"")</f>
        <v/>
      </c>
    </row>
    <row r="43" spans="1:13">
      <c r="A43" s="778" t="s">
        <v>1081</v>
      </c>
      <c r="B43" s="779">
        <v>331796984</v>
      </c>
      <c r="C43" s="779">
        <v>331796984</v>
      </c>
      <c r="D43" s="780"/>
      <c r="E43" s="780"/>
      <c r="F43" s="780">
        <v>327776183</v>
      </c>
      <c r="G43" s="780">
        <v>327776183</v>
      </c>
      <c r="H43" s="780">
        <v>4020801</v>
      </c>
      <c r="I43" s="780">
        <v>4020801</v>
      </c>
      <c r="J43" s="780"/>
      <c r="K43" s="780">
        <v>327776183</v>
      </c>
      <c r="L43" s="776">
        <f t="shared" si="6"/>
        <v>327776183</v>
      </c>
      <c r="M43" s="777">
        <f t="shared" si="7"/>
        <v>98.8</v>
      </c>
    </row>
    <row r="44" spans="1:13">
      <c r="A44" s="778" t="s">
        <v>1082</v>
      </c>
      <c r="B44" s="779"/>
      <c r="C44" s="780"/>
      <c r="D44" s="780"/>
      <c r="E44" s="780"/>
      <c r="F44" s="780"/>
      <c r="G44" s="780"/>
      <c r="H44" s="780"/>
      <c r="I44" s="780"/>
      <c r="J44" s="780"/>
      <c r="K44" s="780"/>
      <c r="L44" s="776">
        <f t="shared" si="6"/>
        <v>0</v>
      </c>
      <c r="M44" s="777" t="str">
        <f t="shared" si="7"/>
        <v/>
      </c>
    </row>
    <row r="45" spans="1:13">
      <c r="A45" s="778" t="s">
        <v>1083</v>
      </c>
      <c r="B45" s="779"/>
      <c r="C45" s="780"/>
      <c r="D45" s="780"/>
      <c r="E45" s="780"/>
      <c r="F45" s="780"/>
      <c r="G45" s="780"/>
      <c r="H45" s="780"/>
      <c r="I45" s="780"/>
      <c r="J45" s="780"/>
      <c r="K45" s="780"/>
      <c r="L45" s="776">
        <f t="shared" si="6"/>
        <v>0</v>
      </c>
      <c r="M45" s="777" t="str">
        <f t="shared" si="7"/>
        <v/>
      </c>
    </row>
    <row r="46" spans="1:13">
      <c r="A46" s="778" t="s">
        <v>1084</v>
      </c>
      <c r="B46" s="779"/>
      <c r="C46" s="780"/>
      <c r="D46" s="780"/>
      <c r="E46" s="780"/>
      <c r="F46" s="780"/>
      <c r="G46" s="780"/>
      <c r="H46" s="780"/>
      <c r="I46" s="780"/>
      <c r="J46" s="780"/>
      <c r="K46" s="780"/>
      <c r="L46" s="776">
        <f t="shared" si="6"/>
        <v>0</v>
      </c>
      <c r="M46" s="777" t="str">
        <f t="shared" si="7"/>
        <v/>
      </c>
    </row>
    <row r="47" spans="1:13" ht="15" customHeight="1" thickBot="1">
      <c r="A47" s="781"/>
      <c r="B47" s="782"/>
      <c r="C47" s="783"/>
      <c r="D47" s="783"/>
      <c r="E47" s="783"/>
      <c r="F47" s="783"/>
      <c r="G47" s="783"/>
      <c r="H47" s="783"/>
      <c r="I47" s="783"/>
      <c r="J47" s="783"/>
      <c r="K47" s="783"/>
      <c r="L47" s="776">
        <f t="shared" si="6"/>
        <v>0</v>
      </c>
      <c r="M47" s="784" t="str">
        <f t="shared" si="7"/>
        <v/>
      </c>
    </row>
    <row r="48" spans="1:13" ht="13.5" thickBot="1">
      <c r="A48" s="785" t="s">
        <v>1085</v>
      </c>
      <c r="B48" s="786">
        <f>B41+SUM(B43:B47)</f>
        <v>331796984</v>
      </c>
      <c r="C48" s="786">
        <f t="shared" ref="C48:L48" si="8">C41+SUM(C43:C47)</f>
        <v>331796984</v>
      </c>
      <c r="D48" s="786">
        <f t="shared" si="8"/>
        <v>0</v>
      </c>
      <c r="E48" s="786">
        <f t="shared" si="8"/>
        <v>0</v>
      </c>
      <c r="F48" s="786">
        <f t="shared" si="8"/>
        <v>327776183</v>
      </c>
      <c r="G48" s="786">
        <f t="shared" si="8"/>
        <v>327776183</v>
      </c>
      <c r="H48" s="786">
        <f t="shared" si="8"/>
        <v>4020801</v>
      </c>
      <c r="I48" s="786">
        <f t="shared" si="8"/>
        <v>4020801</v>
      </c>
      <c r="J48" s="786">
        <f t="shared" si="8"/>
        <v>0</v>
      </c>
      <c r="K48" s="786">
        <f t="shared" si="8"/>
        <v>327776183</v>
      </c>
      <c r="L48" s="786">
        <f t="shared" si="8"/>
        <v>327776183</v>
      </c>
      <c r="M48" s="787">
        <f>IF((C48&lt;&gt;0),ROUND((L48/C48)*100,1),"")</f>
        <v>98.8</v>
      </c>
    </row>
    <row r="49" spans="1:13">
      <c r="A49" s="788"/>
      <c r="B49" s="789"/>
      <c r="C49" s="790"/>
      <c r="D49" s="790"/>
      <c r="E49" s="790"/>
      <c r="F49" s="790"/>
      <c r="G49" s="790"/>
      <c r="H49" s="790"/>
      <c r="I49" s="790"/>
      <c r="J49" s="790"/>
      <c r="K49" s="790"/>
      <c r="L49" s="790"/>
      <c r="M49" s="790"/>
    </row>
    <row r="50" spans="1:13" ht="13.5" thickBot="1">
      <c r="A50" s="791" t="s">
        <v>1086</v>
      </c>
      <c r="B50" s="792"/>
      <c r="C50" s="793"/>
      <c r="D50" s="793"/>
      <c r="E50" s="793"/>
      <c r="F50" s="793"/>
      <c r="G50" s="793"/>
      <c r="H50" s="793"/>
      <c r="I50" s="793"/>
      <c r="J50" s="793"/>
      <c r="K50" s="793"/>
      <c r="L50" s="793"/>
      <c r="M50" s="793"/>
    </row>
    <row r="51" spans="1:13">
      <c r="A51" s="794" t="s">
        <v>1087</v>
      </c>
      <c r="B51" s="768"/>
      <c r="C51" s="769"/>
      <c r="D51" s="769"/>
      <c r="E51" s="770"/>
      <c r="F51" s="769"/>
      <c r="G51" s="769"/>
      <c r="H51" s="769"/>
      <c r="I51" s="769"/>
      <c r="J51" s="769"/>
      <c r="K51" s="769"/>
      <c r="L51" s="795">
        <f t="shared" ref="L51:L56" si="9">+J51+K51</f>
        <v>0</v>
      </c>
      <c r="M51" s="772" t="str">
        <f t="shared" ref="M51:M57" si="10">IF((C51&lt;&gt;0),ROUND((L51/C51)*100,1),"")</f>
        <v/>
      </c>
    </row>
    <row r="52" spans="1:13">
      <c r="A52" s="796" t="s">
        <v>1088</v>
      </c>
      <c r="B52" s="774">
        <v>300970274</v>
      </c>
      <c r="C52" s="780">
        <v>300970274</v>
      </c>
      <c r="D52" s="780"/>
      <c r="E52" s="780"/>
      <c r="F52" s="780"/>
      <c r="G52" s="780">
        <v>81319787</v>
      </c>
      <c r="H52" s="780">
        <v>219650487</v>
      </c>
      <c r="I52" s="780">
        <v>219650487</v>
      </c>
      <c r="J52" s="780"/>
      <c r="K52" s="780">
        <v>81319787</v>
      </c>
      <c r="L52" s="797">
        <f t="shared" si="9"/>
        <v>81319787</v>
      </c>
      <c r="M52" s="777">
        <f t="shared" si="10"/>
        <v>27</v>
      </c>
    </row>
    <row r="53" spans="1:13">
      <c r="A53" s="796" t="s">
        <v>1089</v>
      </c>
      <c r="B53" s="779">
        <v>30826710</v>
      </c>
      <c r="C53" s="780">
        <v>30826710</v>
      </c>
      <c r="D53" s="780"/>
      <c r="E53" s="780"/>
      <c r="F53" s="780"/>
      <c r="G53" s="780">
        <v>22660720</v>
      </c>
      <c r="H53" s="780">
        <v>8165990</v>
      </c>
      <c r="I53" s="780">
        <v>8165990</v>
      </c>
      <c r="J53" s="780"/>
      <c r="K53" s="780">
        <v>22660720</v>
      </c>
      <c r="L53" s="797">
        <f t="shared" si="9"/>
        <v>22660720</v>
      </c>
      <c r="M53" s="777">
        <f t="shared" si="10"/>
        <v>73.5</v>
      </c>
    </row>
    <row r="54" spans="1:13">
      <c r="A54" s="796" t="s">
        <v>1090</v>
      </c>
      <c r="B54" s="779"/>
      <c r="C54" s="780"/>
      <c r="D54" s="780"/>
      <c r="E54" s="780"/>
      <c r="F54" s="780"/>
      <c r="G54" s="780"/>
      <c r="H54" s="780"/>
      <c r="I54" s="780"/>
      <c r="J54" s="780"/>
      <c r="K54" s="780"/>
      <c r="L54" s="797">
        <f t="shared" si="9"/>
        <v>0</v>
      </c>
      <c r="M54" s="777" t="str">
        <f t="shared" si="10"/>
        <v/>
      </c>
    </row>
    <row r="55" spans="1:13">
      <c r="A55" s="798" t="s">
        <v>250</v>
      </c>
      <c r="B55" s="779"/>
      <c r="C55" s="780"/>
      <c r="D55" s="780"/>
      <c r="E55" s="780"/>
      <c r="F55" s="780"/>
      <c r="G55" s="780"/>
      <c r="H55" s="780"/>
      <c r="I55" s="780"/>
      <c r="J55" s="780"/>
      <c r="K55" s="780"/>
      <c r="L55" s="797">
        <f t="shared" si="9"/>
        <v>0</v>
      </c>
      <c r="M55" s="777" t="str">
        <f t="shared" si="10"/>
        <v/>
      </c>
    </row>
    <row r="56" spans="1:13" ht="13.5" thickBot="1">
      <c r="A56" s="799"/>
      <c r="B56" s="782"/>
      <c r="C56" s="783"/>
      <c r="D56" s="783"/>
      <c r="E56" s="783"/>
      <c r="F56" s="783"/>
      <c r="G56" s="783"/>
      <c r="H56" s="783"/>
      <c r="I56" s="783"/>
      <c r="J56" s="783"/>
      <c r="K56" s="783"/>
      <c r="L56" s="797">
        <f t="shared" si="9"/>
        <v>0</v>
      </c>
      <c r="M56" s="784" t="str">
        <f t="shared" si="10"/>
        <v/>
      </c>
    </row>
    <row r="57" spans="1:13" ht="13.5" thickBot="1">
      <c r="A57" s="800" t="s">
        <v>1091</v>
      </c>
      <c r="B57" s="786">
        <f t="shared" ref="B57:L57" si="11">SUM(B51:B56)</f>
        <v>331796984</v>
      </c>
      <c r="C57" s="786">
        <f t="shared" si="11"/>
        <v>331796984</v>
      </c>
      <c r="D57" s="786">
        <f t="shared" si="11"/>
        <v>0</v>
      </c>
      <c r="E57" s="786">
        <f t="shared" si="11"/>
        <v>0</v>
      </c>
      <c r="F57" s="786">
        <f t="shared" si="11"/>
        <v>0</v>
      </c>
      <c r="G57" s="786">
        <f t="shared" si="11"/>
        <v>103980507</v>
      </c>
      <c r="H57" s="786">
        <f t="shared" si="11"/>
        <v>227816477</v>
      </c>
      <c r="I57" s="786">
        <f t="shared" si="11"/>
        <v>227816477</v>
      </c>
      <c r="J57" s="786">
        <f t="shared" si="11"/>
        <v>0</v>
      </c>
      <c r="K57" s="786">
        <f t="shared" si="11"/>
        <v>103980507</v>
      </c>
      <c r="L57" s="786">
        <f t="shared" si="11"/>
        <v>103980507</v>
      </c>
      <c r="M57" s="787">
        <f t="shared" si="10"/>
        <v>31.3</v>
      </c>
    </row>
    <row r="58" spans="1:13">
      <c r="A58" s="929" t="s">
        <v>1092</v>
      </c>
      <c r="B58" s="929"/>
      <c r="C58" s="929"/>
      <c r="D58" s="929"/>
      <c r="E58" s="929"/>
      <c r="F58" s="929"/>
      <c r="G58" s="929"/>
      <c r="H58" s="929"/>
      <c r="I58" s="929"/>
      <c r="J58" s="929"/>
      <c r="K58" s="929"/>
      <c r="L58" s="929"/>
      <c r="M58" s="929"/>
    </row>
    <row r="59" spans="1:13" ht="5.25" customHeight="1">
      <c r="A59" s="801"/>
      <c r="B59" s="801"/>
      <c r="C59" s="801"/>
      <c r="D59" s="801"/>
      <c r="E59" s="801"/>
      <c r="F59" s="801"/>
      <c r="G59" s="801"/>
      <c r="H59" s="801"/>
      <c r="I59" s="801"/>
      <c r="J59" s="801"/>
      <c r="K59" s="801"/>
      <c r="L59" s="801"/>
      <c r="M59" s="801"/>
    </row>
    <row r="60" spans="1:13" ht="15.75">
      <c r="A60" s="930" t="s">
        <v>1122</v>
      </c>
      <c r="B60" s="930"/>
      <c r="C60" s="930"/>
      <c r="D60" s="930"/>
      <c r="E60" s="930"/>
      <c r="F60" s="930"/>
      <c r="G60" s="930"/>
      <c r="H60" s="930"/>
      <c r="I60" s="930"/>
      <c r="J60" s="930"/>
      <c r="K60" s="930"/>
      <c r="L60" s="930"/>
      <c r="M60" s="930"/>
    </row>
    <row r="61" spans="1:13" ht="12" customHeight="1" thickBot="1">
      <c r="A61" s="802"/>
      <c r="B61" s="802"/>
      <c r="C61" s="802"/>
      <c r="D61" s="802"/>
      <c r="E61" s="802"/>
      <c r="F61" s="802"/>
      <c r="G61" s="802"/>
      <c r="H61" s="802"/>
      <c r="I61" s="802"/>
      <c r="J61" s="802"/>
      <c r="K61" s="802"/>
      <c r="L61" s="931">
        <f>M35</f>
        <v>0</v>
      </c>
      <c r="M61" s="931"/>
    </row>
    <row r="62" spans="1:13" ht="21.75" thickBot="1">
      <c r="A62" s="932" t="s">
        <v>1093</v>
      </c>
      <c r="B62" s="933"/>
      <c r="C62" s="933"/>
      <c r="D62" s="933"/>
      <c r="E62" s="933"/>
      <c r="F62" s="933"/>
      <c r="G62" s="933"/>
      <c r="H62" s="933"/>
      <c r="I62" s="933"/>
      <c r="J62" s="933"/>
      <c r="K62" s="804" t="s">
        <v>1094</v>
      </c>
      <c r="L62" s="804" t="s">
        <v>1095</v>
      </c>
      <c r="M62" s="804" t="s">
        <v>643</v>
      </c>
    </row>
    <row r="63" spans="1:13">
      <c r="A63" s="921"/>
      <c r="B63" s="922"/>
      <c r="C63" s="922"/>
      <c r="D63" s="922"/>
      <c r="E63" s="922"/>
      <c r="F63" s="922"/>
      <c r="G63" s="922"/>
      <c r="H63" s="922"/>
      <c r="I63" s="922"/>
      <c r="J63" s="922"/>
      <c r="K63" s="770"/>
      <c r="L63" s="805"/>
      <c r="M63" s="805"/>
    </row>
    <row r="64" spans="1:13" ht="13.5" thickBot="1">
      <c r="A64" s="923"/>
      <c r="B64" s="924"/>
      <c r="C64" s="924"/>
      <c r="D64" s="924"/>
      <c r="E64" s="924"/>
      <c r="F64" s="924"/>
      <c r="G64" s="924"/>
      <c r="H64" s="924"/>
      <c r="I64" s="924"/>
      <c r="J64" s="924"/>
      <c r="K64" s="806"/>
      <c r="L64" s="783"/>
      <c r="M64" s="783"/>
    </row>
    <row r="65" spans="1:13" ht="13.5" thickBot="1">
      <c r="A65" s="925" t="s">
        <v>684</v>
      </c>
      <c r="B65" s="926"/>
      <c r="C65" s="926"/>
      <c r="D65" s="926"/>
      <c r="E65" s="926"/>
      <c r="F65" s="926"/>
      <c r="G65" s="926"/>
      <c r="H65" s="926"/>
      <c r="I65" s="926"/>
      <c r="J65" s="926"/>
      <c r="K65" s="807">
        <f>SUM(K63:K64)</f>
        <v>0</v>
      </c>
      <c r="L65" s="807">
        <f>SUM(L63:L64)</f>
        <v>0</v>
      </c>
      <c r="M65" s="807">
        <f>SUM(M63:M64)</f>
        <v>0</v>
      </c>
    </row>
    <row r="67" spans="1:13" ht="15" customHeight="1">
      <c r="A67" s="934" t="s">
        <v>1063</v>
      </c>
      <c r="B67" s="934"/>
      <c r="C67" s="934"/>
      <c r="D67" s="935" t="s">
        <v>1125</v>
      </c>
      <c r="E67" s="935"/>
      <c r="F67" s="935"/>
      <c r="G67" s="935"/>
      <c r="H67" s="935"/>
      <c r="I67" s="935"/>
      <c r="J67" s="935"/>
      <c r="K67" s="935"/>
      <c r="L67" s="935"/>
      <c r="M67" s="935"/>
    </row>
    <row r="68" spans="1:13" ht="15.75" thickBot="1">
      <c r="A68" s="736"/>
      <c r="B68" s="736"/>
      <c r="C68" s="736"/>
      <c r="D68" s="736"/>
      <c r="E68" s="736"/>
      <c r="F68" s="736"/>
      <c r="G68" s="736"/>
      <c r="H68" s="736"/>
      <c r="I68" s="736"/>
      <c r="J68" s="736"/>
      <c r="K68" s="736"/>
      <c r="L68" s="760"/>
      <c r="M68" s="803">
        <f>'[4]4.sz.mell.'!G68</f>
        <v>0</v>
      </c>
    </row>
    <row r="69" spans="1:13" ht="13.5" thickBot="1">
      <c r="A69" s="936" t="s">
        <v>1064</v>
      </c>
      <c r="B69" s="939" t="s">
        <v>1065</v>
      </c>
      <c r="C69" s="939"/>
      <c r="D69" s="939"/>
      <c r="E69" s="939"/>
      <c r="F69" s="939"/>
      <c r="G69" s="939"/>
      <c r="H69" s="939"/>
      <c r="I69" s="939"/>
      <c r="J69" s="940" t="s">
        <v>643</v>
      </c>
      <c r="K69" s="940"/>
      <c r="L69" s="940"/>
      <c r="M69" s="940"/>
    </row>
    <row r="70" spans="1:13" ht="15" customHeight="1" thickBot="1">
      <c r="A70" s="937"/>
      <c r="B70" s="928" t="s">
        <v>1066</v>
      </c>
      <c r="C70" s="927" t="s">
        <v>1067</v>
      </c>
      <c r="D70" s="942" t="s">
        <v>1068</v>
      </c>
      <c r="E70" s="942"/>
      <c r="F70" s="942"/>
      <c r="G70" s="942"/>
      <c r="H70" s="942"/>
      <c r="I70" s="942"/>
      <c r="J70" s="941"/>
      <c r="K70" s="941"/>
      <c r="L70" s="941"/>
      <c r="M70" s="941"/>
    </row>
    <row r="71" spans="1:13" ht="21.75" thickBot="1">
      <c r="A71" s="937"/>
      <c r="B71" s="928"/>
      <c r="C71" s="927"/>
      <c r="D71" s="762" t="s">
        <v>1066</v>
      </c>
      <c r="E71" s="762" t="s">
        <v>1067</v>
      </c>
      <c r="F71" s="762" t="s">
        <v>1066</v>
      </c>
      <c r="G71" s="762" t="s">
        <v>1067</v>
      </c>
      <c r="H71" s="762" t="s">
        <v>1066</v>
      </c>
      <c r="I71" s="762" t="s">
        <v>1067</v>
      </c>
      <c r="J71" s="941"/>
      <c r="K71" s="941"/>
      <c r="L71" s="941"/>
      <c r="M71" s="941"/>
    </row>
    <row r="72" spans="1:13" ht="32.25" thickBot="1">
      <c r="A72" s="938"/>
      <c r="B72" s="927" t="s">
        <v>1069</v>
      </c>
      <c r="C72" s="927"/>
      <c r="D72" s="927" t="s">
        <v>1119</v>
      </c>
      <c r="E72" s="927"/>
      <c r="F72" s="927" t="s">
        <v>1120</v>
      </c>
      <c r="G72" s="927"/>
      <c r="H72" s="928" t="s">
        <v>1121</v>
      </c>
      <c r="I72" s="928"/>
      <c r="J72" s="763" t="str">
        <f>+D72</f>
        <v>2017. előtt</v>
      </c>
      <c r="K72" s="762" t="str">
        <f>+F72</f>
        <v>2017. évi</v>
      </c>
      <c r="L72" s="763" t="s">
        <v>676</v>
      </c>
      <c r="M72" s="762" t="str">
        <f>+CONCATENATE("Teljesítés %-a ",LEFT([4]ÖSSZEFÜGGÉSEK!A70,4),". XII. 31-ig")</f>
        <v>Teljesítés %-a . XII. 31-ig</v>
      </c>
    </row>
    <row r="73" spans="1:13" ht="13.5" thickBot="1">
      <c r="A73" s="764" t="s">
        <v>940</v>
      </c>
      <c r="B73" s="763" t="s">
        <v>832</v>
      </c>
      <c r="C73" s="763" t="s">
        <v>833</v>
      </c>
      <c r="D73" s="765" t="s">
        <v>834</v>
      </c>
      <c r="E73" s="762" t="s">
        <v>1070</v>
      </c>
      <c r="F73" s="762" t="s">
        <v>1071</v>
      </c>
      <c r="G73" s="762" t="s">
        <v>1072</v>
      </c>
      <c r="H73" s="763" t="s">
        <v>1073</v>
      </c>
      <c r="I73" s="765" t="s">
        <v>1074</v>
      </c>
      <c r="J73" s="765" t="s">
        <v>1075</v>
      </c>
      <c r="K73" s="765" t="s">
        <v>1076</v>
      </c>
      <c r="L73" s="765" t="s">
        <v>1077</v>
      </c>
      <c r="M73" s="766" t="s">
        <v>1078</v>
      </c>
    </row>
    <row r="74" spans="1:13">
      <c r="A74" s="767" t="s">
        <v>1079</v>
      </c>
      <c r="B74" s="768"/>
      <c r="C74" s="769"/>
      <c r="D74" s="769"/>
      <c r="E74" s="770"/>
      <c r="F74" s="769"/>
      <c r="G74" s="769"/>
      <c r="H74" s="769"/>
      <c r="I74" s="769"/>
      <c r="J74" s="769"/>
      <c r="K74" s="769"/>
      <c r="L74" s="771">
        <f t="shared" ref="L74:L80" si="12">+J74+K74</f>
        <v>0</v>
      </c>
      <c r="M74" s="772" t="str">
        <f>IF((C74&lt;&gt;0),ROUND((L74/C74)*100,1),"")</f>
        <v/>
      </c>
    </row>
    <row r="75" spans="1:13">
      <c r="A75" s="773" t="s">
        <v>1080</v>
      </c>
      <c r="B75" s="774"/>
      <c r="C75" s="775"/>
      <c r="D75" s="775"/>
      <c r="E75" s="775"/>
      <c r="F75" s="775"/>
      <c r="G75" s="775"/>
      <c r="H75" s="775"/>
      <c r="I75" s="775"/>
      <c r="J75" s="775"/>
      <c r="K75" s="775"/>
      <c r="L75" s="776">
        <f t="shared" si="12"/>
        <v>0</v>
      </c>
      <c r="M75" s="777" t="str">
        <f t="shared" ref="M75:M80" si="13">IF((C75&lt;&gt;0),ROUND((L75/C75)*100,1),"")</f>
        <v/>
      </c>
    </row>
    <row r="76" spans="1:13">
      <c r="A76" s="778" t="s">
        <v>1081</v>
      </c>
      <c r="B76" s="779">
        <v>350000000</v>
      </c>
      <c r="C76" s="780">
        <v>350000000</v>
      </c>
      <c r="D76" s="780"/>
      <c r="E76" s="780"/>
      <c r="F76" s="780"/>
      <c r="G76" s="780">
        <v>350000000</v>
      </c>
      <c r="H76" s="780"/>
      <c r="I76" s="780"/>
      <c r="J76" s="780"/>
      <c r="K76" s="780">
        <v>350000000</v>
      </c>
      <c r="L76" s="776">
        <f t="shared" si="12"/>
        <v>350000000</v>
      </c>
      <c r="M76" s="777">
        <f t="shared" si="13"/>
        <v>100</v>
      </c>
    </row>
    <row r="77" spans="1:13">
      <c r="A77" s="778" t="s">
        <v>1082</v>
      </c>
      <c r="B77" s="779"/>
      <c r="C77" s="780"/>
      <c r="D77" s="780"/>
      <c r="E77" s="780"/>
      <c r="F77" s="780"/>
      <c r="G77" s="780"/>
      <c r="H77" s="780"/>
      <c r="I77" s="780"/>
      <c r="J77" s="780"/>
      <c r="K77" s="780"/>
      <c r="L77" s="776">
        <f t="shared" si="12"/>
        <v>0</v>
      </c>
      <c r="M77" s="777" t="str">
        <f t="shared" si="13"/>
        <v/>
      </c>
    </row>
    <row r="78" spans="1:13">
      <c r="A78" s="778" t="s">
        <v>1083</v>
      </c>
      <c r="B78" s="779"/>
      <c r="C78" s="780"/>
      <c r="D78" s="780"/>
      <c r="E78" s="780"/>
      <c r="F78" s="780"/>
      <c r="G78" s="780"/>
      <c r="H78" s="780"/>
      <c r="I78" s="780"/>
      <c r="J78" s="780"/>
      <c r="K78" s="780"/>
      <c r="L78" s="776">
        <f t="shared" si="12"/>
        <v>0</v>
      </c>
      <c r="M78" s="777" t="str">
        <f t="shared" si="13"/>
        <v/>
      </c>
    </row>
    <row r="79" spans="1:13">
      <c r="A79" s="778" t="s">
        <v>1084</v>
      </c>
      <c r="B79" s="779"/>
      <c r="C79" s="780"/>
      <c r="D79" s="780"/>
      <c r="E79" s="780"/>
      <c r="F79" s="780"/>
      <c r="G79" s="780"/>
      <c r="H79" s="780"/>
      <c r="I79" s="780"/>
      <c r="J79" s="780"/>
      <c r="K79" s="780"/>
      <c r="L79" s="776">
        <f t="shared" si="12"/>
        <v>0</v>
      </c>
      <c r="M79" s="777" t="str">
        <f t="shared" si="13"/>
        <v/>
      </c>
    </row>
    <row r="80" spans="1:13" ht="15" customHeight="1" thickBot="1">
      <c r="A80" s="781"/>
      <c r="B80" s="782"/>
      <c r="C80" s="783"/>
      <c r="D80" s="783"/>
      <c r="E80" s="783"/>
      <c r="F80" s="783"/>
      <c r="G80" s="783"/>
      <c r="H80" s="783"/>
      <c r="I80" s="783"/>
      <c r="J80" s="783"/>
      <c r="K80" s="783"/>
      <c r="L80" s="776">
        <f t="shared" si="12"/>
        <v>0</v>
      </c>
      <c r="M80" s="784" t="str">
        <f t="shared" si="13"/>
        <v/>
      </c>
    </row>
    <row r="81" spans="1:13" ht="13.5" thickBot="1">
      <c r="A81" s="785" t="s">
        <v>1085</v>
      </c>
      <c r="B81" s="786">
        <f>B74+SUM(B76:B80)</f>
        <v>350000000</v>
      </c>
      <c r="C81" s="786">
        <f t="shared" ref="C81:L81" si="14">C74+SUM(C76:C80)</f>
        <v>350000000</v>
      </c>
      <c r="D81" s="786">
        <f t="shared" si="14"/>
        <v>0</v>
      </c>
      <c r="E81" s="786">
        <f t="shared" si="14"/>
        <v>0</v>
      </c>
      <c r="F81" s="786">
        <f t="shared" si="14"/>
        <v>0</v>
      </c>
      <c r="G81" s="786">
        <f t="shared" si="14"/>
        <v>350000000</v>
      </c>
      <c r="H81" s="786">
        <f t="shared" si="14"/>
        <v>0</v>
      </c>
      <c r="I81" s="786">
        <f t="shared" si="14"/>
        <v>0</v>
      </c>
      <c r="J81" s="786">
        <f t="shared" si="14"/>
        <v>0</v>
      </c>
      <c r="K81" s="786">
        <f t="shared" si="14"/>
        <v>350000000</v>
      </c>
      <c r="L81" s="786">
        <f t="shared" si="14"/>
        <v>350000000</v>
      </c>
      <c r="M81" s="787">
        <f>IF((C81&lt;&gt;0),ROUND((L81/C81)*100,1),"")</f>
        <v>100</v>
      </c>
    </row>
    <row r="82" spans="1:13">
      <c r="A82" s="788"/>
      <c r="B82" s="789"/>
      <c r="C82" s="790"/>
      <c r="D82" s="790"/>
      <c r="E82" s="790"/>
      <c r="F82" s="790"/>
      <c r="G82" s="790"/>
      <c r="H82" s="790"/>
      <c r="I82" s="790"/>
      <c r="J82" s="790"/>
      <c r="K82" s="790"/>
      <c r="L82" s="790"/>
      <c r="M82" s="790"/>
    </row>
    <row r="83" spans="1:13" ht="13.5" thickBot="1">
      <c r="A83" s="791" t="s">
        <v>1086</v>
      </c>
      <c r="B83" s="792"/>
      <c r="C83" s="793"/>
      <c r="D83" s="793"/>
      <c r="E83" s="793"/>
      <c r="F83" s="793"/>
      <c r="G83" s="793"/>
      <c r="H83" s="793"/>
      <c r="I83" s="793"/>
      <c r="J83" s="793"/>
      <c r="K83" s="793"/>
      <c r="L83" s="793"/>
      <c r="M83" s="793"/>
    </row>
    <row r="84" spans="1:13">
      <c r="A84" s="794" t="s">
        <v>1087</v>
      </c>
      <c r="B84" s="768"/>
      <c r="C84" s="769"/>
      <c r="D84" s="769"/>
      <c r="E84" s="770"/>
      <c r="F84" s="769"/>
      <c r="G84" s="769"/>
      <c r="H84" s="769"/>
      <c r="I84" s="769"/>
      <c r="J84" s="769"/>
      <c r="K84" s="769"/>
      <c r="L84" s="795">
        <f t="shared" ref="L84:L89" si="15">+J84+K84</f>
        <v>0</v>
      </c>
      <c r="M84" s="772" t="str">
        <f t="shared" ref="M84:M90" si="16">IF((C84&lt;&gt;0),ROUND((L84/C84)*100,1),"")</f>
        <v/>
      </c>
    </row>
    <row r="85" spans="1:13">
      <c r="A85" s="796" t="s">
        <v>1088</v>
      </c>
      <c r="B85" s="774">
        <v>315617750</v>
      </c>
      <c r="C85" s="780">
        <v>315617750</v>
      </c>
      <c r="D85" s="780"/>
      <c r="E85" s="780"/>
      <c r="F85" s="780"/>
      <c r="G85" s="780">
        <v>210117859</v>
      </c>
      <c r="H85" s="780">
        <v>62632578</v>
      </c>
      <c r="I85" s="780">
        <v>62632578</v>
      </c>
      <c r="J85" s="780"/>
      <c r="K85" s="780">
        <v>210117859</v>
      </c>
      <c r="L85" s="797">
        <f t="shared" si="15"/>
        <v>210117859</v>
      </c>
      <c r="M85" s="777">
        <f t="shared" si="16"/>
        <v>66.599999999999994</v>
      </c>
    </row>
    <row r="86" spans="1:13">
      <c r="A86" s="796" t="s">
        <v>1089</v>
      </c>
      <c r="B86" s="779">
        <v>34382250</v>
      </c>
      <c r="C86" s="780">
        <v>34382250</v>
      </c>
      <c r="D86" s="780"/>
      <c r="E86" s="780"/>
      <c r="F86" s="780"/>
      <c r="G86" s="780">
        <v>77249563</v>
      </c>
      <c r="H86" s="780"/>
      <c r="I86" s="780"/>
      <c r="J86" s="780"/>
      <c r="K86" s="780">
        <v>77249565</v>
      </c>
      <c r="L86" s="797">
        <f t="shared" si="15"/>
        <v>77249565</v>
      </c>
      <c r="M86" s="777">
        <f t="shared" si="16"/>
        <v>224.7</v>
      </c>
    </row>
    <row r="87" spans="1:13">
      <c r="A87" s="796" t="s">
        <v>1090</v>
      </c>
      <c r="B87" s="779"/>
      <c r="C87" s="780"/>
      <c r="D87" s="780"/>
      <c r="E87" s="780"/>
      <c r="F87" s="780"/>
      <c r="G87" s="780"/>
      <c r="H87" s="780"/>
      <c r="I87" s="780"/>
      <c r="J87" s="780"/>
      <c r="K87" s="780"/>
      <c r="L87" s="797">
        <f t="shared" si="15"/>
        <v>0</v>
      </c>
      <c r="M87" s="777" t="str">
        <f t="shared" si="16"/>
        <v/>
      </c>
    </row>
    <row r="88" spans="1:13">
      <c r="A88" s="798" t="s">
        <v>250</v>
      </c>
      <c r="B88" s="779"/>
      <c r="C88" s="780"/>
      <c r="D88" s="780"/>
      <c r="E88" s="780"/>
      <c r="F88" s="780"/>
      <c r="G88" s="780"/>
      <c r="H88" s="780"/>
      <c r="I88" s="780"/>
      <c r="J88" s="780"/>
      <c r="K88" s="780"/>
      <c r="L88" s="797">
        <f t="shared" si="15"/>
        <v>0</v>
      </c>
      <c r="M88" s="777" t="str">
        <f t="shared" si="16"/>
        <v/>
      </c>
    </row>
    <row r="89" spans="1:13" ht="13.5" thickBot="1">
      <c r="A89" s="799"/>
      <c r="B89" s="782"/>
      <c r="C89" s="783"/>
      <c r="D89" s="783"/>
      <c r="E89" s="783"/>
      <c r="F89" s="783"/>
      <c r="G89" s="783"/>
      <c r="H89" s="783"/>
      <c r="I89" s="783"/>
      <c r="J89" s="783"/>
      <c r="K89" s="783"/>
      <c r="L89" s="797">
        <f t="shared" si="15"/>
        <v>0</v>
      </c>
      <c r="M89" s="784" t="str">
        <f t="shared" si="16"/>
        <v/>
      </c>
    </row>
    <row r="90" spans="1:13" ht="13.5" thickBot="1">
      <c r="A90" s="800" t="s">
        <v>1091</v>
      </c>
      <c r="B90" s="786">
        <f t="shared" ref="B90:L90" si="17">SUM(B84:B89)</f>
        <v>350000000</v>
      </c>
      <c r="C90" s="786">
        <f t="shared" si="17"/>
        <v>350000000</v>
      </c>
      <c r="D90" s="786">
        <f t="shared" si="17"/>
        <v>0</v>
      </c>
      <c r="E90" s="786">
        <f t="shared" si="17"/>
        <v>0</v>
      </c>
      <c r="F90" s="786">
        <f t="shared" si="17"/>
        <v>0</v>
      </c>
      <c r="G90" s="786">
        <f t="shared" si="17"/>
        <v>287367422</v>
      </c>
      <c r="H90" s="786">
        <f t="shared" si="17"/>
        <v>62632578</v>
      </c>
      <c r="I90" s="786">
        <f t="shared" si="17"/>
        <v>62632578</v>
      </c>
      <c r="J90" s="786">
        <f t="shared" si="17"/>
        <v>0</v>
      </c>
      <c r="K90" s="786">
        <f t="shared" si="17"/>
        <v>287367424</v>
      </c>
      <c r="L90" s="786">
        <f t="shared" si="17"/>
        <v>287367424</v>
      </c>
      <c r="M90" s="787">
        <f t="shared" si="16"/>
        <v>82.1</v>
      </c>
    </row>
    <row r="91" spans="1:13">
      <c r="A91" s="929" t="s">
        <v>1092</v>
      </c>
      <c r="B91" s="929"/>
      <c r="C91" s="929"/>
      <c r="D91" s="929"/>
      <c r="E91" s="929"/>
      <c r="F91" s="929"/>
      <c r="G91" s="929"/>
      <c r="H91" s="929"/>
      <c r="I91" s="929"/>
      <c r="J91" s="929"/>
      <c r="K91" s="929"/>
      <c r="L91" s="929"/>
      <c r="M91" s="929"/>
    </row>
    <row r="92" spans="1:13" ht="5.25" customHeight="1">
      <c r="A92" s="801"/>
      <c r="B92" s="801"/>
      <c r="C92" s="801"/>
      <c r="D92" s="801"/>
      <c r="E92" s="801"/>
      <c r="F92" s="801"/>
      <c r="G92" s="801"/>
      <c r="H92" s="801"/>
      <c r="I92" s="801"/>
      <c r="J92" s="801"/>
      <c r="K92" s="801"/>
      <c r="L92" s="801"/>
      <c r="M92" s="801"/>
    </row>
    <row r="93" spans="1:13" ht="15.75">
      <c r="A93" s="930" t="s">
        <v>1122</v>
      </c>
      <c r="B93" s="930"/>
      <c r="C93" s="930"/>
      <c r="D93" s="930"/>
      <c r="E93" s="930"/>
      <c r="F93" s="930"/>
      <c r="G93" s="930"/>
      <c r="H93" s="930"/>
      <c r="I93" s="930"/>
      <c r="J93" s="930"/>
      <c r="K93" s="930"/>
      <c r="L93" s="930"/>
      <c r="M93" s="930"/>
    </row>
    <row r="94" spans="1:13" ht="12" customHeight="1" thickBot="1">
      <c r="A94" s="802"/>
      <c r="B94" s="802"/>
      <c r="C94" s="802"/>
      <c r="D94" s="802"/>
      <c r="E94" s="802"/>
      <c r="F94" s="802"/>
      <c r="G94" s="802"/>
      <c r="H94" s="802"/>
      <c r="I94" s="802"/>
      <c r="J94" s="802"/>
      <c r="K94" s="802"/>
      <c r="L94" s="931">
        <f>M68</f>
        <v>0</v>
      </c>
      <c r="M94" s="931"/>
    </row>
    <row r="95" spans="1:13" ht="21.75" thickBot="1">
      <c r="A95" s="932" t="s">
        <v>1093</v>
      </c>
      <c r="B95" s="933"/>
      <c r="C95" s="933"/>
      <c r="D95" s="933"/>
      <c r="E95" s="933"/>
      <c r="F95" s="933"/>
      <c r="G95" s="933"/>
      <c r="H95" s="933"/>
      <c r="I95" s="933"/>
      <c r="J95" s="933"/>
      <c r="K95" s="804" t="s">
        <v>1094</v>
      </c>
      <c r="L95" s="804" t="s">
        <v>1095</v>
      </c>
      <c r="M95" s="804" t="s">
        <v>643</v>
      </c>
    </row>
    <row r="96" spans="1:13">
      <c r="A96" s="921"/>
      <c r="B96" s="922"/>
      <c r="C96" s="922"/>
      <c r="D96" s="922"/>
      <c r="E96" s="922"/>
      <c r="F96" s="922"/>
      <c r="G96" s="922"/>
      <c r="H96" s="922"/>
      <c r="I96" s="922"/>
      <c r="J96" s="922"/>
      <c r="K96" s="770"/>
      <c r="L96" s="805"/>
      <c r="M96" s="805"/>
    </row>
    <row r="97" spans="1:13" ht="13.5" thickBot="1">
      <c r="A97" s="923"/>
      <c r="B97" s="924"/>
      <c r="C97" s="924"/>
      <c r="D97" s="924"/>
      <c r="E97" s="924"/>
      <c r="F97" s="924"/>
      <c r="G97" s="924"/>
      <c r="H97" s="924"/>
      <c r="I97" s="924"/>
      <c r="J97" s="924"/>
      <c r="K97" s="806"/>
      <c r="L97" s="783"/>
      <c r="M97" s="783"/>
    </row>
    <row r="98" spans="1:13" ht="13.5" thickBot="1">
      <c r="A98" s="925" t="s">
        <v>684</v>
      </c>
      <c r="B98" s="926"/>
      <c r="C98" s="926"/>
      <c r="D98" s="926"/>
      <c r="E98" s="926"/>
      <c r="F98" s="926"/>
      <c r="G98" s="926"/>
      <c r="H98" s="926"/>
      <c r="I98" s="926"/>
      <c r="J98" s="926"/>
      <c r="K98" s="807">
        <f>SUM(K96:K97)</f>
        <v>0</v>
      </c>
      <c r="L98" s="807">
        <f>SUM(L96:L97)</f>
        <v>0</v>
      </c>
      <c r="M98" s="807">
        <f>SUM(M96:M97)</f>
        <v>0</v>
      </c>
    </row>
    <row r="100" spans="1:13" ht="15" customHeight="1">
      <c r="A100" s="934" t="s">
        <v>1063</v>
      </c>
      <c r="B100" s="934"/>
      <c r="C100" s="934"/>
      <c r="D100" s="935" t="s">
        <v>1132</v>
      </c>
      <c r="E100" s="935"/>
      <c r="F100" s="935"/>
      <c r="G100" s="935"/>
      <c r="H100" s="935"/>
      <c r="I100" s="935"/>
      <c r="J100" s="935"/>
      <c r="K100" s="935"/>
      <c r="L100" s="935"/>
      <c r="M100" s="935"/>
    </row>
    <row r="101" spans="1:13" ht="15.75" thickBot="1">
      <c r="A101" s="736"/>
      <c r="B101" s="736"/>
      <c r="C101" s="736"/>
      <c r="D101" s="736"/>
      <c r="E101" s="736"/>
      <c r="F101" s="736"/>
      <c r="G101" s="736"/>
      <c r="H101" s="736"/>
      <c r="I101" s="736"/>
      <c r="J101" s="736"/>
      <c r="K101" s="736"/>
      <c r="L101" s="760"/>
      <c r="M101" s="803">
        <f>'[4]4.sz.mell.'!G101</f>
        <v>0</v>
      </c>
    </row>
    <row r="102" spans="1:13" ht="13.5" thickBot="1">
      <c r="A102" s="936" t="s">
        <v>1064</v>
      </c>
      <c r="B102" s="939" t="s">
        <v>1065</v>
      </c>
      <c r="C102" s="939"/>
      <c r="D102" s="939"/>
      <c r="E102" s="939"/>
      <c r="F102" s="939"/>
      <c r="G102" s="939"/>
      <c r="H102" s="939"/>
      <c r="I102" s="939"/>
      <c r="J102" s="940" t="s">
        <v>643</v>
      </c>
      <c r="K102" s="940"/>
      <c r="L102" s="940"/>
      <c r="M102" s="940"/>
    </row>
    <row r="103" spans="1:13" ht="15" customHeight="1" thickBot="1">
      <c r="A103" s="937"/>
      <c r="B103" s="928" t="s">
        <v>1066</v>
      </c>
      <c r="C103" s="927" t="s">
        <v>1067</v>
      </c>
      <c r="D103" s="942" t="s">
        <v>1068</v>
      </c>
      <c r="E103" s="942"/>
      <c r="F103" s="942"/>
      <c r="G103" s="942"/>
      <c r="H103" s="942"/>
      <c r="I103" s="942"/>
      <c r="J103" s="941"/>
      <c r="K103" s="941"/>
      <c r="L103" s="941"/>
      <c r="M103" s="941"/>
    </row>
    <row r="104" spans="1:13" ht="21.75" thickBot="1">
      <c r="A104" s="937"/>
      <c r="B104" s="928"/>
      <c r="C104" s="927"/>
      <c r="D104" s="762" t="s">
        <v>1066</v>
      </c>
      <c r="E104" s="762" t="s">
        <v>1067</v>
      </c>
      <c r="F104" s="762" t="s">
        <v>1066</v>
      </c>
      <c r="G104" s="762" t="s">
        <v>1067</v>
      </c>
      <c r="H104" s="762" t="s">
        <v>1066</v>
      </c>
      <c r="I104" s="762" t="s">
        <v>1067</v>
      </c>
      <c r="J104" s="941"/>
      <c r="K104" s="941"/>
      <c r="L104" s="941"/>
      <c r="M104" s="941"/>
    </row>
    <row r="105" spans="1:13" ht="32.25" thickBot="1">
      <c r="A105" s="938"/>
      <c r="B105" s="927" t="s">
        <v>1069</v>
      </c>
      <c r="C105" s="927"/>
      <c r="D105" s="927" t="s">
        <v>1119</v>
      </c>
      <c r="E105" s="927"/>
      <c r="F105" s="927" t="s">
        <v>1120</v>
      </c>
      <c r="G105" s="927"/>
      <c r="H105" s="928" t="s">
        <v>1121</v>
      </c>
      <c r="I105" s="928"/>
      <c r="J105" s="763" t="str">
        <f>+D105</f>
        <v>2017. előtt</v>
      </c>
      <c r="K105" s="762" t="str">
        <f>+F105</f>
        <v>2017. évi</v>
      </c>
      <c r="L105" s="763" t="s">
        <v>676</v>
      </c>
      <c r="M105" s="762" t="str">
        <f>+CONCATENATE("Teljesítés %-a ",LEFT([4]ÖSSZEFÜGGÉSEK!A103,4),". XII. 31-ig")</f>
        <v>Teljesítés %-a . XII. 31-ig</v>
      </c>
    </row>
    <row r="106" spans="1:13" ht="13.5" thickBot="1">
      <c r="A106" s="764" t="s">
        <v>940</v>
      </c>
      <c r="B106" s="763" t="s">
        <v>832</v>
      </c>
      <c r="C106" s="763" t="s">
        <v>833</v>
      </c>
      <c r="D106" s="765" t="s">
        <v>834</v>
      </c>
      <c r="E106" s="762" t="s">
        <v>1070</v>
      </c>
      <c r="F106" s="762" t="s">
        <v>1071</v>
      </c>
      <c r="G106" s="762" t="s">
        <v>1072</v>
      </c>
      <c r="H106" s="763" t="s">
        <v>1073</v>
      </c>
      <c r="I106" s="765" t="s">
        <v>1074</v>
      </c>
      <c r="J106" s="765" t="s">
        <v>1075</v>
      </c>
      <c r="K106" s="765" t="s">
        <v>1076</v>
      </c>
      <c r="L106" s="765" t="s">
        <v>1077</v>
      </c>
      <c r="M106" s="766" t="s">
        <v>1078</v>
      </c>
    </row>
    <row r="107" spans="1:13">
      <c r="A107" s="767" t="s">
        <v>1079</v>
      </c>
      <c r="B107" s="768"/>
      <c r="C107" s="769"/>
      <c r="D107" s="769"/>
      <c r="E107" s="770"/>
      <c r="F107" s="769"/>
      <c r="G107" s="769"/>
      <c r="H107" s="769"/>
      <c r="I107" s="769"/>
      <c r="J107" s="769"/>
      <c r="K107" s="769"/>
      <c r="L107" s="771">
        <f t="shared" ref="L107:L113" si="18">+J107+K107</f>
        <v>0</v>
      </c>
      <c r="M107" s="772" t="str">
        <f>IF((C107&lt;&gt;0),ROUND((L107/C107)*100,1),"")</f>
        <v/>
      </c>
    </row>
    <row r="108" spans="1:13">
      <c r="A108" s="773" t="s">
        <v>1080</v>
      </c>
      <c r="B108" s="774"/>
      <c r="C108" s="775"/>
      <c r="D108" s="775"/>
      <c r="E108" s="775"/>
      <c r="F108" s="775"/>
      <c r="G108" s="775"/>
      <c r="H108" s="775"/>
      <c r="I108" s="775"/>
      <c r="J108" s="775"/>
      <c r="K108" s="775"/>
      <c r="L108" s="776">
        <f t="shared" si="18"/>
        <v>0</v>
      </c>
      <c r="M108" s="777" t="str">
        <f t="shared" ref="M108:M113" si="19">IF((C108&lt;&gt;0),ROUND((L108/C108)*100,1),"")</f>
        <v/>
      </c>
    </row>
    <row r="109" spans="1:13">
      <c r="A109" s="778" t="s">
        <v>1081</v>
      </c>
      <c r="B109" s="779">
        <v>450000000</v>
      </c>
      <c r="C109" s="780">
        <v>450000000</v>
      </c>
      <c r="D109" s="780"/>
      <c r="E109" s="780"/>
      <c r="F109" s="780"/>
      <c r="G109" s="780">
        <v>28139237</v>
      </c>
      <c r="H109" s="780">
        <v>421860763</v>
      </c>
      <c r="I109" s="780">
        <v>421860763</v>
      </c>
      <c r="J109" s="780"/>
      <c r="K109" s="780">
        <v>28139237</v>
      </c>
      <c r="L109" s="776">
        <f t="shared" si="18"/>
        <v>28139237</v>
      </c>
      <c r="M109" s="777">
        <f t="shared" si="19"/>
        <v>6.3</v>
      </c>
    </row>
    <row r="110" spans="1:13">
      <c r="A110" s="778" t="s">
        <v>1082</v>
      </c>
      <c r="B110" s="779"/>
      <c r="C110" s="780"/>
      <c r="D110" s="780"/>
      <c r="E110" s="780"/>
      <c r="F110" s="780"/>
      <c r="G110" s="780"/>
      <c r="H110" s="780"/>
      <c r="I110" s="780"/>
      <c r="J110" s="780"/>
      <c r="K110" s="780"/>
      <c r="L110" s="776">
        <f t="shared" si="18"/>
        <v>0</v>
      </c>
      <c r="M110" s="777" t="str">
        <f t="shared" si="19"/>
        <v/>
      </c>
    </row>
    <row r="111" spans="1:13">
      <c r="A111" s="778" t="s">
        <v>1083</v>
      </c>
      <c r="B111" s="779"/>
      <c r="C111" s="780"/>
      <c r="D111" s="780"/>
      <c r="E111" s="780"/>
      <c r="F111" s="780"/>
      <c r="G111" s="780"/>
      <c r="H111" s="780"/>
      <c r="I111" s="780"/>
      <c r="J111" s="780"/>
      <c r="K111" s="780"/>
      <c r="L111" s="776">
        <f t="shared" si="18"/>
        <v>0</v>
      </c>
      <c r="M111" s="777" t="str">
        <f t="shared" si="19"/>
        <v/>
      </c>
    </row>
    <row r="112" spans="1:13">
      <c r="A112" s="778" t="s">
        <v>1084</v>
      </c>
      <c r="B112" s="779"/>
      <c r="C112" s="780"/>
      <c r="D112" s="780"/>
      <c r="E112" s="780"/>
      <c r="F112" s="780"/>
      <c r="G112" s="780"/>
      <c r="H112" s="780"/>
      <c r="I112" s="780"/>
      <c r="J112" s="780"/>
      <c r="K112" s="780"/>
      <c r="L112" s="776">
        <f t="shared" si="18"/>
        <v>0</v>
      </c>
      <c r="M112" s="777" t="str">
        <f t="shared" si="19"/>
        <v/>
      </c>
    </row>
    <row r="113" spans="1:13" ht="15" customHeight="1" thickBot="1">
      <c r="A113" s="781"/>
      <c r="B113" s="782"/>
      <c r="C113" s="783"/>
      <c r="D113" s="783"/>
      <c r="E113" s="783"/>
      <c r="F113" s="783"/>
      <c r="G113" s="783"/>
      <c r="H113" s="783"/>
      <c r="I113" s="783"/>
      <c r="J113" s="783"/>
      <c r="K113" s="783"/>
      <c r="L113" s="776">
        <f t="shared" si="18"/>
        <v>0</v>
      </c>
      <c r="M113" s="784" t="str">
        <f t="shared" si="19"/>
        <v/>
      </c>
    </row>
    <row r="114" spans="1:13" ht="13.5" thickBot="1">
      <c r="A114" s="785" t="s">
        <v>1085</v>
      </c>
      <c r="B114" s="786">
        <f>B107+SUM(B109:B113)</f>
        <v>450000000</v>
      </c>
      <c r="C114" s="786">
        <f t="shared" ref="C114:L114" si="20">C107+SUM(C109:C113)</f>
        <v>450000000</v>
      </c>
      <c r="D114" s="786">
        <f t="shared" si="20"/>
        <v>0</v>
      </c>
      <c r="E114" s="786">
        <f t="shared" si="20"/>
        <v>0</v>
      </c>
      <c r="F114" s="786">
        <f t="shared" si="20"/>
        <v>0</v>
      </c>
      <c r="G114" s="786">
        <f t="shared" si="20"/>
        <v>28139237</v>
      </c>
      <c r="H114" s="786">
        <f t="shared" si="20"/>
        <v>421860763</v>
      </c>
      <c r="I114" s="786">
        <f t="shared" si="20"/>
        <v>421860763</v>
      </c>
      <c r="J114" s="786">
        <f t="shared" si="20"/>
        <v>0</v>
      </c>
      <c r="K114" s="786">
        <f t="shared" si="20"/>
        <v>28139237</v>
      </c>
      <c r="L114" s="786">
        <f t="shared" si="20"/>
        <v>28139237</v>
      </c>
      <c r="M114" s="787">
        <f>IF((C114&lt;&gt;0),ROUND((L114/C114)*100,1),"")</f>
        <v>6.3</v>
      </c>
    </row>
    <row r="115" spans="1:13">
      <c r="A115" s="788"/>
      <c r="B115" s="789"/>
      <c r="C115" s="790"/>
      <c r="D115" s="790"/>
      <c r="E115" s="790"/>
      <c r="F115" s="790"/>
      <c r="G115" s="790"/>
      <c r="H115" s="790"/>
      <c r="I115" s="790"/>
      <c r="J115" s="790"/>
      <c r="K115" s="790"/>
      <c r="L115" s="790"/>
      <c r="M115" s="790"/>
    </row>
    <row r="116" spans="1:13" ht="13.5" thickBot="1">
      <c r="A116" s="791" t="s">
        <v>1086</v>
      </c>
      <c r="B116" s="792"/>
      <c r="C116" s="793"/>
      <c r="D116" s="793"/>
      <c r="E116" s="793"/>
      <c r="F116" s="793"/>
      <c r="G116" s="793"/>
      <c r="H116" s="793"/>
      <c r="I116" s="793"/>
      <c r="J116" s="793"/>
      <c r="K116" s="793"/>
      <c r="L116" s="793"/>
      <c r="M116" s="793"/>
    </row>
    <row r="117" spans="1:13">
      <c r="A117" s="794" t="s">
        <v>1087</v>
      </c>
      <c r="B117" s="768"/>
      <c r="C117" s="769"/>
      <c r="D117" s="769"/>
      <c r="E117" s="770"/>
      <c r="F117" s="769"/>
      <c r="G117" s="769"/>
      <c r="H117" s="769"/>
      <c r="I117" s="769"/>
      <c r="J117" s="769"/>
      <c r="K117" s="769"/>
      <c r="L117" s="795">
        <f t="shared" ref="L117:L122" si="21">+J117+K117</f>
        <v>0</v>
      </c>
      <c r="M117" s="772" t="str">
        <f t="shared" ref="M117:M123" si="22">IF((C117&lt;&gt;0),ROUND((L117/C117)*100,1),"")</f>
        <v/>
      </c>
    </row>
    <row r="118" spans="1:13">
      <c r="A118" s="796" t="s">
        <v>1088</v>
      </c>
      <c r="B118" s="774">
        <v>409001414</v>
      </c>
      <c r="C118" s="780">
        <v>409001414</v>
      </c>
      <c r="D118" s="780"/>
      <c r="E118" s="780"/>
      <c r="F118" s="780"/>
      <c r="G118" s="780"/>
      <c r="H118" s="780">
        <v>409001414</v>
      </c>
      <c r="I118" s="780"/>
      <c r="J118" s="780"/>
      <c r="K118" s="780"/>
      <c r="L118" s="797">
        <f t="shared" si="21"/>
        <v>0</v>
      </c>
      <c r="M118" s="777">
        <f t="shared" si="22"/>
        <v>0</v>
      </c>
    </row>
    <row r="119" spans="1:13">
      <c r="A119" s="796" t="s">
        <v>1089</v>
      </c>
      <c r="B119" s="779">
        <v>40998586</v>
      </c>
      <c r="C119" s="780">
        <v>40998586</v>
      </c>
      <c r="D119" s="780"/>
      <c r="E119" s="780"/>
      <c r="F119" s="780"/>
      <c r="G119" s="780">
        <v>13217579</v>
      </c>
      <c r="H119" s="780">
        <v>27781007</v>
      </c>
      <c r="I119" s="780"/>
      <c r="J119" s="780"/>
      <c r="K119" s="780">
        <v>13217579</v>
      </c>
      <c r="L119" s="797">
        <f t="shared" si="21"/>
        <v>13217579</v>
      </c>
      <c r="M119" s="777">
        <f t="shared" si="22"/>
        <v>32.200000000000003</v>
      </c>
    </row>
    <row r="120" spans="1:13">
      <c r="A120" s="796" t="s">
        <v>1090</v>
      </c>
      <c r="B120" s="779"/>
      <c r="C120" s="780"/>
      <c r="D120" s="780"/>
      <c r="E120" s="780"/>
      <c r="F120" s="780"/>
      <c r="G120" s="780"/>
      <c r="H120" s="780"/>
      <c r="I120" s="780"/>
      <c r="J120" s="780"/>
      <c r="K120" s="780"/>
      <c r="L120" s="797">
        <f t="shared" si="21"/>
        <v>0</v>
      </c>
      <c r="M120" s="777" t="str">
        <f t="shared" si="22"/>
        <v/>
      </c>
    </row>
    <row r="121" spans="1:13">
      <c r="A121" s="798" t="s">
        <v>250</v>
      </c>
      <c r="B121" s="779"/>
      <c r="C121" s="780"/>
      <c r="D121" s="780"/>
      <c r="E121" s="780"/>
      <c r="F121" s="780"/>
      <c r="G121" s="780"/>
      <c r="H121" s="780"/>
      <c r="I121" s="780"/>
      <c r="J121" s="780"/>
      <c r="K121" s="780"/>
      <c r="L121" s="797">
        <f t="shared" si="21"/>
        <v>0</v>
      </c>
      <c r="M121" s="777" t="str">
        <f t="shared" si="22"/>
        <v/>
      </c>
    </row>
    <row r="122" spans="1:13" ht="13.5" thickBot="1">
      <c r="A122" s="799"/>
      <c r="B122" s="782"/>
      <c r="C122" s="783"/>
      <c r="D122" s="783"/>
      <c r="E122" s="783"/>
      <c r="F122" s="783"/>
      <c r="G122" s="783"/>
      <c r="H122" s="783"/>
      <c r="I122" s="783"/>
      <c r="J122" s="783"/>
      <c r="K122" s="783"/>
      <c r="L122" s="797">
        <f t="shared" si="21"/>
        <v>0</v>
      </c>
      <c r="M122" s="784" t="str">
        <f t="shared" si="22"/>
        <v/>
      </c>
    </row>
    <row r="123" spans="1:13" ht="13.5" thickBot="1">
      <c r="A123" s="800" t="s">
        <v>1091</v>
      </c>
      <c r="B123" s="786">
        <f t="shared" ref="B123:L123" si="23">SUM(B117:B122)</f>
        <v>450000000</v>
      </c>
      <c r="C123" s="786">
        <f t="shared" si="23"/>
        <v>450000000</v>
      </c>
      <c r="D123" s="786">
        <f t="shared" si="23"/>
        <v>0</v>
      </c>
      <c r="E123" s="786">
        <f t="shared" si="23"/>
        <v>0</v>
      </c>
      <c r="F123" s="786">
        <f t="shared" si="23"/>
        <v>0</v>
      </c>
      <c r="G123" s="786">
        <f t="shared" si="23"/>
        <v>13217579</v>
      </c>
      <c r="H123" s="786">
        <f t="shared" si="23"/>
        <v>436782421</v>
      </c>
      <c r="I123" s="786">
        <f t="shared" si="23"/>
        <v>0</v>
      </c>
      <c r="J123" s="786">
        <f t="shared" si="23"/>
        <v>0</v>
      </c>
      <c r="K123" s="786">
        <f t="shared" si="23"/>
        <v>13217579</v>
      </c>
      <c r="L123" s="786">
        <f t="shared" si="23"/>
        <v>13217579</v>
      </c>
      <c r="M123" s="787">
        <f t="shared" si="22"/>
        <v>2.9</v>
      </c>
    </row>
    <row r="124" spans="1:13">
      <c r="A124" s="929" t="s">
        <v>1092</v>
      </c>
      <c r="B124" s="929"/>
      <c r="C124" s="929"/>
      <c r="D124" s="929"/>
      <c r="E124" s="929"/>
      <c r="F124" s="929"/>
      <c r="G124" s="929"/>
      <c r="H124" s="929"/>
      <c r="I124" s="929"/>
      <c r="J124" s="929"/>
      <c r="K124" s="929"/>
      <c r="L124" s="929"/>
      <c r="M124" s="929"/>
    </row>
    <row r="125" spans="1:13" ht="5.25" customHeight="1">
      <c r="A125" s="801"/>
      <c r="B125" s="801"/>
      <c r="C125" s="801"/>
      <c r="D125" s="801"/>
      <c r="E125" s="801"/>
      <c r="F125" s="801"/>
      <c r="G125" s="801"/>
      <c r="H125" s="801"/>
      <c r="I125" s="801"/>
      <c r="J125" s="801"/>
      <c r="K125" s="801"/>
      <c r="L125" s="801"/>
      <c r="M125" s="801"/>
    </row>
    <row r="126" spans="1:13" ht="15.75">
      <c r="A126" s="930" t="s">
        <v>1122</v>
      </c>
      <c r="B126" s="930"/>
      <c r="C126" s="930"/>
      <c r="D126" s="930"/>
      <c r="E126" s="930"/>
      <c r="F126" s="930"/>
      <c r="G126" s="930"/>
      <c r="H126" s="930"/>
      <c r="I126" s="930"/>
      <c r="J126" s="930"/>
      <c r="K126" s="930"/>
      <c r="L126" s="930"/>
      <c r="M126" s="930"/>
    </row>
    <row r="127" spans="1:13" ht="12" customHeight="1" thickBot="1">
      <c r="A127" s="802"/>
      <c r="B127" s="802"/>
      <c r="C127" s="802"/>
      <c r="D127" s="802"/>
      <c r="E127" s="802"/>
      <c r="F127" s="802"/>
      <c r="G127" s="802"/>
      <c r="H127" s="802"/>
      <c r="I127" s="802"/>
      <c r="J127" s="802"/>
      <c r="K127" s="802"/>
      <c r="L127" s="931">
        <f>M101</f>
        <v>0</v>
      </c>
      <c r="M127" s="931"/>
    </row>
    <row r="128" spans="1:13" ht="21.75" thickBot="1">
      <c r="A128" s="932" t="s">
        <v>1093</v>
      </c>
      <c r="B128" s="933"/>
      <c r="C128" s="933"/>
      <c r="D128" s="933"/>
      <c r="E128" s="933"/>
      <c r="F128" s="933"/>
      <c r="G128" s="933"/>
      <c r="H128" s="933"/>
      <c r="I128" s="933"/>
      <c r="J128" s="933"/>
      <c r="K128" s="804" t="s">
        <v>1094</v>
      </c>
      <c r="L128" s="804" t="s">
        <v>1095</v>
      </c>
      <c r="M128" s="804" t="s">
        <v>643</v>
      </c>
    </row>
    <row r="129" spans="1:13">
      <c r="A129" s="921"/>
      <c r="B129" s="922"/>
      <c r="C129" s="922"/>
      <c r="D129" s="922"/>
      <c r="E129" s="922"/>
      <c r="F129" s="922"/>
      <c r="G129" s="922"/>
      <c r="H129" s="922"/>
      <c r="I129" s="922"/>
      <c r="J129" s="922"/>
      <c r="K129" s="770"/>
      <c r="L129" s="805"/>
      <c r="M129" s="805"/>
    </row>
    <row r="130" spans="1:13" ht="13.5" thickBot="1">
      <c r="A130" s="923"/>
      <c r="B130" s="924"/>
      <c r="C130" s="924"/>
      <c r="D130" s="924"/>
      <c r="E130" s="924"/>
      <c r="F130" s="924"/>
      <c r="G130" s="924"/>
      <c r="H130" s="924"/>
      <c r="I130" s="924"/>
      <c r="J130" s="924"/>
      <c r="K130" s="806"/>
      <c r="L130" s="783"/>
      <c r="M130" s="783"/>
    </row>
    <row r="131" spans="1:13" ht="13.5" thickBot="1">
      <c r="A131" s="925" t="s">
        <v>684</v>
      </c>
      <c r="B131" s="926"/>
      <c r="C131" s="926"/>
      <c r="D131" s="926"/>
      <c r="E131" s="926"/>
      <c r="F131" s="926"/>
      <c r="G131" s="926"/>
      <c r="H131" s="926"/>
      <c r="I131" s="926"/>
      <c r="J131" s="926"/>
      <c r="K131" s="807">
        <f>SUM(K129:K130)</f>
        <v>0</v>
      </c>
      <c r="L131" s="807">
        <f>SUM(L129:L130)</f>
        <v>0</v>
      </c>
      <c r="M131" s="807">
        <f>SUM(M129:M130)</f>
        <v>0</v>
      </c>
    </row>
    <row r="133" spans="1:13" ht="15" customHeight="1">
      <c r="A133" s="934" t="s">
        <v>1063</v>
      </c>
      <c r="B133" s="934"/>
      <c r="C133" s="934"/>
      <c r="D133" s="935" t="s">
        <v>1126</v>
      </c>
      <c r="E133" s="935"/>
      <c r="F133" s="935"/>
      <c r="G133" s="935"/>
      <c r="H133" s="935"/>
      <c r="I133" s="935"/>
      <c r="J133" s="935"/>
      <c r="K133" s="935"/>
      <c r="L133" s="935"/>
      <c r="M133" s="935"/>
    </row>
    <row r="134" spans="1:13" ht="15.75" thickBot="1">
      <c r="A134" s="736"/>
      <c r="B134" s="736"/>
      <c r="C134" s="736"/>
      <c r="D134" s="736"/>
      <c r="E134" s="736"/>
      <c r="F134" s="736"/>
      <c r="G134" s="736"/>
      <c r="H134" s="736"/>
      <c r="I134" s="736"/>
      <c r="J134" s="736"/>
      <c r="K134" s="736"/>
      <c r="L134" s="760"/>
      <c r="M134" s="803">
        <f>'[4]4.sz.mell.'!G134</f>
        <v>0</v>
      </c>
    </row>
    <row r="135" spans="1:13" ht="13.5" thickBot="1">
      <c r="A135" s="936" t="s">
        <v>1064</v>
      </c>
      <c r="B135" s="939" t="s">
        <v>1065</v>
      </c>
      <c r="C135" s="939"/>
      <c r="D135" s="939"/>
      <c r="E135" s="939"/>
      <c r="F135" s="939"/>
      <c r="G135" s="939"/>
      <c r="H135" s="939"/>
      <c r="I135" s="939"/>
      <c r="J135" s="940" t="s">
        <v>643</v>
      </c>
      <c r="K135" s="940"/>
      <c r="L135" s="940"/>
      <c r="M135" s="940"/>
    </row>
    <row r="136" spans="1:13" ht="15" customHeight="1" thickBot="1">
      <c r="A136" s="937"/>
      <c r="B136" s="928" t="s">
        <v>1066</v>
      </c>
      <c r="C136" s="927" t="s">
        <v>1067</v>
      </c>
      <c r="D136" s="942" t="s">
        <v>1068</v>
      </c>
      <c r="E136" s="942"/>
      <c r="F136" s="942"/>
      <c r="G136" s="942"/>
      <c r="H136" s="942"/>
      <c r="I136" s="942"/>
      <c r="J136" s="941"/>
      <c r="K136" s="941"/>
      <c r="L136" s="941"/>
      <c r="M136" s="941"/>
    </row>
    <row r="137" spans="1:13" ht="21.75" thickBot="1">
      <c r="A137" s="937"/>
      <c r="B137" s="928"/>
      <c r="C137" s="927"/>
      <c r="D137" s="762" t="s">
        <v>1066</v>
      </c>
      <c r="E137" s="762" t="s">
        <v>1067</v>
      </c>
      <c r="F137" s="762" t="s">
        <v>1066</v>
      </c>
      <c r="G137" s="762" t="s">
        <v>1067</v>
      </c>
      <c r="H137" s="762" t="s">
        <v>1066</v>
      </c>
      <c r="I137" s="762" t="s">
        <v>1067</v>
      </c>
      <c r="J137" s="941"/>
      <c r="K137" s="941"/>
      <c r="L137" s="941"/>
      <c r="M137" s="941"/>
    </row>
    <row r="138" spans="1:13" ht="32.25" thickBot="1">
      <c r="A138" s="938"/>
      <c r="B138" s="927" t="s">
        <v>1069</v>
      </c>
      <c r="C138" s="927"/>
      <c r="D138" s="927" t="s">
        <v>1119</v>
      </c>
      <c r="E138" s="927"/>
      <c r="F138" s="927" t="s">
        <v>1120</v>
      </c>
      <c r="G138" s="927"/>
      <c r="H138" s="928" t="s">
        <v>1121</v>
      </c>
      <c r="I138" s="928"/>
      <c r="J138" s="763" t="str">
        <f>+D138</f>
        <v>2017. előtt</v>
      </c>
      <c r="K138" s="762" t="str">
        <f>+F138</f>
        <v>2017. évi</v>
      </c>
      <c r="L138" s="763" t="s">
        <v>676</v>
      </c>
      <c r="M138" s="762" t="str">
        <f>+CONCATENATE("Teljesítés %-a ",LEFT([4]ÖSSZEFÜGGÉSEK!A136,4),". XII. 31-ig")</f>
        <v>Teljesítés %-a . XII. 31-ig</v>
      </c>
    </row>
    <row r="139" spans="1:13" ht="13.5" thickBot="1">
      <c r="A139" s="764" t="s">
        <v>940</v>
      </c>
      <c r="B139" s="763" t="s">
        <v>832</v>
      </c>
      <c r="C139" s="763" t="s">
        <v>833</v>
      </c>
      <c r="D139" s="765" t="s">
        <v>834</v>
      </c>
      <c r="E139" s="762" t="s">
        <v>1070</v>
      </c>
      <c r="F139" s="762" t="s">
        <v>1071</v>
      </c>
      <c r="G139" s="762" t="s">
        <v>1072</v>
      </c>
      <c r="H139" s="763" t="s">
        <v>1073</v>
      </c>
      <c r="I139" s="765" t="s">
        <v>1074</v>
      </c>
      <c r="J139" s="765" t="s">
        <v>1075</v>
      </c>
      <c r="K139" s="765" t="s">
        <v>1076</v>
      </c>
      <c r="L139" s="765" t="s">
        <v>1077</v>
      </c>
      <c r="M139" s="766" t="s">
        <v>1078</v>
      </c>
    </row>
    <row r="140" spans="1:13">
      <c r="A140" s="767" t="s">
        <v>1079</v>
      </c>
      <c r="B140" s="768">
        <f>SUM(D140,F140,H140)</f>
        <v>0</v>
      </c>
      <c r="C140" s="768">
        <f>SUM(E140,G140,I140)</f>
        <v>0</v>
      </c>
      <c r="D140" s="769"/>
      <c r="E140" s="770"/>
      <c r="F140" s="769"/>
      <c r="G140" s="769"/>
      <c r="H140" s="769"/>
      <c r="I140" s="769"/>
      <c r="J140" s="769"/>
      <c r="K140" s="769"/>
      <c r="L140" s="771">
        <f t="shared" ref="L140:L146" si="24">+J140+K140</f>
        <v>0</v>
      </c>
      <c r="M140" s="772" t="str">
        <f>IF((C140&lt;&gt;0),ROUND((L140/C140)*100,1),"")</f>
        <v/>
      </c>
    </row>
    <row r="141" spans="1:13">
      <c r="A141" s="773" t="s">
        <v>1080</v>
      </c>
      <c r="B141" s="829">
        <f t="shared" ref="B141:B146" si="25">SUM(D141,F141,H141)</f>
        <v>0</v>
      </c>
      <c r="C141" s="830">
        <f t="shared" ref="C141:C146" si="26">SUM(E141,G141,I141)</f>
        <v>0</v>
      </c>
      <c r="D141" s="775"/>
      <c r="E141" s="775"/>
      <c r="F141" s="775"/>
      <c r="G141" s="775"/>
      <c r="H141" s="775"/>
      <c r="I141" s="775"/>
      <c r="J141" s="775"/>
      <c r="K141" s="775"/>
      <c r="L141" s="776">
        <f t="shared" si="24"/>
        <v>0</v>
      </c>
      <c r="M141" s="777" t="str">
        <f t="shared" ref="M141:M146" si="27">IF((C141&lt;&gt;0),ROUND((L141/C141)*100,1),"")</f>
        <v/>
      </c>
    </row>
    <row r="142" spans="1:13">
      <c r="A142" s="778" t="s">
        <v>1081</v>
      </c>
      <c r="B142" s="831">
        <f t="shared" si="25"/>
        <v>205000000</v>
      </c>
      <c r="C142" s="832">
        <f t="shared" si="26"/>
        <v>205000000</v>
      </c>
      <c r="D142" s="780"/>
      <c r="E142" s="780"/>
      <c r="F142" s="780">
        <v>192923033</v>
      </c>
      <c r="G142" s="780">
        <v>192923033</v>
      </c>
      <c r="H142" s="780">
        <v>12076967</v>
      </c>
      <c r="I142" s="780">
        <v>12076967</v>
      </c>
      <c r="J142" s="780">
        <v>0</v>
      </c>
      <c r="K142" s="780">
        <v>192923033</v>
      </c>
      <c r="L142" s="776">
        <f t="shared" si="24"/>
        <v>192923033</v>
      </c>
      <c r="M142" s="777">
        <f t="shared" si="27"/>
        <v>94.1</v>
      </c>
    </row>
    <row r="143" spans="1:13">
      <c r="A143" s="778" t="s">
        <v>1082</v>
      </c>
      <c r="B143" s="831">
        <f t="shared" si="25"/>
        <v>0</v>
      </c>
      <c r="C143" s="832">
        <f t="shared" si="26"/>
        <v>0</v>
      </c>
      <c r="D143" s="780"/>
      <c r="E143" s="780"/>
      <c r="F143" s="780"/>
      <c r="G143" s="780"/>
      <c r="H143" s="780"/>
      <c r="I143" s="780"/>
      <c r="J143" s="780"/>
      <c r="K143" s="780"/>
      <c r="L143" s="776">
        <f t="shared" si="24"/>
        <v>0</v>
      </c>
      <c r="M143" s="777" t="str">
        <f t="shared" si="27"/>
        <v/>
      </c>
    </row>
    <row r="144" spans="1:13">
      <c r="A144" s="778" t="s">
        <v>1083</v>
      </c>
      <c r="B144" s="831">
        <f t="shared" si="25"/>
        <v>0</v>
      </c>
      <c r="C144" s="832">
        <f t="shared" si="26"/>
        <v>0</v>
      </c>
      <c r="D144" s="780"/>
      <c r="E144" s="780"/>
      <c r="F144" s="780"/>
      <c r="G144" s="780"/>
      <c r="H144" s="780"/>
      <c r="I144" s="780"/>
      <c r="J144" s="780"/>
      <c r="K144" s="780"/>
      <c r="L144" s="776">
        <f t="shared" si="24"/>
        <v>0</v>
      </c>
      <c r="M144" s="777" t="str">
        <f t="shared" si="27"/>
        <v/>
      </c>
    </row>
    <row r="145" spans="1:13">
      <c r="A145" s="778" t="s">
        <v>1084</v>
      </c>
      <c r="B145" s="831">
        <f t="shared" si="25"/>
        <v>0</v>
      </c>
      <c r="C145" s="832">
        <f t="shared" si="26"/>
        <v>0</v>
      </c>
      <c r="D145" s="780"/>
      <c r="E145" s="780"/>
      <c r="F145" s="780"/>
      <c r="G145" s="780"/>
      <c r="H145" s="780"/>
      <c r="I145" s="780"/>
      <c r="J145" s="780"/>
      <c r="K145" s="780"/>
      <c r="L145" s="776">
        <f t="shared" si="24"/>
        <v>0</v>
      </c>
      <c r="M145" s="777" t="str">
        <f t="shared" si="27"/>
        <v/>
      </c>
    </row>
    <row r="146" spans="1:13" ht="15" customHeight="1" thickBot="1">
      <c r="A146" s="781"/>
      <c r="B146" s="833">
        <f t="shared" si="25"/>
        <v>0</v>
      </c>
      <c r="C146" s="834">
        <f t="shared" si="26"/>
        <v>0</v>
      </c>
      <c r="D146" s="783"/>
      <c r="E146" s="783"/>
      <c r="F146" s="783"/>
      <c r="G146" s="783"/>
      <c r="H146" s="783"/>
      <c r="I146" s="783"/>
      <c r="J146" s="783"/>
      <c r="K146" s="783"/>
      <c r="L146" s="776">
        <f t="shared" si="24"/>
        <v>0</v>
      </c>
      <c r="M146" s="784" t="str">
        <f t="shared" si="27"/>
        <v/>
      </c>
    </row>
    <row r="147" spans="1:13" ht="13.5" thickBot="1">
      <c r="A147" s="785" t="s">
        <v>1085</v>
      </c>
      <c r="B147" s="786">
        <f>B140+SUM(B142:B146)</f>
        <v>205000000</v>
      </c>
      <c r="C147" s="786">
        <f t="shared" ref="C147:L147" si="28">C140+SUM(C142:C146)</f>
        <v>205000000</v>
      </c>
      <c r="D147" s="786">
        <f t="shared" si="28"/>
        <v>0</v>
      </c>
      <c r="E147" s="786">
        <f t="shared" si="28"/>
        <v>0</v>
      </c>
      <c r="F147" s="786">
        <f t="shared" si="28"/>
        <v>192923033</v>
      </c>
      <c r="G147" s="786">
        <f t="shared" si="28"/>
        <v>192923033</v>
      </c>
      <c r="H147" s="786">
        <f t="shared" si="28"/>
        <v>12076967</v>
      </c>
      <c r="I147" s="786">
        <f t="shared" si="28"/>
        <v>12076967</v>
      </c>
      <c r="J147" s="786">
        <f t="shared" si="28"/>
        <v>0</v>
      </c>
      <c r="K147" s="786">
        <f t="shared" si="28"/>
        <v>192923033</v>
      </c>
      <c r="L147" s="786">
        <f t="shared" si="28"/>
        <v>192923033</v>
      </c>
      <c r="M147" s="787">
        <f>IF((C147&lt;&gt;0),ROUND((L147/C147)*100,1),"")</f>
        <v>94.1</v>
      </c>
    </row>
    <row r="148" spans="1:13">
      <c r="A148" s="788"/>
      <c r="B148" s="789"/>
      <c r="C148" s="790"/>
      <c r="D148" s="790"/>
      <c r="E148" s="790"/>
      <c r="F148" s="790"/>
      <c r="G148" s="790"/>
      <c r="H148" s="790"/>
      <c r="I148" s="790"/>
      <c r="J148" s="790"/>
      <c r="K148" s="790"/>
      <c r="L148" s="790"/>
      <c r="M148" s="790"/>
    </row>
    <row r="149" spans="1:13" ht="13.5" thickBot="1">
      <c r="A149" s="791" t="s">
        <v>1086</v>
      </c>
      <c r="B149" s="792"/>
      <c r="C149" s="793"/>
      <c r="D149" s="793"/>
      <c r="E149" s="793"/>
      <c r="F149" s="793"/>
      <c r="G149" s="793"/>
      <c r="H149" s="793"/>
      <c r="I149" s="793"/>
      <c r="J149" s="793"/>
      <c r="K149" s="793"/>
      <c r="L149" s="793"/>
      <c r="M149" s="793"/>
    </row>
    <row r="150" spans="1:13">
      <c r="A150" s="794" t="s">
        <v>1087</v>
      </c>
      <c r="B150" s="768"/>
      <c r="C150" s="769"/>
      <c r="D150" s="769"/>
      <c r="E150" s="770"/>
      <c r="F150" s="769"/>
      <c r="G150" s="769"/>
      <c r="H150" s="769"/>
      <c r="I150" s="769"/>
      <c r="J150" s="769"/>
      <c r="K150" s="769"/>
      <c r="L150" s="795">
        <f t="shared" ref="L150:L155" si="29">+J150+K150</f>
        <v>0</v>
      </c>
      <c r="M150" s="772" t="str">
        <f t="shared" ref="M150:M156" si="30">IF((C150&lt;&gt;0),ROUND((L150/C150)*100,1),"")</f>
        <v/>
      </c>
    </row>
    <row r="151" spans="1:13">
      <c r="A151" s="796" t="s">
        <v>1088</v>
      </c>
      <c r="B151" s="774">
        <v>170078400</v>
      </c>
      <c r="C151" s="780">
        <v>170078400</v>
      </c>
      <c r="D151" s="780"/>
      <c r="E151" s="780"/>
      <c r="F151" s="780">
        <v>92654210</v>
      </c>
      <c r="G151" s="780">
        <v>92654211</v>
      </c>
      <c r="H151" s="780">
        <f>B151-F151</f>
        <v>77424190</v>
      </c>
      <c r="I151" s="780">
        <f>C151-G151</f>
        <v>77424189</v>
      </c>
      <c r="J151" s="780"/>
      <c r="K151" s="780">
        <v>91638210</v>
      </c>
      <c r="L151" s="797">
        <f t="shared" si="29"/>
        <v>91638210</v>
      </c>
      <c r="M151" s="777">
        <f t="shared" si="30"/>
        <v>53.9</v>
      </c>
    </row>
    <row r="152" spans="1:13">
      <c r="A152" s="796" t="s">
        <v>1089</v>
      </c>
      <c r="B152" s="779">
        <v>24793350</v>
      </c>
      <c r="C152" s="780">
        <v>24793350</v>
      </c>
      <c r="D152" s="780"/>
      <c r="E152" s="780"/>
      <c r="F152" s="780">
        <v>23675044</v>
      </c>
      <c r="G152" s="780">
        <v>23675044</v>
      </c>
      <c r="H152" s="780">
        <f>B152-F152</f>
        <v>1118306</v>
      </c>
      <c r="I152" s="780">
        <f>C152-G152</f>
        <v>1118306</v>
      </c>
      <c r="J152" s="780"/>
      <c r="K152" s="780">
        <v>24691044</v>
      </c>
      <c r="L152" s="797">
        <f t="shared" si="29"/>
        <v>24691044</v>
      </c>
      <c r="M152" s="777">
        <f t="shared" si="30"/>
        <v>99.6</v>
      </c>
    </row>
    <row r="153" spans="1:13">
      <c r="A153" s="796" t="s">
        <v>1090</v>
      </c>
      <c r="B153" s="779"/>
      <c r="C153" s="780"/>
      <c r="D153" s="780"/>
      <c r="E153" s="780"/>
      <c r="F153" s="780"/>
      <c r="G153" s="780"/>
      <c r="H153" s="780"/>
      <c r="I153" s="780"/>
      <c r="J153" s="780"/>
      <c r="K153" s="780"/>
      <c r="L153" s="797">
        <f t="shared" si="29"/>
        <v>0</v>
      </c>
      <c r="M153" s="777" t="str">
        <f t="shared" si="30"/>
        <v/>
      </c>
    </row>
    <row r="154" spans="1:13">
      <c r="A154" s="798" t="s">
        <v>250</v>
      </c>
      <c r="B154" s="779">
        <v>10128250</v>
      </c>
      <c r="C154" s="780">
        <v>10128250</v>
      </c>
      <c r="D154" s="780"/>
      <c r="E154" s="780"/>
      <c r="F154" s="780"/>
      <c r="G154" s="780"/>
      <c r="H154" s="780"/>
      <c r="I154" s="780"/>
      <c r="J154" s="780"/>
      <c r="K154" s="780"/>
      <c r="L154" s="797">
        <f t="shared" si="29"/>
        <v>0</v>
      </c>
      <c r="M154" s="777">
        <f t="shared" si="30"/>
        <v>0</v>
      </c>
    </row>
    <row r="155" spans="1:13" ht="13.5" thickBot="1">
      <c r="A155" s="799"/>
      <c r="B155" s="782"/>
      <c r="C155" s="783"/>
      <c r="D155" s="783"/>
      <c r="E155" s="783"/>
      <c r="F155" s="783"/>
      <c r="G155" s="783"/>
      <c r="H155" s="783"/>
      <c r="I155" s="783"/>
      <c r="J155" s="783"/>
      <c r="K155" s="783"/>
      <c r="L155" s="797">
        <f t="shared" si="29"/>
        <v>0</v>
      </c>
      <c r="M155" s="784" t="str">
        <f t="shared" si="30"/>
        <v/>
      </c>
    </row>
    <row r="156" spans="1:13" ht="13.5" thickBot="1">
      <c r="A156" s="800" t="s">
        <v>1091</v>
      </c>
      <c r="B156" s="786">
        <f t="shared" ref="B156:L156" si="31">SUM(B150:B155)</f>
        <v>205000000</v>
      </c>
      <c r="C156" s="786">
        <f t="shared" si="31"/>
        <v>205000000</v>
      </c>
      <c r="D156" s="786">
        <f t="shared" si="31"/>
        <v>0</v>
      </c>
      <c r="E156" s="786">
        <f t="shared" si="31"/>
        <v>0</v>
      </c>
      <c r="F156" s="786">
        <f t="shared" si="31"/>
        <v>116329254</v>
      </c>
      <c r="G156" s="786">
        <f t="shared" si="31"/>
        <v>116329255</v>
      </c>
      <c r="H156" s="786">
        <f t="shared" si="31"/>
        <v>78542496</v>
      </c>
      <c r="I156" s="786">
        <f t="shared" si="31"/>
        <v>78542495</v>
      </c>
      <c r="J156" s="786">
        <f t="shared" si="31"/>
        <v>0</v>
      </c>
      <c r="K156" s="786">
        <f t="shared" si="31"/>
        <v>116329254</v>
      </c>
      <c r="L156" s="786">
        <f t="shared" si="31"/>
        <v>116329254</v>
      </c>
      <c r="M156" s="787">
        <f t="shared" si="30"/>
        <v>56.7</v>
      </c>
    </row>
    <row r="157" spans="1:13">
      <c r="A157" s="929" t="s">
        <v>1092</v>
      </c>
      <c r="B157" s="929"/>
      <c r="C157" s="929"/>
      <c r="D157" s="929"/>
      <c r="E157" s="929"/>
      <c r="F157" s="929"/>
      <c r="G157" s="929"/>
      <c r="H157" s="929"/>
      <c r="I157" s="929"/>
      <c r="J157" s="929"/>
      <c r="K157" s="929"/>
      <c r="L157" s="929"/>
      <c r="M157" s="929"/>
    </row>
    <row r="158" spans="1:13" ht="5.25" customHeight="1">
      <c r="A158" s="801"/>
      <c r="B158" s="801"/>
      <c r="C158" s="801"/>
      <c r="D158" s="801"/>
      <c r="E158" s="801"/>
      <c r="F158" s="801"/>
      <c r="G158" s="801"/>
      <c r="H158" s="801"/>
      <c r="I158" s="801"/>
      <c r="J158" s="801"/>
      <c r="K158" s="801"/>
      <c r="L158" s="801"/>
      <c r="M158" s="801"/>
    </row>
    <row r="159" spans="1:13" ht="15.75">
      <c r="A159" s="930" t="s">
        <v>1122</v>
      </c>
      <c r="B159" s="930"/>
      <c r="C159" s="930"/>
      <c r="D159" s="930"/>
      <c r="E159" s="930"/>
      <c r="F159" s="930"/>
      <c r="G159" s="930"/>
      <c r="H159" s="930"/>
      <c r="I159" s="930"/>
      <c r="J159" s="930"/>
      <c r="K159" s="930"/>
      <c r="L159" s="930"/>
      <c r="M159" s="930"/>
    </row>
    <row r="160" spans="1:13" ht="12" customHeight="1" thickBot="1">
      <c r="A160" s="802"/>
      <c r="B160" s="802"/>
      <c r="C160" s="802"/>
      <c r="D160" s="802"/>
      <c r="E160" s="802"/>
      <c r="F160" s="802"/>
      <c r="G160" s="802"/>
      <c r="H160" s="802"/>
      <c r="I160" s="802"/>
      <c r="J160" s="802"/>
      <c r="K160" s="802"/>
      <c r="L160" s="931">
        <f>M134</f>
        <v>0</v>
      </c>
      <c r="M160" s="931"/>
    </row>
    <row r="161" spans="1:13" ht="21.75" thickBot="1">
      <c r="A161" s="932" t="s">
        <v>1093</v>
      </c>
      <c r="B161" s="933"/>
      <c r="C161" s="933"/>
      <c r="D161" s="933"/>
      <c r="E161" s="933"/>
      <c r="F161" s="933"/>
      <c r="G161" s="933"/>
      <c r="H161" s="933"/>
      <c r="I161" s="933"/>
      <c r="J161" s="933"/>
      <c r="K161" s="804" t="s">
        <v>1094</v>
      </c>
      <c r="L161" s="804" t="s">
        <v>1095</v>
      </c>
      <c r="M161" s="804" t="s">
        <v>643</v>
      </c>
    </row>
    <row r="162" spans="1:13">
      <c r="A162" s="921"/>
      <c r="B162" s="922"/>
      <c r="C162" s="922"/>
      <c r="D162" s="922"/>
      <c r="E162" s="922"/>
      <c r="F162" s="922"/>
      <c r="G162" s="922"/>
      <c r="H162" s="922"/>
      <c r="I162" s="922"/>
      <c r="J162" s="922"/>
      <c r="K162" s="770"/>
      <c r="L162" s="805"/>
      <c r="M162" s="805"/>
    </row>
    <row r="163" spans="1:13" ht="13.5" thickBot="1">
      <c r="A163" s="923"/>
      <c r="B163" s="924"/>
      <c r="C163" s="924"/>
      <c r="D163" s="924"/>
      <c r="E163" s="924"/>
      <c r="F163" s="924"/>
      <c r="G163" s="924"/>
      <c r="H163" s="924"/>
      <c r="I163" s="924"/>
      <c r="J163" s="924"/>
      <c r="K163" s="806"/>
      <c r="L163" s="783"/>
      <c r="M163" s="783"/>
    </row>
    <row r="164" spans="1:13" ht="13.5" thickBot="1">
      <c r="A164" s="925" t="s">
        <v>684</v>
      </c>
      <c r="B164" s="926"/>
      <c r="C164" s="926"/>
      <c r="D164" s="926"/>
      <c r="E164" s="926"/>
      <c r="F164" s="926"/>
      <c r="G164" s="926"/>
      <c r="H164" s="926"/>
      <c r="I164" s="926"/>
      <c r="J164" s="926"/>
      <c r="K164" s="807">
        <f>SUM(K162:K163)</f>
        <v>0</v>
      </c>
      <c r="L164" s="807">
        <f>SUM(L162:L163)</f>
        <v>0</v>
      </c>
      <c r="M164" s="807">
        <f>SUM(M162:M163)</f>
        <v>0</v>
      </c>
    </row>
    <row r="166" spans="1:13" ht="15" customHeight="1">
      <c r="A166" s="934" t="s">
        <v>1063</v>
      </c>
      <c r="B166" s="934"/>
      <c r="C166" s="934"/>
      <c r="D166" s="935" t="s">
        <v>1127</v>
      </c>
      <c r="E166" s="935"/>
      <c r="F166" s="935"/>
      <c r="G166" s="935"/>
      <c r="H166" s="935"/>
      <c r="I166" s="935"/>
      <c r="J166" s="935"/>
      <c r="K166" s="935"/>
      <c r="L166" s="935"/>
      <c r="M166" s="935"/>
    </row>
    <row r="167" spans="1:13" ht="15.75" thickBot="1">
      <c r="A167" s="736"/>
      <c r="B167" s="736"/>
      <c r="C167" s="736"/>
      <c r="D167" s="736"/>
      <c r="E167" s="736"/>
      <c r="F167" s="736"/>
      <c r="G167" s="736"/>
      <c r="H167" s="736"/>
      <c r="I167" s="736"/>
      <c r="J167" s="736"/>
      <c r="K167" s="736"/>
      <c r="L167" s="760"/>
      <c r="M167" s="803">
        <f>'[4]4.sz.mell.'!G167</f>
        <v>0</v>
      </c>
    </row>
    <row r="168" spans="1:13" ht="13.5" thickBot="1">
      <c r="A168" s="936" t="s">
        <v>1064</v>
      </c>
      <c r="B168" s="939" t="s">
        <v>1065</v>
      </c>
      <c r="C168" s="939"/>
      <c r="D168" s="939"/>
      <c r="E168" s="939"/>
      <c r="F168" s="939"/>
      <c r="G168" s="939"/>
      <c r="H168" s="939"/>
      <c r="I168" s="939"/>
      <c r="J168" s="940" t="s">
        <v>643</v>
      </c>
      <c r="K168" s="940"/>
      <c r="L168" s="940"/>
      <c r="M168" s="940"/>
    </row>
    <row r="169" spans="1:13" ht="15" customHeight="1" thickBot="1">
      <c r="A169" s="937"/>
      <c r="B169" s="928" t="s">
        <v>1066</v>
      </c>
      <c r="C169" s="927" t="s">
        <v>1067</v>
      </c>
      <c r="D169" s="942" t="s">
        <v>1068</v>
      </c>
      <c r="E169" s="942"/>
      <c r="F169" s="942"/>
      <c r="G169" s="942"/>
      <c r="H169" s="942"/>
      <c r="I169" s="942"/>
      <c r="J169" s="941"/>
      <c r="K169" s="941"/>
      <c r="L169" s="941"/>
      <c r="M169" s="941"/>
    </row>
    <row r="170" spans="1:13" ht="21.75" thickBot="1">
      <c r="A170" s="937"/>
      <c r="B170" s="928"/>
      <c r="C170" s="927"/>
      <c r="D170" s="762" t="s">
        <v>1066</v>
      </c>
      <c r="E170" s="762" t="s">
        <v>1067</v>
      </c>
      <c r="F170" s="762" t="s">
        <v>1066</v>
      </c>
      <c r="G170" s="762" t="s">
        <v>1067</v>
      </c>
      <c r="H170" s="762" t="s">
        <v>1066</v>
      </c>
      <c r="I170" s="762" t="s">
        <v>1067</v>
      </c>
      <c r="J170" s="941"/>
      <c r="K170" s="941"/>
      <c r="L170" s="941"/>
      <c r="M170" s="941"/>
    </row>
    <row r="171" spans="1:13" ht="32.25" thickBot="1">
      <c r="A171" s="938"/>
      <c r="B171" s="927" t="s">
        <v>1069</v>
      </c>
      <c r="C171" s="927"/>
      <c r="D171" s="927" t="s">
        <v>1119</v>
      </c>
      <c r="E171" s="927"/>
      <c r="F171" s="927" t="s">
        <v>1120</v>
      </c>
      <c r="G171" s="927"/>
      <c r="H171" s="928" t="s">
        <v>1121</v>
      </c>
      <c r="I171" s="928"/>
      <c r="J171" s="763" t="str">
        <f>+D171</f>
        <v>2017. előtt</v>
      </c>
      <c r="K171" s="762" t="str">
        <f>+F171</f>
        <v>2017. évi</v>
      </c>
      <c r="L171" s="763" t="s">
        <v>676</v>
      </c>
      <c r="M171" s="762" t="str">
        <f>+CONCATENATE("Teljesítés %-a ",LEFT([4]ÖSSZEFÜGGÉSEK!A169,4),". XII. 31-ig")</f>
        <v>Teljesítés %-a . XII. 31-ig</v>
      </c>
    </row>
    <row r="172" spans="1:13" ht="13.5" thickBot="1">
      <c r="A172" s="764" t="s">
        <v>940</v>
      </c>
      <c r="B172" s="763" t="s">
        <v>832</v>
      </c>
      <c r="C172" s="763" t="s">
        <v>833</v>
      </c>
      <c r="D172" s="765" t="s">
        <v>834</v>
      </c>
      <c r="E172" s="762" t="s">
        <v>1070</v>
      </c>
      <c r="F172" s="762" t="s">
        <v>1071</v>
      </c>
      <c r="G172" s="762" t="s">
        <v>1072</v>
      </c>
      <c r="H172" s="763" t="s">
        <v>1073</v>
      </c>
      <c r="I172" s="765" t="s">
        <v>1074</v>
      </c>
      <c r="J172" s="765" t="s">
        <v>1075</v>
      </c>
      <c r="K172" s="765" t="s">
        <v>1076</v>
      </c>
      <c r="L172" s="765" t="s">
        <v>1077</v>
      </c>
      <c r="M172" s="766" t="s">
        <v>1078</v>
      </c>
    </row>
    <row r="173" spans="1:13">
      <c r="A173" s="767" t="s">
        <v>1079</v>
      </c>
      <c r="B173" s="768"/>
      <c r="C173" s="769"/>
      <c r="D173" s="769"/>
      <c r="E173" s="770"/>
      <c r="F173" s="769"/>
      <c r="G173" s="769"/>
      <c r="H173" s="769"/>
      <c r="I173" s="769"/>
      <c r="J173" s="769"/>
      <c r="K173" s="769"/>
      <c r="L173" s="771">
        <f t="shared" ref="L173:L179" si="32">+J173+K173</f>
        <v>0</v>
      </c>
      <c r="M173" s="772" t="str">
        <f>IF((C173&lt;&gt;0),ROUND((L173/C173)*100,1),"")</f>
        <v/>
      </c>
    </row>
    <row r="174" spans="1:13">
      <c r="A174" s="773" t="s">
        <v>1080</v>
      </c>
      <c r="B174" s="774"/>
      <c r="C174" s="775"/>
      <c r="D174" s="775"/>
      <c r="E174" s="775"/>
      <c r="F174" s="775"/>
      <c r="G174" s="775"/>
      <c r="H174" s="775"/>
      <c r="I174" s="775"/>
      <c r="J174" s="775"/>
      <c r="K174" s="775"/>
      <c r="L174" s="776">
        <f t="shared" si="32"/>
        <v>0</v>
      </c>
      <c r="M174" s="777" t="str">
        <f t="shared" ref="M174:M179" si="33">IF((C174&lt;&gt;0),ROUND((L174/C174)*100,1),"")</f>
        <v/>
      </c>
    </row>
    <row r="175" spans="1:13">
      <c r="A175" s="778" t="s">
        <v>1081</v>
      </c>
      <c r="B175" s="779">
        <v>221476065</v>
      </c>
      <c r="C175" s="780">
        <v>221476065</v>
      </c>
      <c r="D175" s="780"/>
      <c r="E175" s="780"/>
      <c r="F175" s="780"/>
      <c r="G175" s="780">
        <v>219261305</v>
      </c>
      <c r="H175" s="780">
        <v>2214760</v>
      </c>
      <c r="I175" s="780">
        <v>2214760</v>
      </c>
      <c r="J175" s="780"/>
      <c r="K175" s="780">
        <v>219261305</v>
      </c>
      <c r="L175" s="776">
        <f t="shared" si="32"/>
        <v>219261305</v>
      </c>
      <c r="M175" s="777">
        <f t="shared" si="33"/>
        <v>99</v>
      </c>
    </row>
    <row r="176" spans="1:13">
      <c r="A176" s="778" t="s">
        <v>1082</v>
      </c>
      <c r="B176" s="779"/>
      <c r="C176" s="780"/>
      <c r="D176" s="780"/>
      <c r="E176" s="780"/>
      <c r="F176" s="780"/>
      <c r="G176" s="780"/>
      <c r="H176" s="780"/>
      <c r="I176" s="780"/>
      <c r="J176" s="780"/>
      <c r="K176" s="780"/>
      <c r="L176" s="776">
        <f t="shared" si="32"/>
        <v>0</v>
      </c>
      <c r="M176" s="777" t="str">
        <f t="shared" si="33"/>
        <v/>
      </c>
    </row>
    <row r="177" spans="1:13">
      <c r="A177" s="778" t="s">
        <v>1083</v>
      </c>
      <c r="B177" s="779"/>
      <c r="C177" s="780"/>
      <c r="D177" s="780"/>
      <c r="E177" s="780"/>
      <c r="F177" s="780"/>
      <c r="G177" s="780"/>
      <c r="H177" s="780"/>
      <c r="I177" s="780"/>
      <c r="J177" s="780"/>
      <c r="K177" s="780"/>
      <c r="L177" s="776">
        <f t="shared" si="32"/>
        <v>0</v>
      </c>
      <c r="M177" s="777" t="str">
        <f t="shared" si="33"/>
        <v/>
      </c>
    </row>
    <row r="178" spans="1:13">
      <c r="A178" s="778" t="s">
        <v>1084</v>
      </c>
      <c r="B178" s="779"/>
      <c r="C178" s="780"/>
      <c r="D178" s="780"/>
      <c r="E178" s="780"/>
      <c r="F178" s="780"/>
      <c r="G178" s="780"/>
      <c r="H178" s="780"/>
      <c r="I178" s="780"/>
      <c r="J178" s="780"/>
      <c r="K178" s="780"/>
      <c r="L178" s="776">
        <f t="shared" si="32"/>
        <v>0</v>
      </c>
      <c r="M178" s="777" t="str">
        <f t="shared" si="33"/>
        <v/>
      </c>
    </row>
    <row r="179" spans="1:13" ht="15" customHeight="1" thickBot="1">
      <c r="A179" s="781"/>
      <c r="B179" s="782"/>
      <c r="C179" s="783"/>
      <c r="D179" s="783"/>
      <c r="E179" s="783"/>
      <c r="F179" s="783"/>
      <c r="G179" s="783"/>
      <c r="H179" s="783"/>
      <c r="I179" s="783"/>
      <c r="J179" s="783"/>
      <c r="K179" s="783"/>
      <c r="L179" s="776">
        <f t="shared" si="32"/>
        <v>0</v>
      </c>
      <c r="M179" s="784" t="str">
        <f t="shared" si="33"/>
        <v/>
      </c>
    </row>
    <row r="180" spans="1:13" ht="13.5" thickBot="1">
      <c r="A180" s="785" t="s">
        <v>1085</v>
      </c>
      <c r="B180" s="786">
        <f>B173+SUM(B175:B179)</f>
        <v>221476065</v>
      </c>
      <c r="C180" s="786">
        <f t="shared" ref="C180:L180" si="34">C173+SUM(C175:C179)</f>
        <v>221476065</v>
      </c>
      <c r="D180" s="786">
        <f t="shared" si="34"/>
        <v>0</v>
      </c>
      <c r="E180" s="786">
        <f t="shared" si="34"/>
        <v>0</v>
      </c>
      <c r="F180" s="786">
        <f t="shared" si="34"/>
        <v>0</v>
      </c>
      <c r="G180" s="786">
        <f t="shared" si="34"/>
        <v>219261305</v>
      </c>
      <c r="H180" s="786">
        <f t="shared" si="34"/>
        <v>2214760</v>
      </c>
      <c r="I180" s="786">
        <f t="shared" si="34"/>
        <v>2214760</v>
      </c>
      <c r="J180" s="786">
        <f t="shared" si="34"/>
        <v>0</v>
      </c>
      <c r="K180" s="786">
        <f t="shared" si="34"/>
        <v>219261305</v>
      </c>
      <c r="L180" s="786">
        <f t="shared" si="34"/>
        <v>219261305</v>
      </c>
      <c r="M180" s="787">
        <f>IF((C180&lt;&gt;0),ROUND((L180/C180)*100,1),"")</f>
        <v>99</v>
      </c>
    </row>
    <row r="181" spans="1:13">
      <c r="A181" s="788"/>
      <c r="B181" s="789"/>
      <c r="C181" s="790"/>
      <c r="D181" s="790"/>
      <c r="E181" s="790"/>
      <c r="F181" s="790"/>
      <c r="G181" s="790"/>
      <c r="H181" s="790"/>
      <c r="I181" s="790"/>
      <c r="J181" s="790"/>
      <c r="K181" s="790"/>
      <c r="L181" s="790"/>
      <c r="M181" s="790"/>
    </row>
    <row r="182" spans="1:13" ht="13.5" thickBot="1">
      <c r="A182" s="791" t="s">
        <v>1086</v>
      </c>
      <c r="B182" s="792"/>
      <c r="C182" s="793"/>
      <c r="D182" s="793"/>
      <c r="E182" s="793"/>
      <c r="F182" s="793"/>
      <c r="G182" s="793"/>
      <c r="H182" s="793"/>
      <c r="I182" s="793"/>
      <c r="J182" s="793"/>
      <c r="K182" s="793"/>
      <c r="L182" s="793"/>
      <c r="M182" s="793"/>
    </row>
    <row r="183" spans="1:13">
      <c r="A183" s="794" t="s">
        <v>1087</v>
      </c>
      <c r="B183" s="768"/>
      <c r="C183" s="769"/>
      <c r="D183" s="769"/>
      <c r="E183" s="770"/>
      <c r="F183" s="769"/>
      <c r="G183" s="769">
        <v>150508</v>
      </c>
      <c r="H183" s="769"/>
      <c r="I183" s="769"/>
      <c r="J183" s="769"/>
      <c r="K183" s="769"/>
      <c r="L183" s="795">
        <f t="shared" ref="L183:L188" si="35">+J183+K183</f>
        <v>0</v>
      </c>
      <c r="M183" s="772" t="str">
        <f t="shared" ref="M183:M189" si="36">IF((C183&lt;&gt;0),ROUND((L183/C183)*100,1),"")</f>
        <v/>
      </c>
    </row>
    <row r="184" spans="1:13">
      <c r="A184" s="796" t="s">
        <v>1088</v>
      </c>
      <c r="B184" s="774">
        <v>204284165</v>
      </c>
      <c r="C184" s="780">
        <v>204284165</v>
      </c>
      <c r="D184" s="780"/>
      <c r="E184" s="780"/>
      <c r="F184" s="780"/>
      <c r="G184" s="780"/>
      <c r="H184" s="780">
        <v>54514000</v>
      </c>
      <c r="I184" s="780">
        <v>54514000</v>
      </c>
      <c r="J184" s="780"/>
      <c r="K184" s="780"/>
      <c r="L184" s="797">
        <f t="shared" si="35"/>
        <v>0</v>
      </c>
      <c r="M184" s="777">
        <f t="shared" si="36"/>
        <v>0</v>
      </c>
    </row>
    <row r="185" spans="1:13">
      <c r="A185" s="796" t="s">
        <v>1089</v>
      </c>
      <c r="B185" s="779">
        <v>17191900</v>
      </c>
      <c r="C185" s="780">
        <v>17191900</v>
      </c>
      <c r="D185" s="780"/>
      <c r="E185" s="780"/>
      <c r="F185" s="780"/>
      <c r="G185" s="780">
        <v>510000</v>
      </c>
      <c r="H185" s="780">
        <v>13313000</v>
      </c>
      <c r="I185" s="780">
        <v>13313000</v>
      </c>
      <c r="J185" s="780"/>
      <c r="K185" s="780">
        <v>510000</v>
      </c>
      <c r="L185" s="797">
        <f t="shared" si="35"/>
        <v>510000</v>
      </c>
      <c r="M185" s="777">
        <f t="shared" si="36"/>
        <v>3</v>
      </c>
    </row>
    <row r="186" spans="1:13">
      <c r="A186" s="796" t="s">
        <v>1090</v>
      </c>
      <c r="B186" s="779"/>
      <c r="C186" s="780"/>
      <c r="D186" s="780"/>
      <c r="E186" s="780"/>
      <c r="F186" s="780"/>
      <c r="G186" s="780"/>
      <c r="H186" s="780"/>
      <c r="I186" s="780"/>
      <c r="J186" s="780"/>
      <c r="K186" s="780"/>
      <c r="L186" s="797">
        <f t="shared" si="35"/>
        <v>0</v>
      </c>
      <c r="M186" s="777" t="str">
        <f t="shared" si="36"/>
        <v/>
      </c>
    </row>
    <row r="187" spans="1:13">
      <c r="A187" s="798" t="s">
        <v>250</v>
      </c>
      <c r="B187" s="779"/>
      <c r="C187" s="780"/>
      <c r="D187" s="780"/>
      <c r="E187" s="780"/>
      <c r="F187" s="780"/>
      <c r="G187" s="780"/>
      <c r="H187" s="780">
        <v>152988557</v>
      </c>
      <c r="I187" s="780">
        <v>152988557</v>
      </c>
      <c r="J187" s="780"/>
      <c r="K187" s="780"/>
      <c r="L187" s="797">
        <f t="shared" si="35"/>
        <v>0</v>
      </c>
      <c r="M187" s="777" t="str">
        <f t="shared" si="36"/>
        <v/>
      </c>
    </row>
    <row r="188" spans="1:13" ht="13.5" thickBot="1">
      <c r="A188" s="799"/>
      <c r="B188" s="782"/>
      <c r="C188" s="783"/>
      <c r="D188" s="783"/>
      <c r="E188" s="783"/>
      <c r="F188" s="783"/>
      <c r="G188" s="783"/>
      <c r="H188" s="783"/>
      <c r="I188" s="783"/>
      <c r="J188" s="783"/>
      <c r="K188" s="783"/>
      <c r="L188" s="797">
        <f t="shared" si="35"/>
        <v>0</v>
      </c>
      <c r="M188" s="784" t="str">
        <f t="shared" si="36"/>
        <v/>
      </c>
    </row>
    <row r="189" spans="1:13" ht="13.5" thickBot="1">
      <c r="A189" s="800" t="s">
        <v>1091</v>
      </c>
      <c r="B189" s="786">
        <f t="shared" ref="B189:L189" si="37">SUM(B183:B188)</f>
        <v>221476065</v>
      </c>
      <c r="C189" s="786">
        <f t="shared" si="37"/>
        <v>221476065</v>
      </c>
      <c r="D189" s="786">
        <f t="shared" si="37"/>
        <v>0</v>
      </c>
      <c r="E189" s="786">
        <f t="shared" si="37"/>
        <v>0</v>
      </c>
      <c r="F189" s="786">
        <f t="shared" si="37"/>
        <v>0</v>
      </c>
      <c r="G189" s="786">
        <f t="shared" si="37"/>
        <v>660508</v>
      </c>
      <c r="H189" s="786">
        <f t="shared" si="37"/>
        <v>220815557</v>
      </c>
      <c r="I189" s="786">
        <f t="shared" si="37"/>
        <v>220815557</v>
      </c>
      <c r="J189" s="786">
        <f t="shared" si="37"/>
        <v>0</v>
      </c>
      <c r="K189" s="786">
        <f t="shared" si="37"/>
        <v>510000</v>
      </c>
      <c r="L189" s="786">
        <f t="shared" si="37"/>
        <v>510000</v>
      </c>
      <c r="M189" s="787">
        <f t="shared" si="36"/>
        <v>0.2</v>
      </c>
    </row>
    <row r="190" spans="1:13">
      <c r="A190" s="929" t="s">
        <v>1092</v>
      </c>
      <c r="B190" s="929"/>
      <c r="C190" s="929"/>
      <c r="D190" s="929"/>
      <c r="E190" s="929"/>
      <c r="F190" s="929"/>
      <c r="G190" s="929"/>
      <c r="H190" s="929"/>
      <c r="I190" s="929"/>
      <c r="J190" s="929"/>
      <c r="K190" s="929"/>
      <c r="L190" s="929"/>
      <c r="M190" s="929"/>
    </row>
    <row r="191" spans="1:13" ht="5.25" customHeight="1">
      <c r="A191" s="801"/>
      <c r="B191" s="801"/>
      <c r="C191" s="801"/>
      <c r="D191" s="801"/>
      <c r="E191" s="801"/>
      <c r="F191" s="801"/>
      <c r="G191" s="801"/>
      <c r="H191" s="801"/>
      <c r="I191" s="801"/>
      <c r="J191" s="801"/>
      <c r="K191" s="801"/>
      <c r="L191" s="801"/>
      <c r="M191" s="801"/>
    </row>
    <row r="192" spans="1:13" ht="15.75">
      <c r="A192" s="930" t="s">
        <v>1122</v>
      </c>
      <c r="B192" s="930"/>
      <c r="C192" s="930"/>
      <c r="D192" s="930"/>
      <c r="E192" s="930"/>
      <c r="F192" s="930"/>
      <c r="G192" s="930"/>
      <c r="H192" s="930"/>
      <c r="I192" s="930"/>
      <c r="J192" s="930"/>
      <c r="K192" s="930"/>
      <c r="L192" s="930"/>
      <c r="M192" s="930"/>
    </row>
    <row r="193" spans="1:13" ht="12" customHeight="1" thickBot="1">
      <c r="A193" s="802"/>
      <c r="B193" s="802"/>
      <c r="C193" s="802"/>
      <c r="D193" s="802"/>
      <c r="E193" s="802"/>
      <c r="F193" s="802"/>
      <c r="G193" s="802"/>
      <c r="H193" s="802"/>
      <c r="I193" s="802"/>
      <c r="J193" s="802"/>
      <c r="K193" s="802"/>
      <c r="L193" s="931">
        <f>M167</f>
        <v>0</v>
      </c>
      <c r="M193" s="931"/>
    </row>
    <row r="194" spans="1:13" ht="21.75" thickBot="1">
      <c r="A194" s="932" t="s">
        <v>1093</v>
      </c>
      <c r="B194" s="933"/>
      <c r="C194" s="933"/>
      <c r="D194" s="933"/>
      <c r="E194" s="933"/>
      <c r="F194" s="933"/>
      <c r="G194" s="933"/>
      <c r="H194" s="933"/>
      <c r="I194" s="933"/>
      <c r="J194" s="933"/>
      <c r="K194" s="804" t="s">
        <v>1094</v>
      </c>
      <c r="L194" s="804" t="s">
        <v>1095</v>
      </c>
      <c r="M194" s="804" t="s">
        <v>643</v>
      </c>
    </row>
    <row r="195" spans="1:13">
      <c r="A195" s="921"/>
      <c r="B195" s="922"/>
      <c r="C195" s="922"/>
      <c r="D195" s="922"/>
      <c r="E195" s="922"/>
      <c r="F195" s="922"/>
      <c r="G195" s="922"/>
      <c r="H195" s="922"/>
      <c r="I195" s="922"/>
      <c r="J195" s="922"/>
      <c r="K195" s="770"/>
      <c r="L195" s="805"/>
      <c r="M195" s="805"/>
    </row>
    <row r="196" spans="1:13" ht="13.5" thickBot="1">
      <c r="A196" s="923"/>
      <c r="B196" s="924"/>
      <c r="C196" s="924"/>
      <c r="D196" s="924"/>
      <c r="E196" s="924"/>
      <c r="F196" s="924"/>
      <c r="G196" s="924"/>
      <c r="H196" s="924"/>
      <c r="I196" s="924"/>
      <c r="J196" s="924"/>
      <c r="K196" s="806"/>
      <c r="L196" s="783"/>
      <c r="M196" s="783"/>
    </row>
    <row r="197" spans="1:13" ht="13.5" thickBot="1">
      <c r="A197" s="925" t="s">
        <v>684</v>
      </c>
      <c r="B197" s="926"/>
      <c r="C197" s="926"/>
      <c r="D197" s="926"/>
      <c r="E197" s="926"/>
      <c r="F197" s="926"/>
      <c r="G197" s="926"/>
      <c r="H197" s="926"/>
      <c r="I197" s="926"/>
      <c r="J197" s="926"/>
      <c r="K197" s="807">
        <f>SUM(K195:K196)</f>
        <v>0</v>
      </c>
      <c r="L197" s="807">
        <f>SUM(L195:L196)</f>
        <v>0</v>
      </c>
      <c r="M197" s="807">
        <f>SUM(M195:M196)</f>
        <v>0</v>
      </c>
    </row>
    <row r="199" spans="1:13" ht="15" customHeight="1">
      <c r="A199" s="934" t="s">
        <v>1063</v>
      </c>
      <c r="B199" s="934"/>
      <c r="C199" s="934"/>
      <c r="D199" s="935" t="s">
        <v>1128</v>
      </c>
      <c r="E199" s="935"/>
      <c r="F199" s="935"/>
      <c r="G199" s="935"/>
      <c r="H199" s="935"/>
      <c r="I199" s="935"/>
      <c r="J199" s="935"/>
      <c r="K199" s="935"/>
      <c r="L199" s="935"/>
      <c r="M199" s="935"/>
    </row>
    <row r="200" spans="1:13" ht="15.75" thickBot="1">
      <c r="A200" s="736"/>
      <c r="B200" s="736"/>
      <c r="C200" s="736"/>
      <c r="D200" s="736"/>
      <c r="E200" s="736"/>
      <c r="F200" s="736"/>
      <c r="G200" s="736"/>
      <c r="H200" s="736"/>
      <c r="I200" s="736"/>
      <c r="J200" s="736"/>
      <c r="K200" s="736"/>
      <c r="L200" s="760"/>
      <c r="M200" s="803">
        <f>'[4]4.sz.mell.'!G200</f>
        <v>0</v>
      </c>
    </row>
    <row r="201" spans="1:13" ht="13.5" thickBot="1">
      <c r="A201" s="936" t="s">
        <v>1064</v>
      </c>
      <c r="B201" s="939" t="s">
        <v>1065</v>
      </c>
      <c r="C201" s="939"/>
      <c r="D201" s="939"/>
      <c r="E201" s="939"/>
      <c r="F201" s="939"/>
      <c r="G201" s="939"/>
      <c r="H201" s="939"/>
      <c r="I201" s="939"/>
      <c r="J201" s="940" t="s">
        <v>643</v>
      </c>
      <c r="K201" s="940"/>
      <c r="L201" s="940"/>
      <c r="M201" s="940"/>
    </row>
    <row r="202" spans="1:13" ht="15" customHeight="1" thickBot="1">
      <c r="A202" s="937"/>
      <c r="B202" s="928" t="s">
        <v>1066</v>
      </c>
      <c r="C202" s="927" t="s">
        <v>1067</v>
      </c>
      <c r="D202" s="942" t="s">
        <v>1068</v>
      </c>
      <c r="E202" s="942"/>
      <c r="F202" s="942"/>
      <c r="G202" s="942"/>
      <c r="H202" s="942"/>
      <c r="I202" s="942"/>
      <c r="J202" s="941"/>
      <c r="K202" s="941"/>
      <c r="L202" s="941"/>
      <c r="M202" s="941"/>
    </row>
    <row r="203" spans="1:13" ht="21.75" thickBot="1">
      <c r="A203" s="937"/>
      <c r="B203" s="928"/>
      <c r="C203" s="927"/>
      <c r="D203" s="762" t="s">
        <v>1066</v>
      </c>
      <c r="E203" s="762" t="s">
        <v>1067</v>
      </c>
      <c r="F203" s="762" t="s">
        <v>1066</v>
      </c>
      <c r="G203" s="762" t="s">
        <v>1067</v>
      </c>
      <c r="H203" s="762" t="s">
        <v>1066</v>
      </c>
      <c r="I203" s="762" t="s">
        <v>1067</v>
      </c>
      <c r="J203" s="941"/>
      <c r="K203" s="941"/>
      <c r="L203" s="941"/>
      <c r="M203" s="941"/>
    </row>
    <row r="204" spans="1:13" ht="32.25" thickBot="1">
      <c r="A204" s="938"/>
      <c r="B204" s="927" t="s">
        <v>1069</v>
      </c>
      <c r="C204" s="927"/>
      <c r="D204" s="927" t="s">
        <v>1119</v>
      </c>
      <c r="E204" s="927"/>
      <c r="F204" s="927" t="s">
        <v>1120</v>
      </c>
      <c r="G204" s="927"/>
      <c r="H204" s="928" t="s">
        <v>1121</v>
      </c>
      <c r="I204" s="928"/>
      <c r="J204" s="763" t="str">
        <f>+D204</f>
        <v>2017. előtt</v>
      </c>
      <c r="K204" s="762" t="str">
        <f>+F204</f>
        <v>2017. évi</v>
      </c>
      <c r="L204" s="763" t="s">
        <v>676</v>
      </c>
      <c r="M204" s="762" t="str">
        <f>+CONCATENATE("Teljesítés %-a ",LEFT([4]ÖSSZEFÜGGÉSEK!A202,4),". XII. 31-ig")</f>
        <v>Teljesítés %-a . XII. 31-ig</v>
      </c>
    </row>
    <row r="205" spans="1:13" ht="13.5" thickBot="1">
      <c r="A205" s="764" t="s">
        <v>940</v>
      </c>
      <c r="B205" s="763" t="s">
        <v>832</v>
      </c>
      <c r="C205" s="763" t="s">
        <v>833</v>
      </c>
      <c r="D205" s="765" t="s">
        <v>834</v>
      </c>
      <c r="E205" s="762" t="s">
        <v>1070</v>
      </c>
      <c r="F205" s="762" t="s">
        <v>1071</v>
      </c>
      <c r="G205" s="762" t="s">
        <v>1072</v>
      </c>
      <c r="H205" s="763" t="s">
        <v>1073</v>
      </c>
      <c r="I205" s="765" t="s">
        <v>1074</v>
      </c>
      <c r="J205" s="765" t="s">
        <v>1075</v>
      </c>
      <c r="K205" s="765" t="s">
        <v>1076</v>
      </c>
      <c r="L205" s="765" t="s">
        <v>1077</v>
      </c>
      <c r="M205" s="766" t="s">
        <v>1078</v>
      </c>
    </row>
    <row r="206" spans="1:13">
      <c r="A206" s="767" t="s">
        <v>1079</v>
      </c>
      <c r="B206" s="768"/>
      <c r="C206" s="769"/>
      <c r="D206" s="769"/>
      <c r="E206" s="770"/>
      <c r="F206" s="769"/>
      <c r="G206" s="769"/>
      <c r="H206" s="769"/>
      <c r="I206" s="769"/>
      <c r="J206" s="769"/>
      <c r="K206" s="769"/>
      <c r="L206" s="771">
        <f t="shared" ref="L206:L212" si="38">+J206+K206</f>
        <v>0</v>
      </c>
      <c r="M206" s="772" t="str">
        <f>IF((C206&lt;&gt;0),ROUND((L206/C206)*100,1),"")</f>
        <v/>
      </c>
    </row>
    <row r="207" spans="1:13">
      <c r="A207" s="773" t="s">
        <v>1080</v>
      </c>
      <c r="B207" s="774"/>
      <c r="C207" s="775"/>
      <c r="D207" s="775"/>
      <c r="E207" s="775"/>
      <c r="F207" s="775"/>
      <c r="G207" s="775"/>
      <c r="H207" s="775"/>
      <c r="I207" s="775"/>
      <c r="J207" s="775"/>
      <c r="K207" s="775"/>
      <c r="L207" s="776">
        <f t="shared" si="38"/>
        <v>0</v>
      </c>
      <c r="M207" s="777" t="str">
        <f t="shared" ref="M207:M212" si="39">IF((C207&lt;&gt;0),ROUND((L207/C207)*100,1),"")</f>
        <v/>
      </c>
    </row>
    <row r="208" spans="1:13">
      <c r="A208" s="778" t="s">
        <v>1081</v>
      </c>
      <c r="B208" s="779">
        <v>10922999</v>
      </c>
      <c r="C208" s="780">
        <v>10922999</v>
      </c>
      <c r="D208" s="780"/>
      <c r="E208" s="780"/>
      <c r="F208" s="780"/>
      <c r="G208" s="780">
        <v>10922999</v>
      </c>
      <c r="H208" s="780"/>
      <c r="I208" s="780"/>
      <c r="J208" s="780"/>
      <c r="K208" s="780">
        <v>10922999</v>
      </c>
      <c r="L208" s="776">
        <f t="shared" si="38"/>
        <v>10922999</v>
      </c>
      <c r="M208" s="777">
        <f t="shared" si="39"/>
        <v>100</v>
      </c>
    </row>
    <row r="209" spans="1:13">
      <c r="A209" s="778" t="s">
        <v>1082</v>
      </c>
      <c r="B209" s="779"/>
      <c r="C209" s="780"/>
      <c r="D209" s="780"/>
      <c r="E209" s="780"/>
      <c r="F209" s="780"/>
      <c r="G209" s="780"/>
      <c r="H209" s="780"/>
      <c r="I209" s="780"/>
      <c r="J209" s="780"/>
      <c r="K209" s="780"/>
      <c r="L209" s="776">
        <f t="shared" si="38"/>
        <v>0</v>
      </c>
      <c r="M209" s="777" t="str">
        <f t="shared" si="39"/>
        <v/>
      </c>
    </row>
    <row r="210" spans="1:13">
      <c r="A210" s="778" t="s">
        <v>1083</v>
      </c>
      <c r="B210" s="779"/>
      <c r="C210" s="780"/>
      <c r="D210" s="780"/>
      <c r="E210" s="780"/>
      <c r="F210" s="780"/>
      <c r="G210" s="780"/>
      <c r="H210" s="780"/>
      <c r="I210" s="780"/>
      <c r="J210" s="780"/>
      <c r="K210" s="780"/>
      <c r="L210" s="776">
        <f t="shared" si="38"/>
        <v>0</v>
      </c>
      <c r="M210" s="777" t="str">
        <f t="shared" si="39"/>
        <v/>
      </c>
    </row>
    <row r="211" spans="1:13">
      <c r="A211" s="778" t="s">
        <v>1084</v>
      </c>
      <c r="B211" s="779"/>
      <c r="C211" s="780"/>
      <c r="D211" s="780"/>
      <c r="E211" s="780"/>
      <c r="F211" s="780"/>
      <c r="G211" s="780"/>
      <c r="H211" s="780"/>
      <c r="I211" s="780"/>
      <c r="J211" s="780"/>
      <c r="K211" s="780"/>
      <c r="L211" s="776">
        <f t="shared" si="38"/>
        <v>0</v>
      </c>
      <c r="M211" s="777" t="str">
        <f t="shared" si="39"/>
        <v/>
      </c>
    </row>
    <row r="212" spans="1:13" ht="15" customHeight="1" thickBot="1">
      <c r="A212" s="781"/>
      <c r="B212" s="782"/>
      <c r="C212" s="783"/>
      <c r="D212" s="783"/>
      <c r="E212" s="783"/>
      <c r="F212" s="783"/>
      <c r="G212" s="783"/>
      <c r="H212" s="783"/>
      <c r="I212" s="783"/>
      <c r="J212" s="783"/>
      <c r="K212" s="783"/>
      <c r="L212" s="776">
        <f t="shared" si="38"/>
        <v>0</v>
      </c>
      <c r="M212" s="784" t="str">
        <f t="shared" si="39"/>
        <v/>
      </c>
    </row>
    <row r="213" spans="1:13" ht="13.5" thickBot="1">
      <c r="A213" s="785" t="s">
        <v>1085</v>
      </c>
      <c r="B213" s="786">
        <f>B206+SUM(B208:B212)</f>
        <v>10922999</v>
      </c>
      <c r="C213" s="786">
        <f t="shared" ref="C213:L213" si="40">C206+SUM(C208:C212)</f>
        <v>10922999</v>
      </c>
      <c r="D213" s="786">
        <f t="shared" si="40"/>
        <v>0</v>
      </c>
      <c r="E213" s="786">
        <f t="shared" si="40"/>
        <v>0</v>
      </c>
      <c r="F213" s="786">
        <f t="shared" si="40"/>
        <v>0</v>
      </c>
      <c r="G213" s="786">
        <f t="shared" si="40"/>
        <v>10922999</v>
      </c>
      <c r="H213" s="786">
        <f t="shared" si="40"/>
        <v>0</v>
      </c>
      <c r="I213" s="786">
        <f t="shared" si="40"/>
        <v>0</v>
      </c>
      <c r="J213" s="786">
        <f t="shared" si="40"/>
        <v>0</v>
      </c>
      <c r="K213" s="786">
        <f t="shared" si="40"/>
        <v>10922999</v>
      </c>
      <c r="L213" s="786">
        <f t="shared" si="40"/>
        <v>10922999</v>
      </c>
      <c r="M213" s="787">
        <f>IF((C213&lt;&gt;0),ROUND((L213/C213)*100,1),"")</f>
        <v>100</v>
      </c>
    </row>
    <row r="214" spans="1:13">
      <c r="A214" s="788"/>
      <c r="B214" s="789"/>
      <c r="C214" s="790"/>
      <c r="D214" s="790"/>
      <c r="E214" s="790"/>
      <c r="F214" s="790"/>
      <c r="G214" s="790"/>
      <c r="H214" s="790"/>
      <c r="I214" s="790"/>
      <c r="J214" s="790"/>
      <c r="K214" s="790"/>
      <c r="L214" s="790"/>
      <c r="M214" s="790"/>
    </row>
    <row r="215" spans="1:13" ht="13.5" thickBot="1">
      <c r="A215" s="791" t="s">
        <v>1086</v>
      </c>
      <c r="B215" s="792"/>
      <c r="C215" s="793"/>
      <c r="D215" s="793"/>
      <c r="E215" s="793"/>
      <c r="F215" s="793"/>
      <c r="G215" s="793"/>
      <c r="H215" s="793"/>
      <c r="I215" s="793"/>
      <c r="J215" s="793"/>
      <c r="K215" s="793"/>
      <c r="L215" s="793"/>
      <c r="M215" s="793"/>
    </row>
    <row r="216" spans="1:13">
      <c r="A216" s="794" t="s">
        <v>1087</v>
      </c>
      <c r="B216" s="768"/>
      <c r="C216" s="769"/>
      <c r="D216" s="769"/>
      <c r="E216" s="770"/>
      <c r="F216" s="769"/>
      <c r="G216" s="769"/>
      <c r="H216" s="769"/>
      <c r="I216" s="769"/>
      <c r="J216" s="769"/>
      <c r="K216" s="769"/>
      <c r="L216" s="795">
        <f t="shared" ref="L216:L221" si="41">+J216+K216</f>
        <v>0</v>
      </c>
      <c r="M216" s="772" t="str">
        <f t="shared" ref="M216:M222" si="42">IF((C216&lt;&gt;0),ROUND((L216/C216)*100,1),"")</f>
        <v/>
      </c>
    </row>
    <row r="217" spans="1:13">
      <c r="A217" s="796" t="s">
        <v>1088</v>
      </c>
      <c r="B217" s="774">
        <v>10922999</v>
      </c>
      <c r="C217" s="780">
        <v>10922999</v>
      </c>
      <c r="D217" s="780"/>
      <c r="E217" s="780"/>
      <c r="F217" s="780"/>
      <c r="G217" s="780">
        <v>10922999</v>
      </c>
      <c r="H217" s="780"/>
      <c r="I217" s="780"/>
      <c r="J217" s="780"/>
      <c r="K217" s="780">
        <v>10922999</v>
      </c>
      <c r="L217" s="797">
        <f t="shared" si="41"/>
        <v>10922999</v>
      </c>
      <c r="M217" s="777">
        <f t="shared" si="42"/>
        <v>100</v>
      </c>
    </row>
    <row r="218" spans="1:13">
      <c r="A218" s="796" t="s">
        <v>1089</v>
      </c>
      <c r="B218" s="779"/>
      <c r="C218" s="780"/>
      <c r="D218" s="780"/>
      <c r="E218" s="780"/>
      <c r="F218" s="780"/>
      <c r="G218" s="780"/>
      <c r="H218" s="780"/>
      <c r="I218" s="780"/>
      <c r="J218" s="780"/>
      <c r="K218" s="780"/>
      <c r="L218" s="797">
        <f t="shared" si="41"/>
        <v>0</v>
      </c>
      <c r="M218" s="777" t="str">
        <f t="shared" si="42"/>
        <v/>
      </c>
    </row>
    <row r="219" spans="1:13">
      <c r="A219" s="796" t="s">
        <v>1090</v>
      </c>
      <c r="B219" s="779"/>
      <c r="C219" s="780"/>
      <c r="D219" s="780"/>
      <c r="E219" s="780"/>
      <c r="F219" s="780"/>
      <c r="G219" s="780"/>
      <c r="H219" s="780"/>
      <c r="I219" s="780"/>
      <c r="J219" s="780"/>
      <c r="K219" s="780"/>
      <c r="L219" s="797">
        <f t="shared" si="41"/>
        <v>0</v>
      </c>
      <c r="M219" s="777" t="str">
        <f t="shared" si="42"/>
        <v/>
      </c>
    </row>
    <row r="220" spans="1:13">
      <c r="A220" s="798" t="s">
        <v>250</v>
      </c>
      <c r="B220" s="779"/>
      <c r="C220" s="780"/>
      <c r="D220" s="780"/>
      <c r="E220" s="780"/>
      <c r="F220" s="780"/>
      <c r="G220" s="780"/>
      <c r="H220" s="780"/>
      <c r="I220" s="780"/>
      <c r="J220" s="780"/>
      <c r="K220" s="780"/>
      <c r="L220" s="797">
        <f t="shared" si="41"/>
        <v>0</v>
      </c>
      <c r="M220" s="777" t="str">
        <f t="shared" si="42"/>
        <v/>
      </c>
    </row>
    <row r="221" spans="1:13" ht="13.5" thickBot="1">
      <c r="A221" s="799"/>
      <c r="B221" s="782"/>
      <c r="C221" s="783"/>
      <c r="D221" s="783"/>
      <c r="E221" s="783"/>
      <c r="F221" s="783"/>
      <c r="G221" s="783"/>
      <c r="H221" s="783"/>
      <c r="I221" s="783"/>
      <c r="J221" s="783"/>
      <c r="K221" s="783"/>
      <c r="L221" s="797">
        <f t="shared" si="41"/>
        <v>0</v>
      </c>
      <c r="M221" s="784" t="str">
        <f t="shared" si="42"/>
        <v/>
      </c>
    </row>
    <row r="222" spans="1:13" ht="13.5" thickBot="1">
      <c r="A222" s="800" t="s">
        <v>1091</v>
      </c>
      <c r="B222" s="786">
        <f t="shared" ref="B222:L222" si="43">SUM(B216:B221)</f>
        <v>10922999</v>
      </c>
      <c r="C222" s="786">
        <f t="shared" si="43"/>
        <v>10922999</v>
      </c>
      <c r="D222" s="786">
        <f t="shared" si="43"/>
        <v>0</v>
      </c>
      <c r="E222" s="786">
        <f t="shared" si="43"/>
        <v>0</v>
      </c>
      <c r="F222" s="786">
        <f t="shared" si="43"/>
        <v>0</v>
      </c>
      <c r="G222" s="786">
        <f t="shared" si="43"/>
        <v>10922999</v>
      </c>
      <c r="H222" s="786">
        <f t="shared" si="43"/>
        <v>0</v>
      </c>
      <c r="I222" s="786">
        <f t="shared" si="43"/>
        <v>0</v>
      </c>
      <c r="J222" s="786">
        <f t="shared" si="43"/>
        <v>0</v>
      </c>
      <c r="K222" s="786">
        <f t="shared" si="43"/>
        <v>10922999</v>
      </c>
      <c r="L222" s="786">
        <f t="shared" si="43"/>
        <v>10922999</v>
      </c>
      <c r="M222" s="787">
        <f t="shared" si="42"/>
        <v>100</v>
      </c>
    </row>
    <row r="223" spans="1:13">
      <c r="A223" s="929" t="s">
        <v>1092</v>
      </c>
      <c r="B223" s="929"/>
      <c r="C223" s="929"/>
      <c r="D223" s="929"/>
      <c r="E223" s="929"/>
      <c r="F223" s="929"/>
      <c r="G223" s="929"/>
      <c r="H223" s="929"/>
      <c r="I223" s="929"/>
      <c r="J223" s="929"/>
      <c r="K223" s="929"/>
      <c r="L223" s="929"/>
      <c r="M223" s="929"/>
    </row>
    <row r="224" spans="1:13" ht="5.25" customHeight="1">
      <c r="A224" s="801"/>
      <c r="B224" s="801"/>
      <c r="C224" s="801"/>
      <c r="D224" s="801"/>
      <c r="E224" s="801"/>
      <c r="F224" s="801"/>
      <c r="G224" s="801"/>
      <c r="H224" s="801"/>
      <c r="I224" s="801"/>
      <c r="J224" s="801"/>
      <c r="K224" s="801"/>
      <c r="L224" s="801"/>
      <c r="M224" s="801"/>
    </row>
    <row r="225" spans="1:13" ht="15.75">
      <c r="A225" s="930" t="s">
        <v>1122</v>
      </c>
      <c r="B225" s="930"/>
      <c r="C225" s="930"/>
      <c r="D225" s="930"/>
      <c r="E225" s="930"/>
      <c r="F225" s="930"/>
      <c r="G225" s="930"/>
      <c r="H225" s="930"/>
      <c r="I225" s="930"/>
      <c r="J225" s="930"/>
      <c r="K225" s="930"/>
      <c r="L225" s="930"/>
      <c r="M225" s="930"/>
    </row>
    <row r="226" spans="1:13" ht="12" customHeight="1" thickBot="1">
      <c r="A226" s="802"/>
      <c r="B226" s="802"/>
      <c r="C226" s="802"/>
      <c r="D226" s="802"/>
      <c r="E226" s="802"/>
      <c r="F226" s="802"/>
      <c r="G226" s="802"/>
      <c r="H226" s="802"/>
      <c r="I226" s="802"/>
      <c r="J226" s="802"/>
      <c r="K226" s="802"/>
      <c r="L226" s="931">
        <f>M200</f>
        <v>0</v>
      </c>
      <c r="M226" s="931"/>
    </row>
    <row r="227" spans="1:13" ht="21.75" thickBot="1">
      <c r="A227" s="932" t="s">
        <v>1093</v>
      </c>
      <c r="B227" s="933"/>
      <c r="C227" s="933"/>
      <c r="D227" s="933"/>
      <c r="E227" s="933"/>
      <c r="F227" s="933"/>
      <c r="G227" s="933"/>
      <c r="H227" s="933"/>
      <c r="I227" s="933"/>
      <c r="J227" s="933"/>
      <c r="K227" s="804" t="s">
        <v>1094</v>
      </c>
      <c r="L227" s="804" t="s">
        <v>1095</v>
      </c>
      <c r="M227" s="804" t="s">
        <v>643</v>
      </c>
    </row>
    <row r="228" spans="1:13">
      <c r="A228" s="921"/>
      <c r="B228" s="922"/>
      <c r="C228" s="922"/>
      <c r="D228" s="922"/>
      <c r="E228" s="922"/>
      <c r="F228" s="922"/>
      <c r="G228" s="922"/>
      <c r="H228" s="922"/>
      <c r="I228" s="922"/>
      <c r="J228" s="922"/>
      <c r="K228" s="770"/>
      <c r="L228" s="805"/>
      <c r="M228" s="805"/>
    </row>
    <row r="229" spans="1:13" ht="13.5" thickBot="1">
      <c r="A229" s="923"/>
      <c r="B229" s="924"/>
      <c r="C229" s="924"/>
      <c r="D229" s="924"/>
      <c r="E229" s="924"/>
      <c r="F229" s="924"/>
      <c r="G229" s="924"/>
      <c r="H229" s="924"/>
      <c r="I229" s="924"/>
      <c r="J229" s="924"/>
      <c r="K229" s="806"/>
      <c r="L229" s="783"/>
      <c r="M229" s="783"/>
    </row>
    <row r="230" spans="1:13" ht="13.5" thickBot="1">
      <c r="A230" s="925" t="s">
        <v>684</v>
      </c>
      <c r="B230" s="926"/>
      <c r="C230" s="926"/>
      <c r="D230" s="926"/>
      <c r="E230" s="926"/>
      <c r="F230" s="926"/>
      <c r="G230" s="926"/>
      <c r="H230" s="926"/>
      <c r="I230" s="926"/>
      <c r="J230" s="926"/>
      <c r="K230" s="807">
        <f>SUM(K228:K229)</f>
        <v>0</v>
      </c>
      <c r="L230" s="807">
        <f>SUM(L228:L229)</f>
        <v>0</v>
      </c>
      <c r="M230" s="807">
        <f>SUM(M228:M229)</f>
        <v>0</v>
      </c>
    </row>
    <row r="232" spans="1:13" ht="15" customHeight="1">
      <c r="A232" s="934" t="s">
        <v>1063</v>
      </c>
      <c r="B232" s="934"/>
      <c r="C232" s="934"/>
      <c r="D232" s="935" t="s">
        <v>1129</v>
      </c>
      <c r="E232" s="935"/>
      <c r="F232" s="935"/>
      <c r="G232" s="935"/>
      <c r="H232" s="935"/>
      <c r="I232" s="935"/>
      <c r="J232" s="935"/>
      <c r="K232" s="935"/>
      <c r="L232" s="935"/>
      <c r="M232" s="935"/>
    </row>
    <row r="233" spans="1:13" ht="15.75" thickBot="1">
      <c r="A233" s="736"/>
      <c r="B233" s="736"/>
      <c r="C233" s="736"/>
      <c r="D233" s="736"/>
      <c r="E233" s="736"/>
      <c r="F233" s="736"/>
      <c r="G233" s="736"/>
      <c r="H233" s="736"/>
      <c r="I233" s="736"/>
      <c r="J233" s="736"/>
      <c r="K233" s="736"/>
      <c r="L233" s="760"/>
      <c r="M233" s="803">
        <f>'[4]4.sz.mell.'!G233</f>
        <v>0</v>
      </c>
    </row>
    <row r="234" spans="1:13" ht="13.5" thickBot="1">
      <c r="A234" s="936" t="s">
        <v>1064</v>
      </c>
      <c r="B234" s="939" t="s">
        <v>1065</v>
      </c>
      <c r="C234" s="939"/>
      <c r="D234" s="939"/>
      <c r="E234" s="939"/>
      <c r="F234" s="939"/>
      <c r="G234" s="939"/>
      <c r="H234" s="939"/>
      <c r="I234" s="939"/>
      <c r="J234" s="940" t="s">
        <v>643</v>
      </c>
      <c r="K234" s="940"/>
      <c r="L234" s="940"/>
      <c r="M234" s="940"/>
    </row>
    <row r="235" spans="1:13" ht="15" customHeight="1" thickBot="1">
      <c r="A235" s="937"/>
      <c r="B235" s="928" t="s">
        <v>1066</v>
      </c>
      <c r="C235" s="927" t="s">
        <v>1067</v>
      </c>
      <c r="D235" s="942" t="s">
        <v>1068</v>
      </c>
      <c r="E235" s="942"/>
      <c r="F235" s="942"/>
      <c r="G235" s="942"/>
      <c r="H235" s="942"/>
      <c r="I235" s="942"/>
      <c r="J235" s="941"/>
      <c r="K235" s="941"/>
      <c r="L235" s="941"/>
      <c r="M235" s="941"/>
    </row>
    <row r="236" spans="1:13" ht="21.75" thickBot="1">
      <c r="A236" s="937"/>
      <c r="B236" s="928"/>
      <c r="C236" s="927"/>
      <c r="D236" s="762" t="s">
        <v>1066</v>
      </c>
      <c r="E236" s="762" t="s">
        <v>1067</v>
      </c>
      <c r="F236" s="762" t="s">
        <v>1066</v>
      </c>
      <c r="G236" s="762" t="s">
        <v>1067</v>
      </c>
      <c r="H236" s="762" t="s">
        <v>1066</v>
      </c>
      <c r="I236" s="762" t="s">
        <v>1067</v>
      </c>
      <c r="J236" s="941"/>
      <c r="K236" s="941"/>
      <c r="L236" s="941"/>
      <c r="M236" s="941"/>
    </row>
    <row r="237" spans="1:13" ht="32.25" thickBot="1">
      <c r="A237" s="938"/>
      <c r="B237" s="927" t="s">
        <v>1069</v>
      </c>
      <c r="C237" s="927"/>
      <c r="D237" s="927" t="s">
        <v>1119</v>
      </c>
      <c r="E237" s="927"/>
      <c r="F237" s="927" t="s">
        <v>1120</v>
      </c>
      <c r="G237" s="927"/>
      <c r="H237" s="928" t="s">
        <v>1121</v>
      </c>
      <c r="I237" s="928"/>
      <c r="J237" s="763" t="str">
        <f>+D237</f>
        <v>2017. előtt</v>
      </c>
      <c r="K237" s="762" t="str">
        <f>+F237</f>
        <v>2017. évi</v>
      </c>
      <c r="L237" s="763" t="s">
        <v>676</v>
      </c>
      <c r="M237" s="762" t="str">
        <f>+CONCATENATE("Teljesítés %-a ",LEFT([4]ÖSSZEFÜGGÉSEK!A235,4),". XII. 31-ig")</f>
        <v>Teljesítés %-a . XII. 31-ig</v>
      </c>
    </row>
    <row r="238" spans="1:13" ht="13.5" thickBot="1">
      <c r="A238" s="764" t="s">
        <v>940</v>
      </c>
      <c r="B238" s="763" t="s">
        <v>832</v>
      </c>
      <c r="C238" s="763" t="s">
        <v>833</v>
      </c>
      <c r="D238" s="765" t="s">
        <v>834</v>
      </c>
      <c r="E238" s="762" t="s">
        <v>1070</v>
      </c>
      <c r="F238" s="762" t="s">
        <v>1071</v>
      </c>
      <c r="G238" s="762" t="s">
        <v>1072</v>
      </c>
      <c r="H238" s="763" t="s">
        <v>1073</v>
      </c>
      <c r="I238" s="765" t="s">
        <v>1074</v>
      </c>
      <c r="J238" s="765" t="s">
        <v>1075</v>
      </c>
      <c r="K238" s="765" t="s">
        <v>1076</v>
      </c>
      <c r="L238" s="765" t="s">
        <v>1077</v>
      </c>
      <c r="M238" s="766" t="s">
        <v>1078</v>
      </c>
    </row>
    <row r="239" spans="1:13">
      <c r="A239" s="767" t="s">
        <v>1079</v>
      </c>
      <c r="B239" s="768"/>
      <c r="C239" s="769"/>
      <c r="D239" s="769"/>
      <c r="E239" s="770"/>
      <c r="F239" s="769"/>
      <c r="G239" s="769"/>
      <c r="H239" s="769"/>
      <c r="I239" s="769"/>
      <c r="J239" s="769"/>
      <c r="K239" s="769"/>
      <c r="L239" s="771">
        <f t="shared" ref="L239:L245" si="44">+J239+K239</f>
        <v>0</v>
      </c>
      <c r="M239" s="772" t="str">
        <f>IF((C239&lt;&gt;0),ROUND((L239/C239)*100,1),"")</f>
        <v/>
      </c>
    </row>
    <row r="240" spans="1:13">
      <c r="A240" s="773" t="s">
        <v>1080</v>
      </c>
      <c r="B240" s="774"/>
      <c r="C240" s="775"/>
      <c r="D240" s="775"/>
      <c r="E240" s="775"/>
      <c r="F240" s="775"/>
      <c r="G240" s="775"/>
      <c r="H240" s="775"/>
      <c r="I240" s="775"/>
      <c r="J240" s="775"/>
      <c r="K240" s="775"/>
      <c r="L240" s="776">
        <f t="shared" si="44"/>
        <v>0</v>
      </c>
      <c r="M240" s="777" t="str">
        <f t="shared" ref="M240:M245" si="45">IF((C240&lt;&gt;0),ROUND((L240/C240)*100,1),"")</f>
        <v/>
      </c>
    </row>
    <row r="241" spans="1:13">
      <c r="A241" s="778" t="s">
        <v>1081</v>
      </c>
      <c r="B241" s="779">
        <v>150000000</v>
      </c>
      <c r="C241" s="780">
        <v>150000000</v>
      </c>
      <c r="D241" s="780"/>
      <c r="E241" s="780"/>
      <c r="F241" s="780"/>
      <c r="G241" s="780">
        <v>150000000</v>
      </c>
      <c r="H241" s="780"/>
      <c r="I241" s="780"/>
      <c r="J241" s="780"/>
      <c r="K241" s="780">
        <v>150000000</v>
      </c>
      <c r="L241" s="776">
        <f t="shared" si="44"/>
        <v>150000000</v>
      </c>
      <c r="M241" s="777">
        <f t="shared" si="45"/>
        <v>100</v>
      </c>
    </row>
    <row r="242" spans="1:13">
      <c r="A242" s="778" t="s">
        <v>1082</v>
      </c>
      <c r="B242" s="779"/>
      <c r="C242" s="780"/>
      <c r="D242" s="780"/>
      <c r="E242" s="780"/>
      <c r="F242" s="780"/>
      <c r="G242" s="780"/>
      <c r="H242" s="780"/>
      <c r="I242" s="780"/>
      <c r="J242" s="780"/>
      <c r="K242" s="780"/>
      <c r="L242" s="776">
        <f t="shared" si="44"/>
        <v>0</v>
      </c>
      <c r="M242" s="777" t="str">
        <f t="shared" si="45"/>
        <v/>
      </c>
    </row>
    <row r="243" spans="1:13">
      <c r="A243" s="778" t="s">
        <v>1083</v>
      </c>
      <c r="B243" s="779"/>
      <c r="C243" s="780"/>
      <c r="D243" s="780"/>
      <c r="E243" s="780"/>
      <c r="F243" s="780"/>
      <c r="G243" s="780"/>
      <c r="H243" s="780"/>
      <c r="I243" s="780"/>
      <c r="J243" s="780"/>
      <c r="K243" s="780"/>
      <c r="L243" s="776">
        <f t="shared" si="44"/>
        <v>0</v>
      </c>
      <c r="M243" s="777" t="str">
        <f t="shared" si="45"/>
        <v/>
      </c>
    </row>
    <row r="244" spans="1:13">
      <c r="A244" s="778" t="s">
        <v>1084</v>
      </c>
      <c r="B244" s="779"/>
      <c r="C244" s="780"/>
      <c r="D244" s="780"/>
      <c r="E244" s="780"/>
      <c r="F244" s="780"/>
      <c r="G244" s="780"/>
      <c r="H244" s="780"/>
      <c r="I244" s="780"/>
      <c r="J244" s="780"/>
      <c r="K244" s="780"/>
      <c r="L244" s="776">
        <f t="shared" si="44"/>
        <v>0</v>
      </c>
      <c r="M244" s="777" t="str">
        <f t="shared" si="45"/>
        <v/>
      </c>
    </row>
    <row r="245" spans="1:13" ht="15" customHeight="1" thickBot="1">
      <c r="A245" s="781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76">
        <f t="shared" si="44"/>
        <v>0</v>
      </c>
      <c r="M245" s="784" t="str">
        <f t="shared" si="45"/>
        <v/>
      </c>
    </row>
    <row r="246" spans="1:13" ht="13.5" thickBot="1">
      <c r="A246" s="785" t="s">
        <v>1085</v>
      </c>
      <c r="B246" s="786">
        <f>B239+SUM(B241:B245)</f>
        <v>150000000</v>
      </c>
      <c r="C246" s="786">
        <f t="shared" ref="C246:L246" si="46">C239+SUM(C241:C245)</f>
        <v>150000000</v>
      </c>
      <c r="D246" s="786">
        <f t="shared" si="46"/>
        <v>0</v>
      </c>
      <c r="E246" s="786">
        <f t="shared" si="46"/>
        <v>0</v>
      </c>
      <c r="F246" s="786">
        <f t="shared" si="46"/>
        <v>0</v>
      </c>
      <c r="G246" s="786">
        <f t="shared" si="46"/>
        <v>150000000</v>
      </c>
      <c r="H246" s="786">
        <f t="shared" si="46"/>
        <v>0</v>
      </c>
      <c r="I246" s="786">
        <f t="shared" si="46"/>
        <v>0</v>
      </c>
      <c r="J246" s="786">
        <f t="shared" si="46"/>
        <v>0</v>
      </c>
      <c r="K246" s="786">
        <f t="shared" si="46"/>
        <v>150000000</v>
      </c>
      <c r="L246" s="786">
        <f t="shared" si="46"/>
        <v>150000000</v>
      </c>
      <c r="M246" s="787">
        <f>IF((C246&lt;&gt;0),ROUND((L246/C246)*100,1),"")</f>
        <v>100</v>
      </c>
    </row>
    <row r="247" spans="1:13">
      <c r="A247" s="788"/>
      <c r="B247" s="789"/>
      <c r="C247" s="790"/>
      <c r="D247" s="790"/>
      <c r="E247" s="790"/>
      <c r="F247" s="790"/>
      <c r="G247" s="790"/>
      <c r="H247" s="790"/>
      <c r="I247" s="790"/>
      <c r="J247" s="790"/>
      <c r="K247" s="790"/>
      <c r="L247" s="790"/>
      <c r="M247" s="790"/>
    </row>
    <row r="248" spans="1:13" ht="13.5" thickBot="1">
      <c r="A248" s="791" t="s">
        <v>1086</v>
      </c>
      <c r="B248" s="792"/>
      <c r="C248" s="793"/>
      <c r="D248" s="793"/>
      <c r="E248" s="793"/>
      <c r="F248" s="793"/>
      <c r="G248" s="793"/>
      <c r="H248" s="793"/>
      <c r="I248" s="793"/>
      <c r="J248" s="793"/>
      <c r="K248" s="793"/>
      <c r="L248" s="793"/>
      <c r="M248" s="793"/>
    </row>
    <row r="249" spans="1:13">
      <c r="A249" s="794" t="s">
        <v>1087</v>
      </c>
      <c r="B249" s="768"/>
      <c r="C249" s="769"/>
      <c r="D249" s="769"/>
      <c r="E249" s="770"/>
      <c r="F249" s="769"/>
      <c r="G249" s="769"/>
      <c r="H249" s="769"/>
      <c r="I249" s="769"/>
      <c r="J249" s="769"/>
      <c r="K249" s="769"/>
      <c r="L249" s="795">
        <f t="shared" ref="L249:L254" si="47">+J249+K249</f>
        <v>0</v>
      </c>
      <c r="M249" s="772" t="str">
        <f t="shared" ref="M249:M255" si="48">IF((C249&lt;&gt;0),ROUND((L249/C249)*100,1),"")</f>
        <v/>
      </c>
    </row>
    <row r="250" spans="1:13">
      <c r="A250" s="796" t="s">
        <v>1088</v>
      </c>
      <c r="B250" s="774">
        <v>134780146</v>
      </c>
      <c r="C250" s="780">
        <v>134780146</v>
      </c>
      <c r="D250" s="780"/>
      <c r="E250" s="780"/>
      <c r="F250" s="780"/>
      <c r="G250" s="780">
        <v>58998173</v>
      </c>
      <c r="H250" s="780">
        <v>75781973</v>
      </c>
      <c r="I250" s="780">
        <v>75781973</v>
      </c>
      <c r="J250" s="780"/>
      <c r="K250" s="780">
        <v>58998173</v>
      </c>
      <c r="L250" s="797">
        <f t="shared" si="47"/>
        <v>58998173</v>
      </c>
      <c r="M250" s="777">
        <f t="shared" si="48"/>
        <v>43.8</v>
      </c>
    </row>
    <row r="251" spans="1:13">
      <c r="A251" s="796" t="s">
        <v>1089</v>
      </c>
      <c r="B251" s="779">
        <v>15219854</v>
      </c>
      <c r="C251" s="780">
        <v>15219854</v>
      </c>
      <c r="D251" s="780"/>
      <c r="E251" s="780"/>
      <c r="F251" s="780"/>
      <c r="G251" s="780">
        <v>5116904</v>
      </c>
      <c r="H251" s="780">
        <v>10102950</v>
      </c>
      <c r="I251" s="780">
        <v>10102950</v>
      </c>
      <c r="J251" s="780"/>
      <c r="K251" s="780">
        <v>5116904</v>
      </c>
      <c r="L251" s="797">
        <f t="shared" si="47"/>
        <v>5116904</v>
      </c>
      <c r="M251" s="777">
        <f t="shared" si="48"/>
        <v>33.6</v>
      </c>
    </row>
    <row r="252" spans="1:13">
      <c r="A252" s="796" t="s">
        <v>1090</v>
      </c>
      <c r="B252" s="779"/>
      <c r="C252" s="780"/>
      <c r="D252" s="780"/>
      <c r="E252" s="780"/>
      <c r="F252" s="780"/>
      <c r="G252" s="780"/>
      <c r="H252" s="780"/>
      <c r="I252" s="780"/>
      <c r="J252" s="780"/>
      <c r="K252" s="780"/>
      <c r="L252" s="797">
        <f t="shared" si="47"/>
        <v>0</v>
      </c>
      <c r="M252" s="777" t="str">
        <f t="shared" si="48"/>
        <v/>
      </c>
    </row>
    <row r="253" spans="1:13">
      <c r="A253" s="798" t="s">
        <v>250</v>
      </c>
      <c r="B253" s="779"/>
      <c r="C253" s="780"/>
      <c r="D253" s="780"/>
      <c r="E253" s="780"/>
      <c r="F253" s="780"/>
      <c r="G253" s="780"/>
      <c r="H253" s="780"/>
      <c r="I253" s="780"/>
      <c r="J253" s="780"/>
      <c r="K253" s="780"/>
      <c r="L253" s="797">
        <f t="shared" si="47"/>
        <v>0</v>
      </c>
      <c r="M253" s="777" t="str">
        <f t="shared" si="48"/>
        <v/>
      </c>
    </row>
    <row r="254" spans="1:13" ht="13.5" thickBot="1">
      <c r="A254" s="799"/>
      <c r="B254" s="782"/>
      <c r="C254" s="783"/>
      <c r="D254" s="783"/>
      <c r="E254" s="783"/>
      <c r="F254" s="783"/>
      <c r="G254" s="783"/>
      <c r="H254" s="783"/>
      <c r="I254" s="783"/>
      <c r="J254" s="783"/>
      <c r="K254" s="783"/>
      <c r="L254" s="797">
        <f t="shared" si="47"/>
        <v>0</v>
      </c>
      <c r="M254" s="784" t="str">
        <f t="shared" si="48"/>
        <v/>
      </c>
    </row>
    <row r="255" spans="1:13" ht="13.5" thickBot="1">
      <c r="A255" s="800" t="s">
        <v>1091</v>
      </c>
      <c r="B255" s="786">
        <f t="shared" ref="B255:L255" si="49">SUM(B249:B254)</f>
        <v>150000000</v>
      </c>
      <c r="C255" s="786">
        <f t="shared" si="49"/>
        <v>150000000</v>
      </c>
      <c r="D255" s="786">
        <f t="shared" si="49"/>
        <v>0</v>
      </c>
      <c r="E255" s="786">
        <f t="shared" si="49"/>
        <v>0</v>
      </c>
      <c r="F255" s="786">
        <f t="shared" si="49"/>
        <v>0</v>
      </c>
      <c r="G255" s="786">
        <f t="shared" si="49"/>
        <v>64115077</v>
      </c>
      <c r="H255" s="786">
        <f t="shared" si="49"/>
        <v>85884923</v>
      </c>
      <c r="I255" s="786">
        <f t="shared" si="49"/>
        <v>85884923</v>
      </c>
      <c r="J255" s="786">
        <f t="shared" si="49"/>
        <v>0</v>
      </c>
      <c r="K255" s="786">
        <f t="shared" si="49"/>
        <v>64115077</v>
      </c>
      <c r="L255" s="786">
        <f t="shared" si="49"/>
        <v>64115077</v>
      </c>
      <c r="M255" s="787">
        <f t="shared" si="48"/>
        <v>42.7</v>
      </c>
    </row>
    <row r="256" spans="1:13">
      <c r="A256" s="929" t="s">
        <v>1092</v>
      </c>
      <c r="B256" s="929"/>
      <c r="C256" s="929"/>
      <c r="D256" s="929"/>
      <c r="E256" s="929"/>
      <c r="F256" s="929"/>
      <c r="G256" s="929"/>
      <c r="H256" s="929"/>
      <c r="I256" s="929"/>
      <c r="J256" s="929"/>
      <c r="K256" s="929"/>
      <c r="L256" s="929"/>
      <c r="M256" s="929"/>
    </row>
    <row r="257" spans="1:13" ht="5.25" customHeight="1">
      <c r="A257" s="801"/>
      <c r="B257" s="801"/>
      <c r="C257" s="801"/>
      <c r="D257" s="801"/>
      <c r="E257" s="801"/>
      <c r="F257" s="801"/>
      <c r="G257" s="801"/>
      <c r="H257" s="801"/>
      <c r="I257" s="801"/>
      <c r="J257" s="801"/>
      <c r="K257" s="801"/>
      <c r="L257" s="801"/>
      <c r="M257" s="801"/>
    </row>
    <row r="258" spans="1:13" ht="15.75">
      <c r="A258" s="930" t="s">
        <v>1122</v>
      </c>
      <c r="B258" s="930"/>
      <c r="C258" s="930"/>
      <c r="D258" s="930"/>
      <c r="E258" s="930"/>
      <c r="F258" s="930"/>
      <c r="G258" s="930"/>
      <c r="H258" s="930"/>
      <c r="I258" s="930"/>
      <c r="J258" s="930"/>
      <c r="K258" s="930"/>
      <c r="L258" s="930"/>
      <c r="M258" s="930"/>
    </row>
    <row r="259" spans="1:13" ht="12" customHeight="1" thickBot="1">
      <c r="A259" s="802"/>
      <c r="B259" s="802"/>
      <c r="C259" s="802"/>
      <c r="D259" s="802"/>
      <c r="E259" s="802"/>
      <c r="F259" s="802"/>
      <c r="G259" s="802"/>
      <c r="H259" s="802"/>
      <c r="I259" s="802"/>
      <c r="J259" s="802"/>
      <c r="K259" s="802"/>
      <c r="L259" s="931">
        <f>M233</f>
        <v>0</v>
      </c>
      <c r="M259" s="931"/>
    </row>
    <row r="260" spans="1:13" ht="21.75" thickBot="1">
      <c r="A260" s="932" t="s">
        <v>1093</v>
      </c>
      <c r="B260" s="933"/>
      <c r="C260" s="933"/>
      <c r="D260" s="933"/>
      <c r="E260" s="933"/>
      <c r="F260" s="933"/>
      <c r="G260" s="933"/>
      <c r="H260" s="933"/>
      <c r="I260" s="933"/>
      <c r="J260" s="933"/>
      <c r="K260" s="804" t="s">
        <v>1094</v>
      </c>
      <c r="L260" s="804" t="s">
        <v>1095</v>
      </c>
      <c r="M260" s="804" t="s">
        <v>643</v>
      </c>
    </row>
    <row r="261" spans="1:13">
      <c r="A261" s="921"/>
      <c r="B261" s="922"/>
      <c r="C261" s="922"/>
      <c r="D261" s="922"/>
      <c r="E261" s="922"/>
      <c r="F261" s="922"/>
      <c r="G261" s="922"/>
      <c r="H261" s="922"/>
      <c r="I261" s="922"/>
      <c r="J261" s="922"/>
      <c r="K261" s="770"/>
      <c r="L261" s="805"/>
      <c r="M261" s="805"/>
    </row>
    <row r="262" spans="1:13" ht="13.5" thickBot="1">
      <c r="A262" s="923"/>
      <c r="B262" s="924"/>
      <c r="C262" s="924"/>
      <c r="D262" s="924"/>
      <c r="E262" s="924"/>
      <c r="F262" s="924"/>
      <c r="G262" s="924"/>
      <c r="H262" s="924"/>
      <c r="I262" s="924"/>
      <c r="J262" s="924"/>
      <c r="K262" s="806"/>
      <c r="L262" s="783"/>
      <c r="M262" s="783"/>
    </row>
    <row r="263" spans="1:13" ht="13.5" thickBot="1">
      <c r="A263" s="925" t="s">
        <v>684</v>
      </c>
      <c r="B263" s="926"/>
      <c r="C263" s="926"/>
      <c r="D263" s="926"/>
      <c r="E263" s="926"/>
      <c r="F263" s="926"/>
      <c r="G263" s="926"/>
      <c r="H263" s="926"/>
      <c r="I263" s="926"/>
      <c r="J263" s="926"/>
      <c r="K263" s="807">
        <f>SUM(K261:K262)</f>
        <v>0</v>
      </c>
      <c r="L263" s="807">
        <f>SUM(L261:L262)</f>
        <v>0</v>
      </c>
      <c r="M263" s="807">
        <f>SUM(M261:M262)</f>
        <v>0</v>
      </c>
    </row>
    <row r="265" spans="1:13" ht="15" customHeight="1">
      <c r="A265" s="934" t="s">
        <v>1063</v>
      </c>
      <c r="B265" s="934"/>
      <c r="C265" s="934"/>
      <c r="D265" s="935" t="s">
        <v>1130</v>
      </c>
      <c r="E265" s="935"/>
      <c r="F265" s="935"/>
      <c r="G265" s="935"/>
      <c r="H265" s="935"/>
      <c r="I265" s="935"/>
      <c r="J265" s="935"/>
      <c r="K265" s="935"/>
      <c r="L265" s="935"/>
      <c r="M265" s="935"/>
    </row>
    <row r="266" spans="1:13" ht="15.75" thickBot="1">
      <c r="A266" s="736"/>
      <c r="B266" s="736"/>
      <c r="C266" s="736"/>
      <c r="D266" s="736"/>
      <c r="E266" s="736"/>
      <c r="F266" s="736"/>
      <c r="G266" s="736"/>
      <c r="H266" s="736"/>
      <c r="I266" s="736"/>
      <c r="J266" s="736"/>
      <c r="K266" s="736"/>
      <c r="L266" s="760"/>
      <c r="M266" s="803">
        <f>'[4]4.sz.mell.'!G266</f>
        <v>0</v>
      </c>
    </row>
    <row r="267" spans="1:13" ht="13.5" thickBot="1">
      <c r="A267" s="936" t="s">
        <v>1064</v>
      </c>
      <c r="B267" s="939" t="s">
        <v>1065</v>
      </c>
      <c r="C267" s="939"/>
      <c r="D267" s="939"/>
      <c r="E267" s="939"/>
      <c r="F267" s="939"/>
      <c r="G267" s="939"/>
      <c r="H267" s="939"/>
      <c r="I267" s="939"/>
      <c r="J267" s="940" t="s">
        <v>643</v>
      </c>
      <c r="K267" s="940"/>
      <c r="L267" s="940"/>
      <c r="M267" s="940"/>
    </row>
    <row r="268" spans="1:13" ht="15" customHeight="1" thickBot="1">
      <c r="A268" s="937"/>
      <c r="B268" s="928" t="s">
        <v>1066</v>
      </c>
      <c r="C268" s="927" t="s">
        <v>1067</v>
      </c>
      <c r="D268" s="942" t="s">
        <v>1068</v>
      </c>
      <c r="E268" s="942"/>
      <c r="F268" s="942"/>
      <c r="G268" s="942"/>
      <c r="H268" s="942"/>
      <c r="I268" s="942"/>
      <c r="J268" s="941"/>
      <c r="K268" s="941"/>
      <c r="L268" s="941"/>
      <c r="M268" s="941"/>
    </row>
    <row r="269" spans="1:13" ht="21.75" thickBot="1">
      <c r="A269" s="937"/>
      <c r="B269" s="928"/>
      <c r="C269" s="927"/>
      <c r="D269" s="762" t="s">
        <v>1066</v>
      </c>
      <c r="E269" s="762" t="s">
        <v>1067</v>
      </c>
      <c r="F269" s="762" t="s">
        <v>1066</v>
      </c>
      <c r="G269" s="762" t="s">
        <v>1067</v>
      </c>
      <c r="H269" s="762" t="s">
        <v>1066</v>
      </c>
      <c r="I269" s="762" t="s">
        <v>1067</v>
      </c>
      <c r="J269" s="941"/>
      <c r="K269" s="941"/>
      <c r="L269" s="941"/>
      <c r="M269" s="941"/>
    </row>
    <row r="270" spans="1:13" ht="32.25" thickBot="1">
      <c r="A270" s="938"/>
      <c r="B270" s="927" t="s">
        <v>1069</v>
      </c>
      <c r="C270" s="927"/>
      <c r="D270" s="927" t="s">
        <v>1119</v>
      </c>
      <c r="E270" s="927"/>
      <c r="F270" s="927" t="s">
        <v>1120</v>
      </c>
      <c r="G270" s="927"/>
      <c r="H270" s="928" t="s">
        <v>1121</v>
      </c>
      <c r="I270" s="928"/>
      <c r="J270" s="763" t="str">
        <f>+D270</f>
        <v>2017. előtt</v>
      </c>
      <c r="K270" s="762" t="str">
        <f>+F270</f>
        <v>2017. évi</v>
      </c>
      <c r="L270" s="763" t="s">
        <v>676</v>
      </c>
      <c r="M270" s="762" t="str">
        <f>+CONCATENATE("Teljesítés %-a ",LEFT([4]ÖSSZEFÜGGÉSEK!A268,4),". XII. 31-ig")</f>
        <v>Teljesítés %-a . XII. 31-ig</v>
      </c>
    </row>
    <row r="271" spans="1:13" ht="13.5" thickBot="1">
      <c r="A271" s="764" t="s">
        <v>940</v>
      </c>
      <c r="B271" s="763" t="s">
        <v>832</v>
      </c>
      <c r="C271" s="763" t="s">
        <v>833</v>
      </c>
      <c r="D271" s="765" t="s">
        <v>834</v>
      </c>
      <c r="E271" s="762" t="s">
        <v>1070</v>
      </c>
      <c r="F271" s="762" t="s">
        <v>1071</v>
      </c>
      <c r="G271" s="762" t="s">
        <v>1072</v>
      </c>
      <c r="H271" s="763" t="s">
        <v>1073</v>
      </c>
      <c r="I271" s="765" t="s">
        <v>1074</v>
      </c>
      <c r="J271" s="765" t="s">
        <v>1075</v>
      </c>
      <c r="K271" s="765" t="s">
        <v>1076</v>
      </c>
      <c r="L271" s="765" t="s">
        <v>1077</v>
      </c>
      <c r="M271" s="766" t="s">
        <v>1078</v>
      </c>
    </row>
    <row r="272" spans="1:13">
      <c r="A272" s="767" t="s">
        <v>1079</v>
      </c>
      <c r="B272" s="768"/>
      <c r="C272" s="769"/>
      <c r="D272" s="769"/>
      <c r="E272" s="770"/>
      <c r="F272" s="769"/>
      <c r="G272" s="769"/>
      <c r="H272" s="769"/>
      <c r="I272" s="769"/>
      <c r="J272" s="769"/>
      <c r="K272" s="769"/>
      <c r="L272" s="771">
        <f t="shared" ref="L272:L278" si="50">+J272+K272</f>
        <v>0</v>
      </c>
      <c r="M272" s="772" t="str">
        <f>IF((C272&lt;&gt;0),ROUND((L272/C272)*100,1),"")</f>
        <v/>
      </c>
    </row>
    <row r="273" spans="1:13">
      <c r="A273" s="773" t="s">
        <v>1080</v>
      </c>
      <c r="B273" s="774"/>
      <c r="C273" s="775"/>
      <c r="D273" s="775"/>
      <c r="E273" s="775"/>
      <c r="F273" s="775"/>
      <c r="G273" s="775"/>
      <c r="H273" s="775"/>
      <c r="I273" s="775"/>
      <c r="J273" s="775"/>
      <c r="K273" s="775"/>
      <c r="L273" s="776">
        <f t="shared" si="50"/>
        <v>0</v>
      </c>
      <c r="M273" s="777" t="str">
        <f t="shared" ref="M273:M278" si="51">IF((C273&lt;&gt;0),ROUND((L273/C273)*100,1),"")</f>
        <v/>
      </c>
    </row>
    <row r="274" spans="1:13">
      <c r="A274" s="778" t="s">
        <v>1081</v>
      </c>
      <c r="B274" s="779">
        <v>475000000</v>
      </c>
      <c r="C274" s="780">
        <v>475000000</v>
      </c>
      <c r="D274" s="780"/>
      <c r="E274" s="780"/>
      <c r="F274" s="780"/>
      <c r="G274" s="780">
        <v>475000000</v>
      </c>
      <c r="H274" s="780"/>
      <c r="I274" s="780"/>
      <c r="J274" s="780"/>
      <c r="K274" s="780">
        <v>475000000</v>
      </c>
      <c r="L274" s="776">
        <f t="shared" si="50"/>
        <v>475000000</v>
      </c>
      <c r="M274" s="777">
        <f t="shared" si="51"/>
        <v>100</v>
      </c>
    </row>
    <row r="275" spans="1:13">
      <c r="A275" s="778" t="s">
        <v>1082</v>
      </c>
      <c r="B275" s="779"/>
      <c r="C275" s="780"/>
      <c r="D275" s="780"/>
      <c r="E275" s="780"/>
      <c r="F275" s="780"/>
      <c r="G275" s="780"/>
      <c r="H275" s="780"/>
      <c r="I275" s="780"/>
      <c r="J275" s="780"/>
      <c r="K275" s="780"/>
      <c r="L275" s="776">
        <f t="shared" si="50"/>
        <v>0</v>
      </c>
      <c r="M275" s="777" t="str">
        <f t="shared" si="51"/>
        <v/>
      </c>
    </row>
    <row r="276" spans="1:13">
      <c r="A276" s="778" t="s">
        <v>1083</v>
      </c>
      <c r="B276" s="779"/>
      <c r="C276" s="780"/>
      <c r="D276" s="780"/>
      <c r="E276" s="780"/>
      <c r="F276" s="780"/>
      <c r="G276" s="780"/>
      <c r="H276" s="780"/>
      <c r="I276" s="780"/>
      <c r="J276" s="780"/>
      <c r="K276" s="780"/>
      <c r="L276" s="776">
        <f t="shared" si="50"/>
        <v>0</v>
      </c>
      <c r="M276" s="777" t="str">
        <f t="shared" si="51"/>
        <v/>
      </c>
    </row>
    <row r="277" spans="1:13">
      <c r="A277" s="778" t="s">
        <v>1084</v>
      </c>
      <c r="B277" s="779"/>
      <c r="C277" s="780"/>
      <c r="D277" s="780"/>
      <c r="E277" s="780"/>
      <c r="F277" s="780"/>
      <c r="G277" s="780"/>
      <c r="H277" s="780"/>
      <c r="I277" s="780"/>
      <c r="J277" s="780"/>
      <c r="K277" s="780"/>
      <c r="L277" s="776">
        <f t="shared" si="50"/>
        <v>0</v>
      </c>
      <c r="M277" s="777" t="str">
        <f t="shared" si="51"/>
        <v/>
      </c>
    </row>
    <row r="278" spans="1:13" ht="15" customHeight="1" thickBot="1">
      <c r="A278" s="781"/>
      <c r="B278" s="782"/>
      <c r="C278" s="783"/>
      <c r="D278" s="783"/>
      <c r="E278" s="783"/>
      <c r="F278" s="783"/>
      <c r="G278" s="783"/>
      <c r="H278" s="783"/>
      <c r="I278" s="783"/>
      <c r="J278" s="783"/>
      <c r="K278" s="783"/>
      <c r="L278" s="776">
        <f t="shared" si="50"/>
        <v>0</v>
      </c>
      <c r="M278" s="784" t="str">
        <f t="shared" si="51"/>
        <v/>
      </c>
    </row>
    <row r="279" spans="1:13" ht="13.5" thickBot="1">
      <c r="A279" s="785" t="s">
        <v>1085</v>
      </c>
      <c r="B279" s="786">
        <f>B272+SUM(B274:B278)</f>
        <v>475000000</v>
      </c>
      <c r="C279" s="786">
        <f t="shared" ref="C279:L279" si="52">C272+SUM(C274:C278)</f>
        <v>475000000</v>
      </c>
      <c r="D279" s="786">
        <f t="shared" si="52"/>
        <v>0</v>
      </c>
      <c r="E279" s="786">
        <f t="shared" si="52"/>
        <v>0</v>
      </c>
      <c r="F279" s="786">
        <f t="shared" si="52"/>
        <v>0</v>
      </c>
      <c r="G279" s="786">
        <f t="shared" si="52"/>
        <v>475000000</v>
      </c>
      <c r="H279" s="786">
        <f t="shared" si="52"/>
        <v>0</v>
      </c>
      <c r="I279" s="786">
        <f t="shared" si="52"/>
        <v>0</v>
      </c>
      <c r="J279" s="786">
        <f t="shared" si="52"/>
        <v>0</v>
      </c>
      <c r="K279" s="786">
        <f t="shared" si="52"/>
        <v>475000000</v>
      </c>
      <c r="L279" s="786">
        <f t="shared" si="52"/>
        <v>475000000</v>
      </c>
      <c r="M279" s="787">
        <f>IF((C279&lt;&gt;0),ROUND((L279/C279)*100,1),"")</f>
        <v>100</v>
      </c>
    </row>
    <row r="280" spans="1:13">
      <c r="A280" s="788"/>
      <c r="B280" s="789"/>
      <c r="C280" s="790"/>
      <c r="D280" s="790"/>
      <c r="E280" s="790"/>
      <c r="F280" s="790"/>
      <c r="G280" s="790"/>
      <c r="H280" s="790"/>
      <c r="I280" s="790"/>
      <c r="J280" s="790"/>
      <c r="K280" s="790"/>
      <c r="L280" s="790"/>
      <c r="M280" s="790"/>
    </row>
    <row r="281" spans="1:13" ht="13.5" thickBot="1">
      <c r="A281" s="791" t="s">
        <v>1086</v>
      </c>
      <c r="B281" s="792"/>
      <c r="C281" s="793"/>
      <c r="D281" s="793"/>
      <c r="E281" s="793"/>
      <c r="F281" s="793"/>
      <c r="G281" s="793"/>
      <c r="H281" s="793"/>
      <c r="I281" s="793"/>
      <c r="J281" s="793"/>
      <c r="K281" s="793"/>
      <c r="L281" s="793"/>
      <c r="M281" s="793"/>
    </row>
    <row r="282" spans="1:13">
      <c r="A282" s="794" t="s">
        <v>1087</v>
      </c>
      <c r="B282" s="768"/>
      <c r="C282" s="769"/>
      <c r="D282" s="769"/>
      <c r="E282" s="770"/>
      <c r="F282" s="769"/>
      <c r="G282" s="769"/>
      <c r="H282" s="769"/>
      <c r="I282" s="769"/>
      <c r="J282" s="769"/>
      <c r="K282" s="769"/>
      <c r="L282" s="795">
        <f t="shared" ref="L282:L287" si="53">+J282+K282</f>
        <v>0</v>
      </c>
      <c r="M282" s="772" t="str">
        <f t="shared" ref="M282:M288" si="54">IF((C282&lt;&gt;0),ROUND((L282/C282)*100,1),"")</f>
        <v/>
      </c>
    </row>
    <row r="283" spans="1:13">
      <c r="A283" s="796" t="s">
        <v>1088</v>
      </c>
      <c r="B283" s="774">
        <v>351740545</v>
      </c>
      <c r="C283" s="780">
        <v>351740545</v>
      </c>
      <c r="D283" s="780"/>
      <c r="E283" s="780"/>
      <c r="F283" s="780"/>
      <c r="G283" s="780">
        <v>57225772</v>
      </c>
      <c r="H283" s="780">
        <v>294514773</v>
      </c>
      <c r="I283" s="780">
        <v>294514773</v>
      </c>
      <c r="J283" s="780"/>
      <c r="K283" s="780">
        <v>57225772</v>
      </c>
      <c r="L283" s="797">
        <f t="shared" si="53"/>
        <v>57225772</v>
      </c>
      <c r="M283" s="777">
        <f t="shared" si="54"/>
        <v>16.3</v>
      </c>
    </row>
    <row r="284" spans="1:13">
      <c r="A284" s="796" t="s">
        <v>1089</v>
      </c>
      <c r="B284" s="779">
        <v>123259455</v>
      </c>
      <c r="C284" s="780">
        <v>123259455</v>
      </c>
      <c r="D284" s="780"/>
      <c r="E284" s="780"/>
      <c r="F284" s="780"/>
      <c r="G284" s="780">
        <v>19645690</v>
      </c>
      <c r="H284" s="780">
        <v>103613765</v>
      </c>
      <c r="I284" s="780">
        <v>103613765</v>
      </c>
      <c r="J284" s="780"/>
      <c r="K284" s="780">
        <v>19645690</v>
      </c>
      <c r="L284" s="797">
        <f t="shared" si="53"/>
        <v>19645690</v>
      </c>
      <c r="M284" s="777">
        <f t="shared" si="54"/>
        <v>15.9</v>
      </c>
    </row>
    <row r="285" spans="1:13">
      <c r="A285" s="796" t="s">
        <v>1090</v>
      </c>
      <c r="B285" s="779"/>
      <c r="C285" s="780"/>
      <c r="D285" s="780"/>
      <c r="E285" s="780"/>
      <c r="F285" s="780"/>
      <c r="G285" s="780"/>
      <c r="H285" s="780"/>
      <c r="I285" s="780"/>
      <c r="J285" s="780"/>
      <c r="K285" s="780"/>
      <c r="L285" s="797">
        <f t="shared" si="53"/>
        <v>0</v>
      </c>
      <c r="M285" s="777" t="str">
        <f t="shared" si="54"/>
        <v/>
      </c>
    </row>
    <row r="286" spans="1:13">
      <c r="A286" s="798" t="s">
        <v>250</v>
      </c>
      <c r="B286" s="779"/>
      <c r="C286" s="780"/>
      <c r="D286" s="780"/>
      <c r="E286" s="780"/>
      <c r="F286" s="780"/>
      <c r="G286" s="780"/>
      <c r="H286" s="780"/>
      <c r="I286" s="780"/>
      <c r="J286" s="780"/>
      <c r="K286" s="780"/>
      <c r="L286" s="797">
        <f t="shared" si="53"/>
        <v>0</v>
      </c>
      <c r="M286" s="777" t="str">
        <f t="shared" si="54"/>
        <v/>
      </c>
    </row>
    <row r="287" spans="1:13" ht="13.5" thickBot="1">
      <c r="A287" s="799"/>
      <c r="B287" s="782"/>
      <c r="C287" s="783"/>
      <c r="D287" s="783"/>
      <c r="E287" s="783"/>
      <c r="F287" s="783"/>
      <c r="G287" s="783"/>
      <c r="H287" s="783"/>
      <c r="I287" s="783"/>
      <c r="J287" s="783"/>
      <c r="K287" s="783"/>
      <c r="L287" s="797">
        <f t="shared" si="53"/>
        <v>0</v>
      </c>
      <c r="M287" s="784" t="str">
        <f t="shared" si="54"/>
        <v/>
      </c>
    </row>
    <row r="288" spans="1:13" ht="13.5" thickBot="1">
      <c r="A288" s="800" t="s">
        <v>1091</v>
      </c>
      <c r="B288" s="786">
        <f t="shared" ref="B288:L288" si="55">SUM(B282:B287)</f>
        <v>475000000</v>
      </c>
      <c r="C288" s="786">
        <f t="shared" si="55"/>
        <v>475000000</v>
      </c>
      <c r="D288" s="786">
        <f t="shared" si="55"/>
        <v>0</v>
      </c>
      <c r="E288" s="786">
        <f t="shared" si="55"/>
        <v>0</v>
      </c>
      <c r="F288" s="786">
        <f t="shared" si="55"/>
        <v>0</v>
      </c>
      <c r="G288" s="786">
        <f t="shared" si="55"/>
        <v>76871462</v>
      </c>
      <c r="H288" s="786">
        <f t="shared" si="55"/>
        <v>398128538</v>
      </c>
      <c r="I288" s="786">
        <f t="shared" si="55"/>
        <v>398128538</v>
      </c>
      <c r="J288" s="786">
        <f t="shared" si="55"/>
        <v>0</v>
      </c>
      <c r="K288" s="786">
        <f t="shared" si="55"/>
        <v>76871462</v>
      </c>
      <c r="L288" s="786">
        <f t="shared" si="55"/>
        <v>76871462</v>
      </c>
      <c r="M288" s="787">
        <f t="shared" si="54"/>
        <v>16.2</v>
      </c>
    </row>
    <row r="289" spans="1:13">
      <c r="A289" s="929" t="s">
        <v>1092</v>
      </c>
      <c r="B289" s="929"/>
      <c r="C289" s="929"/>
      <c r="D289" s="929"/>
      <c r="E289" s="929"/>
      <c r="F289" s="929"/>
      <c r="G289" s="929"/>
      <c r="H289" s="929"/>
      <c r="I289" s="929"/>
      <c r="J289" s="929"/>
      <c r="K289" s="929"/>
      <c r="L289" s="929"/>
      <c r="M289" s="929"/>
    </row>
    <row r="290" spans="1:13" ht="5.25" customHeight="1">
      <c r="A290" s="801"/>
      <c r="B290" s="801"/>
      <c r="C290" s="801"/>
      <c r="D290" s="801"/>
      <c r="E290" s="801"/>
      <c r="F290" s="801"/>
      <c r="G290" s="801"/>
      <c r="H290" s="801"/>
      <c r="I290" s="801"/>
      <c r="J290" s="801"/>
      <c r="K290" s="801"/>
      <c r="L290" s="801"/>
      <c r="M290" s="801"/>
    </row>
    <row r="291" spans="1:13" ht="15.75">
      <c r="A291" s="930" t="s">
        <v>1122</v>
      </c>
      <c r="B291" s="930"/>
      <c r="C291" s="930"/>
      <c r="D291" s="930"/>
      <c r="E291" s="930"/>
      <c r="F291" s="930"/>
      <c r="G291" s="930"/>
      <c r="H291" s="930"/>
      <c r="I291" s="930"/>
      <c r="J291" s="930"/>
      <c r="K291" s="930"/>
      <c r="L291" s="930"/>
      <c r="M291" s="930"/>
    </row>
    <row r="292" spans="1:13" ht="12" customHeight="1" thickBot="1">
      <c r="A292" s="802"/>
      <c r="B292" s="802"/>
      <c r="C292" s="802"/>
      <c r="D292" s="802"/>
      <c r="E292" s="802"/>
      <c r="F292" s="802"/>
      <c r="G292" s="802"/>
      <c r="H292" s="802"/>
      <c r="I292" s="802"/>
      <c r="J292" s="802"/>
      <c r="K292" s="802"/>
      <c r="L292" s="931">
        <f>M266</f>
        <v>0</v>
      </c>
      <c r="M292" s="931"/>
    </row>
    <row r="293" spans="1:13" ht="21.75" thickBot="1">
      <c r="A293" s="932" t="s">
        <v>1093</v>
      </c>
      <c r="B293" s="933"/>
      <c r="C293" s="933"/>
      <c r="D293" s="933"/>
      <c r="E293" s="933"/>
      <c r="F293" s="933"/>
      <c r="G293" s="933"/>
      <c r="H293" s="933"/>
      <c r="I293" s="933"/>
      <c r="J293" s="933"/>
      <c r="K293" s="804" t="s">
        <v>1094</v>
      </c>
      <c r="L293" s="804" t="s">
        <v>1095</v>
      </c>
      <c r="M293" s="804" t="s">
        <v>643</v>
      </c>
    </row>
    <row r="294" spans="1:13">
      <c r="A294" s="921"/>
      <c r="B294" s="922"/>
      <c r="C294" s="922"/>
      <c r="D294" s="922"/>
      <c r="E294" s="922"/>
      <c r="F294" s="922"/>
      <c r="G294" s="922"/>
      <c r="H294" s="922"/>
      <c r="I294" s="922"/>
      <c r="J294" s="922"/>
      <c r="K294" s="770"/>
      <c r="L294" s="805"/>
      <c r="M294" s="805"/>
    </row>
    <row r="295" spans="1:13" ht="13.5" thickBot="1">
      <c r="A295" s="923"/>
      <c r="B295" s="924"/>
      <c r="C295" s="924"/>
      <c r="D295" s="924"/>
      <c r="E295" s="924"/>
      <c r="F295" s="924"/>
      <c r="G295" s="924"/>
      <c r="H295" s="924"/>
      <c r="I295" s="924"/>
      <c r="J295" s="924"/>
      <c r="K295" s="806"/>
      <c r="L295" s="783"/>
      <c r="M295" s="783"/>
    </row>
    <row r="296" spans="1:13" ht="13.5" thickBot="1">
      <c r="A296" s="925" t="s">
        <v>684</v>
      </c>
      <c r="B296" s="926"/>
      <c r="C296" s="926"/>
      <c r="D296" s="926"/>
      <c r="E296" s="926"/>
      <c r="F296" s="926"/>
      <c r="G296" s="926"/>
      <c r="H296" s="926"/>
      <c r="I296" s="926"/>
      <c r="J296" s="926"/>
      <c r="K296" s="807">
        <f>SUM(K294:K295)</f>
        <v>0</v>
      </c>
      <c r="L296" s="807">
        <f>SUM(L294:L295)</f>
        <v>0</v>
      </c>
      <c r="M296" s="807">
        <f>SUM(M294:M295)</f>
        <v>0</v>
      </c>
    </row>
    <row r="298" spans="1:13" ht="15" customHeight="1">
      <c r="A298" s="934" t="s">
        <v>1063</v>
      </c>
      <c r="B298" s="934"/>
      <c r="C298" s="934"/>
      <c r="D298" s="935" t="s">
        <v>1131</v>
      </c>
      <c r="E298" s="935"/>
      <c r="F298" s="935"/>
      <c r="G298" s="935"/>
      <c r="H298" s="935"/>
      <c r="I298" s="935"/>
      <c r="J298" s="935"/>
      <c r="K298" s="935"/>
      <c r="L298" s="935"/>
      <c r="M298" s="935"/>
    </row>
    <row r="299" spans="1:13" ht="15.75" thickBot="1">
      <c r="A299" s="736"/>
      <c r="B299" s="736"/>
      <c r="C299" s="736"/>
      <c r="D299" s="736"/>
      <c r="E299" s="736"/>
      <c r="F299" s="736"/>
      <c r="G299" s="736"/>
      <c r="H299" s="736"/>
      <c r="I299" s="736"/>
      <c r="J299" s="736"/>
      <c r="K299" s="736"/>
      <c r="L299" s="760"/>
      <c r="M299" s="803">
        <f>'[4]4.sz.mell.'!G299</f>
        <v>0</v>
      </c>
    </row>
    <row r="300" spans="1:13" ht="13.5" thickBot="1">
      <c r="A300" s="936" t="s">
        <v>1064</v>
      </c>
      <c r="B300" s="939" t="s">
        <v>1065</v>
      </c>
      <c r="C300" s="939"/>
      <c r="D300" s="939"/>
      <c r="E300" s="939"/>
      <c r="F300" s="939"/>
      <c r="G300" s="939"/>
      <c r="H300" s="939"/>
      <c r="I300" s="939"/>
      <c r="J300" s="940" t="s">
        <v>643</v>
      </c>
      <c r="K300" s="940"/>
      <c r="L300" s="940"/>
      <c r="M300" s="940"/>
    </row>
    <row r="301" spans="1:13" ht="15" customHeight="1" thickBot="1">
      <c r="A301" s="937"/>
      <c r="B301" s="928" t="s">
        <v>1066</v>
      </c>
      <c r="C301" s="927" t="s">
        <v>1067</v>
      </c>
      <c r="D301" s="942" t="s">
        <v>1068</v>
      </c>
      <c r="E301" s="942"/>
      <c r="F301" s="942"/>
      <c r="G301" s="942"/>
      <c r="H301" s="942"/>
      <c r="I301" s="942"/>
      <c r="J301" s="941"/>
      <c r="K301" s="941"/>
      <c r="L301" s="941"/>
      <c r="M301" s="941"/>
    </row>
    <row r="302" spans="1:13" ht="21.75" thickBot="1">
      <c r="A302" s="937"/>
      <c r="B302" s="928"/>
      <c r="C302" s="927"/>
      <c r="D302" s="762" t="s">
        <v>1066</v>
      </c>
      <c r="E302" s="762" t="s">
        <v>1067</v>
      </c>
      <c r="F302" s="762" t="s">
        <v>1066</v>
      </c>
      <c r="G302" s="762" t="s">
        <v>1067</v>
      </c>
      <c r="H302" s="762" t="s">
        <v>1066</v>
      </c>
      <c r="I302" s="762" t="s">
        <v>1067</v>
      </c>
      <c r="J302" s="941"/>
      <c r="K302" s="941"/>
      <c r="L302" s="941"/>
      <c r="M302" s="941"/>
    </row>
    <row r="303" spans="1:13" ht="32.25" thickBot="1">
      <c r="A303" s="938"/>
      <c r="B303" s="927" t="s">
        <v>1069</v>
      </c>
      <c r="C303" s="927"/>
      <c r="D303" s="927" t="s">
        <v>1119</v>
      </c>
      <c r="E303" s="927"/>
      <c r="F303" s="927" t="s">
        <v>1120</v>
      </c>
      <c r="G303" s="927"/>
      <c r="H303" s="928" t="s">
        <v>1121</v>
      </c>
      <c r="I303" s="928"/>
      <c r="J303" s="763" t="str">
        <f>+D303</f>
        <v>2017. előtt</v>
      </c>
      <c r="K303" s="762" t="str">
        <f>+F303</f>
        <v>2017. évi</v>
      </c>
      <c r="L303" s="763" t="s">
        <v>676</v>
      </c>
      <c r="M303" s="762" t="str">
        <f>+CONCATENATE("Teljesítés %-a ",LEFT([4]ÖSSZEFÜGGÉSEK!A301,4),". XII. 31-ig")</f>
        <v>Teljesítés %-a . XII. 31-ig</v>
      </c>
    </row>
    <row r="304" spans="1:13" ht="13.5" thickBot="1">
      <c r="A304" s="764" t="s">
        <v>940</v>
      </c>
      <c r="B304" s="763" t="s">
        <v>832</v>
      </c>
      <c r="C304" s="763" t="s">
        <v>833</v>
      </c>
      <c r="D304" s="765" t="s">
        <v>834</v>
      </c>
      <c r="E304" s="762" t="s">
        <v>1070</v>
      </c>
      <c r="F304" s="762" t="s">
        <v>1071</v>
      </c>
      <c r="G304" s="762" t="s">
        <v>1072</v>
      </c>
      <c r="H304" s="763" t="s">
        <v>1073</v>
      </c>
      <c r="I304" s="765" t="s">
        <v>1074</v>
      </c>
      <c r="J304" s="765" t="s">
        <v>1075</v>
      </c>
      <c r="K304" s="765" t="s">
        <v>1076</v>
      </c>
      <c r="L304" s="765" t="s">
        <v>1077</v>
      </c>
      <c r="M304" s="766" t="s">
        <v>1078</v>
      </c>
    </row>
    <row r="305" spans="1:13">
      <c r="A305" s="767" t="s">
        <v>1079</v>
      </c>
      <c r="B305" s="768">
        <v>12787886</v>
      </c>
      <c r="C305" s="769">
        <v>12787886</v>
      </c>
      <c r="D305" s="769"/>
      <c r="E305" s="770"/>
      <c r="F305" s="769"/>
      <c r="G305" s="769"/>
      <c r="H305" s="769"/>
      <c r="I305" s="769"/>
      <c r="J305" s="769"/>
      <c r="K305" s="769"/>
      <c r="L305" s="771">
        <f t="shared" ref="L305:L311" si="56">+J305+K305</f>
        <v>0</v>
      </c>
      <c r="M305" s="772">
        <f>IF((C305&lt;&gt;0),ROUND((L305/C305)*100,1),"")</f>
        <v>0</v>
      </c>
    </row>
    <row r="306" spans="1:13">
      <c r="A306" s="773" t="s">
        <v>1080</v>
      </c>
      <c r="B306" s="774"/>
      <c r="C306" s="775"/>
      <c r="D306" s="775"/>
      <c r="E306" s="775"/>
      <c r="F306" s="775"/>
      <c r="G306" s="775"/>
      <c r="H306" s="775"/>
      <c r="I306" s="775"/>
      <c r="J306" s="775"/>
      <c r="K306" s="775"/>
      <c r="L306" s="776">
        <f t="shared" si="56"/>
        <v>0</v>
      </c>
      <c r="M306" s="777" t="str">
        <f t="shared" ref="M306:M311" si="57">IF((C306&lt;&gt;0),ROUND((L306/C306)*100,1),"")</f>
        <v/>
      </c>
    </row>
    <row r="307" spans="1:13">
      <c r="A307" s="778" t="s">
        <v>1081</v>
      </c>
      <c r="B307" s="779">
        <v>83212487</v>
      </c>
      <c r="C307" s="780">
        <v>83212487</v>
      </c>
      <c r="D307" s="780"/>
      <c r="E307" s="780"/>
      <c r="F307" s="780"/>
      <c r="G307" s="780">
        <v>78357002</v>
      </c>
      <c r="H307" s="780"/>
      <c r="I307" s="780"/>
      <c r="J307" s="780"/>
      <c r="K307" s="780">
        <v>78357002</v>
      </c>
      <c r="L307" s="776">
        <f t="shared" si="56"/>
        <v>78357002</v>
      </c>
      <c r="M307" s="777">
        <f t="shared" si="57"/>
        <v>94.2</v>
      </c>
    </row>
    <row r="308" spans="1:13">
      <c r="A308" s="778" t="s">
        <v>1082</v>
      </c>
      <c r="B308" s="779"/>
      <c r="C308" s="780"/>
      <c r="D308" s="780"/>
      <c r="E308" s="780"/>
      <c r="F308" s="780"/>
      <c r="G308" s="780"/>
      <c r="H308" s="780"/>
      <c r="I308" s="780"/>
      <c r="J308" s="780"/>
      <c r="K308" s="780"/>
      <c r="L308" s="776">
        <f t="shared" si="56"/>
        <v>0</v>
      </c>
      <c r="M308" s="777" t="str">
        <f t="shared" si="57"/>
        <v/>
      </c>
    </row>
    <row r="309" spans="1:13">
      <c r="A309" s="778" t="s">
        <v>1083</v>
      </c>
      <c r="B309" s="779"/>
      <c r="C309" s="780"/>
      <c r="D309" s="780"/>
      <c r="E309" s="780"/>
      <c r="F309" s="780"/>
      <c r="G309" s="780"/>
      <c r="H309" s="780"/>
      <c r="I309" s="780"/>
      <c r="J309" s="780"/>
      <c r="K309" s="780"/>
      <c r="L309" s="776">
        <f t="shared" si="56"/>
        <v>0</v>
      </c>
      <c r="M309" s="777" t="str">
        <f t="shared" si="57"/>
        <v/>
      </c>
    </row>
    <row r="310" spans="1:13">
      <c r="A310" s="778" t="s">
        <v>1084</v>
      </c>
      <c r="B310" s="779"/>
      <c r="C310" s="780"/>
      <c r="D310" s="780"/>
      <c r="E310" s="780"/>
      <c r="F310" s="780"/>
      <c r="G310" s="780"/>
      <c r="H310" s="780"/>
      <c r="I310" s="780"/>
      <c r="J310" s="780"/>
      <c r="K310" s="780"/>
      <c r="L310" s="776">
        <f t="shared" si="56"/>
        <v>0</v>
      </c>
      <c r="M310" s="777" t="str">
        <f t="shared" si="57"/>
        <v/>
      </c>
    </row>
    <row r="311" spans="1:13" ht="15" customHeight="1" thickBot="1">
      <c r="A311" s="781"/>
      <c r="B311" s="782"/>
      <c r="C311" s="783"/>
      <c r="D311" s="783"/>
      <c r="E311" s="783"/>
      <c r="F311" s="783"/>
      <c r="G311" s="783"/>
      <c r="H311" s="783"/>
      <c r="I311" s="783"/>
      <c r="J311" s="783"/>
      <c r="K311" s="783"/>
      <c r="L311" s="776">
        <f t="shared" si="56"/>
        <v>0</v>
      </c>
      <c r="M311" s="784" t="str">
        <f t="shared" si="57"/>
        <v/>
      </c>
    </row>
    <row r="312" spans="1:13" ht="13.5" thickBot="1">
      <c r="A312" s="785" t="s">
        <v>1085</v>
      </c>
      <c r="B312" s="786">
        <f>B305+SUM(B307:B311)</f>
        <v>96000373</v>
      </c>
      <c r="C312" s="786">
        <f t="shared" ref="C312:L312" si="58">C305+SUM(C307:C311)</f>
        <v>96000373</v>
      </c>
      <c r="D312" s="786">
        <f t="shared" si="58"/>
        <v>0</v>
      </c>
      <c r="E312" s="786">
        <f t="shared" si="58"/>
        <v>0</v>
      </c>
      <c r="F312" s="786">
        <f t="shared" si="58"/>
        <v>0</v>
      </c>
      <c r="G312" s="786">
        <f t="shared" si="58"/>
        <v>78357002</v>
      </c>
      <c r="H312" s="786">
        <f t="shared" si="58"/>
        <v>0</v>
      </c>
      <c r="I312" s="786">
        <f t="shared" si="58"/>
        <v>0</v>
      </c>
      <c r="J312" s="786">
        <f t="shared" si="58"/>
        <v>0</v>
      </c>
      <c r="K312" s="786">
        <f t="shared" si="58"/>
        <v>78357002</v>
      </c>
      <c r="L312" s="786">
        <f t="shared" si="58"/>
        <v>78357002</v>
      </c>
      <c r="M312" s="787">
        <f>IF((C312&lt;&gt;0),ROUND((L312/C312)*100,1),"")</f>
        <v>81.599999999999994</v>
      </c>
    </row>
    <row r="313" spans="1:13">
      <c r="A313" s="788"/>
      <c r="B313" s="789"/>
      <c r="C313" s="790"/>
      <c r="D313" s="790"/>
      <c r="E313" s="790"/>
      <c r="F313" s="790"/>
      <c r="G313" s="790"/>
      <c r="H313" s="790"/>
      <c r="I313" s="790"/>
      <c r="J313" s="790"/>
      <c r="K313" s="790"/>
      <c r="L313" s="790"/>
      <c r="M313" s="790"/>
    </row>
    <row r="314" spans="1:13" ht="13.5" thickBot="1">
      <c r="A314" s="791" t="s">
        <v>1086</v>
      </c>
      <c r="B314" s="792"/>
      <c r="C314" s="793"/>
      <c r="D314" s="793"/>
      <c r="E314" s="793"/>
      <c r="F314" s="793"/>
      <c r="G314" s="793"/>
      <c r="H314" s="793"/>
      <c r="I314" s="793"/>
      <c r="J314" s="793"/>
      <c r="K314" s="793"/>
      <c r="L314" s="793"/>
      <c r="M314" s="793"/>
    </row>
    <row r="315" spans="1:13">
      <c r="A315" s="794" t="s">
        <v>1087</v>
      </c>
      <c r="B315" s="768">
        <v>2023532</v>
      </c>
      <c r="C315" s="769">
        <v>2023532</v>
      </c>
      <c r="D315" s="769"/>
      <c r="E315" s="770"/>
      <c r="F315" s="769"/>
      <c r="G315" s="769"/>
      <c r="H315" s="769">
        <v>2023532</v>
      </c>
      <c r="I315" s="769">
        <v>2023532</v>
      </c>
      <c r="J315" s="769"/>
      <c r="K315" s="769">
        <v>150508</v>
      </c>
      <c r="L315" s="795">
        <f t="shared" ref="L315:L320" si="59">+J315+K315</f>
        <v>150508</v>
      </c>
      <c r="M315" s="772">
        <f t="shared" ref="M315:M321" si="60">IF((C315&lt;&gt;0),ROUND((L315/C315)*100,1),"")</f>
        <v>7.4</v>
      </c>
    </row>
    <row r="316" spans="1:13">
      <c r="A316" s="796" t="s">
        <v>1088</v>
      </c>
      <c r="B316" s="774">
        <v>69742431</v>
      </c>
      <c r="C316" s="774">
        <v>69742431</v>
      </c>
      <c r="D316" s="780"/>
      <c r="E316" s="780"/>
      <c r="F316" s="780">
        <v>12299000</v>
      </c>
      <c r="G316" s="780">
        <v>2349500</v>
      </c>
      <c r="H316" s="780">
        <v>67392931</v>
      </c>
      <c r="I316" s="780">
        <v>67392931</v>
      </c>
      <c r="J316" s="780"/>
      <c r="K316" s="780">
        <v>2349500</v>
      </c>
      <c r="L316" s="797">
        <f t="shared" si="59"/>
        <v>2349500</v>
      </c>
      <c r="M316" s="777">
        <f t="shared" si="60"/>
        <v>3.4</v>
      </c>
    </row>
    <row r="317" spans="1:13">
      <c r="A317" s="796" t="s">
        <v>1089</v>
      </c>
      <c r="B317" s="779">
        <v>20170410</v>
      </c>
      <c r="C317" s="780">
        <v>20170410</v>
      </c>
      <c r="D317" s="780"/>
      <c r="E317" s="780"/>
      <c r="F317" s="780"/>
      <c r="G317" s="780">
        <v>645000</v>
      </c>
      <c r="H317" s="780">
        <v>19525410</v>
      </c>
      <c r="I317" s="780">
        <v>19525410</v>
      </c>
      <c r="J317" s="780"/>
      <c r="K317" s="780">
        <v>645000</v>
      </c>
      <c r="L317" s="797">
        <f t="shared" si="59"/>
        <v>645000</v>
      </c>
      <c r="M317" s="777">
        <f t="shared" si="60"/>
        <v>3.2</v>
      </c>
    </row>
    <row r="318" spans="1:13">
      <c r="A318" s="796" t="s">
        <v>1090</v>
      </c>
      <c r="B318" s="779"/>
      <c r="C318" s="780"/>
      <c r="D318" s="780"/>
      <c r="E318" s="780"/>
      <c r="F318" s="780"/>
      <c r="G318" s="780"/>
      <c r="H318" s="780"/>
      <c r="I318" s="780"/>
      <c r="J318" s="780"/>
      <c r="K318" s="780"/>
      <c r="L318" s="797">
        <f t="shared" si="59"/>
        <v>0</v>
      </c>
      <c r="M318" s="777" t="str">
        <f t="shared" si="60"/>
        <v/>
      </c>
    </row>
    <row r="319" spans="1:13">
      <c r="A319" s="798" t="s">
        <v>250</v>
      </c>
      <c r="B319" s="779">
        <v>4064000</v>
      </c>
      <c r="C319" s="780">
        <v>4064000</v>
      </c>
      <c r="D319" s="780"/>
      <c r="E319" s="780"/>
      <c r="F319" s="780"/>
      <c r="G319" s="780"/>
      <c r="H319" s="780">
        <v>4064000</v>
      </c>
      <c r="I319" s="780">
        <v>4064000</v>
      </c>
      <c r="J319" s="780"/>
      <c r="K319" s="780"/>
      <c r="L319" s="797">
        <f t="shared" si="59"/>
        <v>0</v>
      </c>
      <c r="M319" s="777">
        <f t="shared" si="60"/>
        <v>0</v>
      </c>
    </row>
    <row r="320" spans="1:13" ht="13.5" thickBot="1">
      <c r="A320" s="799"/>
      <c r="B320" s="782"/>
      <c r="C320" s="783"/>
      <c r="D320" s="783"/>
      <c r="E320" s="783"/>
      <c r="F320" s="783"/>
      <c r="G320" s="783"/>
      <c r="H320" s="783"/>
      <c r="I320" s="783"/>
      <c r="J320" s="783"/>
      <c r="K320" s="783"/>
      <c r="L320" s="797">
        <f t="shared" si="59"/>
        <v>0</v>
      </c>
      <c r="M320" s="784" t="str">
        <f t="shared" si="60"/>
        <v/>
      </c>
    </row>
    <row r="321" spans="1:13" ht="13.5" thickBot="1">
      <c r="A321" s="800" t="s">
        <v>1091</v>
      </c>
      <c r="B321" s="786">
        <f t="shared" ref="B321:L321" si="61">SUM(B315:B320)</f>
        <v>96000373</v>
      </c>
      <c r="C321" s="786">
        <f t="shared" si="61"/>
        <v>96000373</v>
      </c>
      <c r="D321" s="786">
        <f t="shared" si="61"/>
        <v>0</v>
      </c>
      <c r="E321" s="786">
        <f t="shared" si="61"/>
        <v>0</v>
      </c>
      <c r="F321" s="786">
        <f t="shared" si="61"/>
        <v>12299000</v>
      </c>
      <c r="G321" s="786">
        <f t="shared" si="61"/>
        <v>2994500</v>
      </c>
      <c r="H321" s="786">
        <f t="shared" si="61"/>
        <v>93005873</v>
      </c>
      <c r="I321" s="786">
        <f t="shared" si="61"/>
        <v>93005873</v>
      </c>
      <c r="J321" s="786">
        <f t="shared" si="61"/>
        <v>0</v>
      </c>
      <c r="K321" s="786">
        <f t="shared" si="61"/>
        <v>3145008</v>
      </c>
      <c r="L321" s="786">
        <f t="shared" si="61"/>
        <v>3145008</v>
      </c>
      <c r="M321" s="787">
        <f t="shared" si="60"/>
        <v>3.3</v>
      </c>
    </row>
    <row r="322" spans="1:13">
      <c r="A322" s="929" t="s">
        <v>1092</v>
      </c>
      <c r="B322" s="929"/>
      <c r="C322" s="929"/>
      <c r="D322" s="929"/>
      <c r="E322" s="929"/>
      <c r="F322" s="929"/>
      <c r="G322" s="929"/>
      <c r="H322" s="929"/>
      <c r="I322" s="929"/>
      <c r="J322" s="929"/>
      <c r="K322" s="929"/>
      <c r="L322" s="929"/>
      <c r="M322" s="929"/>
    </row>
    <row r="323" spans="1:13" ht="5.25" customHeight="1">
      <c r="A323" s="801"/>
      <c r="B323" s="801"/>
      <c r="C323" s="801"/>
      <c r="D323" s="801"/>
      <c r="E323" s="801"/>
      <c r="F323" s="801"/>
      <c r="G323" s="801"/>
      <c r="H323" s="801"/>
      <c r="I323" s="801"/>
      <c r="J323" s="801"/>
      <c r="K323" s="801"/>
      <c r="L323" s="801"/>
      <c r="M323" s="801"/>
    </row>
    <row r="324" spans="1:13" ht="15.75">
      <c r="A324" s="930" t="s">
        <v>1122</v>
      </c>
      <c r="B324" s="930"/>
      <c r="C324" s="930"/>
      <c r="D324" s="930"/>
      <c r="E324" s="930"/>
      <c r="F324" s="930"/>
      <c r="G324" s="930"/>
      <c r="H324" s="930"/>
      <c r="I324" s="930"/>
      <c r="J324" s="930"/>
      <c r="K324" s="930"/>
      <c r="L324" s="930"/>
      <c r="M324" s="930"/>
    </row>
    <row r="325" spans="1:13" ht="12" customHeight="1" thickBot="1">
      <c r="A325" s="802"/>
      <c r="B325" s="802"/>
      <c r="C325" s="802"/>
      <c r="D325" s="802"/>
      <c r="E325" s="802"/>
      <c r="F325" s="802"/>
      <c r="G325" s="802"/>
      <c r="H325" s="802"/>
      <c r="I325" s="802"/>
      <c r="J325" s="802"/>
      <c r="K325" s="802"/>
      <c r="L325" s="931">
        <f>M299</f>
        <v>0</v>
      </c>
      <c r="M325" s="931"/>
    </row>
    <row r="326" spans="1:13" ht="21.75" thickBot="1">
      <c r="A326" s="932" t="s">
        <v>1093</v>
      </c>
      <c r="B326" s="933"/>
      <c r="C326" s="933"/>
      <c r="D326" s="933"/>
      <c r="E326" s="933"/>
      <c r="F326" s="933"/>
      <c r="G326" s="933"/>
      <c r="H326" s="933"/>
      <c r="I326" s="933"/>
      <c r="J326" s="933"/>
      <c r="K326" s="804" t="s">
        <v>1094</v>
      </c>
      <c r="L326" s="804" t="s">
        <v>1095</v>
      </c>
      <c r="M326" s="804" t="s">
        <v>643</v>
      </c>
    </row>
    <row r="327" spans="1:13">
      <c r="A327" s="921"/>
      <c r="B327" s="922"/>
      <c r="C327" s="922"/>
      <c r="D327" s="922"/>
      <c r="E327" s="922"/>
      <c r="F327" s="922"/>
      <c r="G327" s="922"/>
      <c r="H327" s="922"/>
      <c r="I327" s="922"/>
      <c r="J327" s="922"/>
      <c r="K327" s="770"/>
      <c r="L327" s="805"/>
      <c r="M327" s="805"/>
    </row>
    <row r="328" spans="1:13" ht="13.5" thickBot="1">
      <c r="A328" s="923"/>
      <c r="B328" s="924"/>
      <c r="C328" s="924"/>
      <c r="D328" s="924"/>
      <c r="E328" s="924"/>
      <c r="F328" s="924"/>
      <c r="G328" s="924"/>
      <c r="H328" s="924"/>
      <c r="I328" s="924"/>
      <c r="J328" s="924"/>
      <c r="K328" s="806"/>
      <c r="L328" s="783"/>
      <c r="M328" s="783"/>
    </row>
    <row r="329" spans="1:13" ht="13.5" thickBot="1">
      <c r="A329" s="925" t="s">
        <v>684</v>
      </c>
      <c r="B329" s="926"/>
      <c r="C329" s="926"/>
      <c r="D329" s="926"/>
      <c r="E329" s="926"/>
      <c r="F329" s="926"/>
      <c r="G329" s="926"/>
      <c r="H329" s="926"/>
      <c r="I329" s="926"/>
      <c r="J329" s="926"/>
      <c r="K329" s="807">
        <f>SUM(K327:K328)</f>
        <v>0</v>
      </c>
      <c r="L329" s="807">
        <f>SUM(L327:L328)</f>
        <v>0</v>
      </c>
      <c r="M329" s="807">
        <f>SUM(M327:M328)</f>
        <v>0</v>
      </c>
    </row>
  </sheetData>
  <mergeCells count="190">
    <mergeCell ref="A328:J328"/>
    <mergeCell ref="A329:J329"/>
    <mergeCell ref="A322:M322"/>
    <mergeCell ref="A324:M324"/>
    <mergeCell ref="L325:M325"/>
    <mergeCell ref="A326:J326"/>
    <mergeCell ref="A327:J327"/>
    <mergeCell ref="A295:J295"/>
    <mergeCell ref="A296:J296"/>
    <mergeCell ref="A298:C298"/>
    <mergeCell ref="D298:M298"/>
    <mergeCell ref="A300:A303"/>
    <mergeCell ref="B300:I300"/>
    <mergeCell ref="J300:M302"/>
    <mergeCell ref="B301:B302"/>
    <mergeCell ref="C301:C302"/>
    <mergeCell ref="D301:I301"/>
    <mergeCell ref="B303:C303"/>
    <mergeCell ref="D303:E303"/>
    <mergeCell ref="F303:G303"/>
    <mergeCell ref="H303:I303"/>
    <mergeCell ref="A289:M289"/>
    <mergeCell ref="A291:M291"/>
    <mergeCell ref="L292:M292"/>
    <mergeCell ref="A293:J293"/>
    <mergeCell ref="A294:J294"/>
    <mergeCell ref="A262:J262"/>
    <mergeCell ref="A263:J263"/>
    <mergeCell ref="A265:C265"/>
    <mergeCell ref="D265:M265"/>
    <mergeCell ref="A267:A270"/>
    <mergeCell ref="B267:I267"/>
    <mergeCell ref="J267:M269"/>
    <mergeCell ref="B268:B269"/>
    <mergeCell ref="C268:C269"/>
    <mergeCell ref="D268:I268"/>
    <mergeCell ref="B270:C270"/>
    <mergeCell ref="D270:E270"/>
    <mergeCell ref="F270:G270"/>
    <mergeCell ref="H270:I270"/>
    <mergeCell ref="A256:M256"/>
    <mergeCell ref="A258:M258"/>
    <mergeCell ref="L259:M259"/>
    <mergeCell ref="A260:J260"/>
    <mergeCell ref="A261:J261"/>
    <mergeCell ref="A229:J229"/>
    <mergeCell ref="A230:J230"/>
    <mergeCell ref="A232:C232"/>
    <mergeCell ref="D232:M232"/>
    <mergeCell ref="A234:A237"/>
    <mergeCell ref="B234:I234"/>
    <mergeCell ref="J234:M236"/>
    <mergeCell ref="B235:B236"/>
    <mergeCell ref="C235:C236"/>
    <mergeCell ref="D235:I235"/>
    <mergeCell ref="B237:C237"/>
    <mergeCell ref="D237:E237"/>
    <mergeCell ref="F237:G237"/>
    <mergeCell ref="H237:I237"/>
    <mergeCell ref="A223:M223"/>
    <mergeCell ref="A225:M225"/>
    <mergeCell ref="L226:M226"/>
    <mergeCell ref="A227:J227"/>
    <mergeCell ref="A228:J228"/>
    <mergeCell ref="A196:J196"/>
    <mergeCell ref="A197:J197"/>
    <mergeCell ref="A199:C199"/>
    <mergeCell ref="D199:M199"/>
    <mergeCell ref="A201:A204"/>
    <mergeCell ref="B201:I201"/>
    <mergeCell ref="J201:M203"/>
    <mergeCell ref="B202:B203"/>
    <mergeCell ref="C202:C203"/>
    <mergeCell ref="D202:I202"/>
    <mergeCell ref="B204:C204"/>
    <mergeCell ref="D204:E204"/>
    <mergeCell ref="F204:G204"/>
    <mergeCell ref="H204:I204"/>
    <mergeCell ref="A190:M190"/>
    <mergeCell ref="A192:M192"/>
    <mergeCell ref="L193:M193"/>
    <mergeCell ref="A194:J194"/>
    <mergeCell ref="A195:J195"/>
    <mergeCell ref="A163:J163"/>
    <mergeCell ref="A164:J164"/>
    <mergeCell ref="A166:C166"/>
    <mergeCell ref="D166:M166"/>
    <mergeCell ref="A168:A171"/>
    <mergeCell ref="B168:I168"/>
    <mergeCell ref="J168:M170"/>
    <mergeCell ref="B169:B170"/>
    <mergeCell ref="C169:C170"/>
    <mergeCell ref="D169:I169"/>
    <mergeCell ref="B171:C171"/>
    <mergeCell ref="D171:E171"/>
    <mergeCell ref="F171:G171"/>
    <mergeCell ref="H171:I171"/>
    <mergeCell ref="A157:M157"/>
    <mergeCell ref="A159:M159"/>
    <mergeCell ref="L160:M160"/>
    <mergeCell ref="A161:J161"/>
    <mergeCell ref="A162:J162"/>
    <mergeCell ref="A130:J130"/>
    <mergeCell ref="A131:J131"/>
    <mergeCell ref="A133:C133"/>
    <mergeCell ref="D133:M133"/>
    <mergeCell ref="A135:A138"/>
    <mergeCell ref="B135:I135"/>
    <mergeCell ref="J135:M137"/>
    <mergeCell ref="B136:B137"/>
    <mergeCell ref="C136:C137"/>
    <mergeCell ref="D136:I136"/>
    <mergeCell ref="B138:C138"/>
    <mergeCell ref="D138:E138"/>
    <mergeCell ref="F138:G138"/>
    <mergeCell ref="H138:I138"/>
    <mergeCell ref="A124:M124"/>
    <mergeCell ref="A126:M126"/>
    <mergeCell ref="L127:M127"/>
    <mergeCell ref="A128:J128"/>
    <mergeCell ref="A129:J129"/>
    <mergeCell ref="A97:J97"/>
    <mergeCell ref="A98:J98"/>
    <mergeCell ref="A100:C100"/>
    <mergeCell ref="D100:M100"/>
    <mergeCell ref="A102:A105"/>
    <mergeCell ref="B102:I102"/>
    <mergeCell ref="J102:M104"/>
    <mergeCell ref="B103:B104"/>
    <mergeCell ref="C103:C104"/>
    <mergeCell ref="D103:I103"/>
    <mergeCell ref="B105:C105"/>
    <mergeCell ref="D105:E105"/>
    <mergeCell ref="F105:G105"/>
    <mergeCell ref="H105:I105"/>
    <mergeCell ref="A91:M91"/>
    <mergeCell ref="A93:M93"/>
    <mergeCell ref="L94:M94"/>
    <mergeCell ref="A95:J95"/>
    <mergeCell ref="A96:J96"/>
    <mergeCell ref="A64:J64"/>
    <mergeCell ref="A65:J65"/>
    <mergeCell ref="A67:C67"/>
    <mergeCell ref="D67:M67"/>
    <mergeCell ref="A69:A72"/>
    <mergeCell ref="B69:I69"/>
    <mergeCell ref="J69:M71"/>
    <mergeCell ref="B70:B71"/>
    <mergeCell ref="C70:C71"/>
    <mergeCell ref="D70:I70"/>
    <mergeCell ref="B72:C72"/>
    <mergeCell ref="D72:E72"/>
    <mergeCell ref="F72:G72"/>
    <mergeCell ref="H72:I72"/>
    <mergeCell ref="A58:M58"/>
    <mergeCell ref="A60:M60"/>
    <mergeCell ref="L61:M61"/>
    <mergeCell ref="A62:J62"/>
    <mergeCell ref="A63:J63"/>
    <mergeCell ref="A34:C34"/>
    <mergeCell ref="D34:M34"/>
    <mergeCell ref="A36:A39"/>
    <mergeCell ref="B36:I36"/>
    <mergeCell ref="J36:M38"/>
    <mergeCell ref="B37:B38"/>
    <mergeCell ref="C37:C38"/>
    <mergeCell ref="D37:I37"/>
    <mergeCell ref="B39:C39"/>
    <mergeCell ref="D39:E39"/>
    <mergeCell ref="F39:G39"/>
    <mergeCell ref="H39:I39"/>
    <mergeCell ref="A1:C1"/>
    <mergeCell ref="D1:M1"/>
    <mergeCell ref="A3:A6"/>
    <mergeCell ref="B3:I3"/>
    <mergeCell ref="J3:M5"/>
    <mergeCell ref="B4:B5"/>
    <mergeCell ref="C4:C5"/>
    <mergeCell ref="D4:I4"/>
    <mergeCell ref="B6:C6"/>
    <mergeCell ref="D6:E6"/>
    <mergeCell ref="A30:J30"/>
    <mergeCell ref="A31:J31"/>
    <mergeCell ref="A32:J32"/>
    <mergeCell ref="F6:G6"/>
    <mergeCell ref="H6:I6"/>
    <mergeCell ref="A25:M25"/>
    <mergeCell ref="A27:M27"/>
    <mergeCell ref="L28:M28"/>
    <mergeCell ref="A29:J29"/>
  </mergeCells>
  <printOptions horizontalCentered="1"/>
  <pageMargins left="0.78740157480314965" right="0.78740157480314965" top="1.1417322834645669" bottom="0.78740157480314965" header="0.55118110236220474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hozzájárulások&amp;R&amp;"-,Félkövér dőlt"&amp;12 12.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D37"/>
  <sheetViews>
    <sheetView view="pageBreakPreview" zoomScaleNormal="100" workbookViewId="0">
      <selection activeCell="C4" sqref="C4"/>
    </sheetView>
  </sheetViews>
  <sheetFormatPr defaultColWidth="9.140625" defaultRowHeight="12.75"/>
  <cols>
    <col min="1" max="1" width="4.42578125" style="809" customWidth="1"/>
    <col min="2" max="2" width="36.5703125" style="809" bestFit="1" customWidth="1"/>
    <col min="3" max="3" width="16.5703125" style="809" customWidth="1"/>
    <col min="4" max="4" width="18" style="809" bestFit="1" customWidth="1"/>
    <col min="5" max="256" width="9.140625" style="809"/>
    <col min="257" max="257" width="4.42578125" style="809" customWidth="1"/>
    <col min="258" max="258" width="34.5703125" style="809" bestFit="1" customWidth="1"/>
    <col min="259" max="259" width="16.5703125" style="809" customWidth="1"/>
    <col min="260" max="260" width="18" style="809" bestFit="1" customWidth="1"/>
    <col min="261" max="512" width="9.140625" style="809"/>
    <col min="513" max="513" width="4.42578125" style="809" customWidth="1"/>
    <col min="514" max="514" width="34.5703125" style="809" bestFit="1" customWidth="1"/>
    <col min="515" max="515" width="16.5703125" style="809" customWidth="1"/>
    <col min="516" max="516" width="18" style="809" bestFit="1" customWidth="1"/>
    <col min="517" max="768" width="9.140625" style="809"/>
    <col min="769" max="769" width="4.42578125" style="809" customWidth="1"/>
    <col min="770" max="770" width="34.5703125" style="809" bestFit="1" customWidth="1"/>
    <col min="771" max="771" width="16.5703125" style="809" customWidth="1"/>
    <col min="772" max="772" width="18" style="809" bestFit="1" customWidth="1"/>
    <col min="773" max="1024" width="9.140625" style="809"/>
    <col min="1025" max="1025" width="4.42578125" style="809" customWidth="1"/>
    <col min="1026" max="1026" width="34.5703125" style="809" bestFit="1" customWidth="1"/>
    <col min="1027" max="1027" width="16.5703125" style="809" customWidth="1"/>
    <col min="1028" max="1028" width="18" style="809" bestFit="1" customWidth="1"/>
    <col min="1029" max="1280" width="9.140625" style="809"/>
    <col min="1281" max="1281" width="4.42578125" style="809" customWidth="1"/>
    <col min="1282" max="1282" width="34.5703125" style="809" bestFit="1" customWidth="1"/>
    <col min="1283" max="1283" width="16.5703125" style="809" customWidth="1"/>
    <col min="1284" max="1284" width="18" style="809" bestFit="1" customWidth="1"/>
    <col min="1285" max="1536" width="9.140625" style="809"/>
    <col min="1537" max="1537" width="4.42578125" style="809" customWidth="1"/>
    <col min="1538" max="1538" width="34.5703125" style="809" bestFit="1" customWidth="1"/>
    <col min="1539" max="1539" width="16.5703125" style="809" customWidth="1"/>
    <col min="1540" max="1540" width="18" style="809" bestFit="1" customWidth="1"/>
    <col min="1541" max="1792" width="9.140625" style="809"/>
    <col min="1793" max="1793" width="4.42578125" style="809" customWidth="1"/>
    <col min="1794" max="1794" width="34.5703125" style="809" bestFit="1" customWidth="1"/>
    <col min="1795" max="1795" width="16.5703125" style="809" customWidth="1"/>
    <col min="1796" max="1796" width="18" style="809" bestFit="1" customWidth="1"/>
    <col min="1797" max="2048" width="9.140625" style="809"/>
    <col min="2049" max="2049" width="4.42578125" style="809" customWidth="1"/>
    <col min="2050" max="2050" width="34.5703125" style="809" bestFit="1" customWidth="1"/>
    <col min="2051" max="2051" width="16.5703125" style="809" customWidth="1"/>
    <col min="2052" max="2052" width="18" style="809" bestFit="1" customWidth="1"/>
    <col min="2053" max="2304" width="9.140625" style="809"/>
    <col min="2305" max="2305" width="4.42578125" style="809" customWidth="1"/>
    <col min="2306" max="2306" width="34.5703125" style="809" bestFit="1" customWidth="1"/>
    <col min="2307" max="2307" width="16.5703125" style="809" customWidth="1"/>
    <col min="2308" max="2308" width="18" style="809" bestFit="1" customWidth="1"/>
    <col min="2309" max="2560" width="9.140625" style="809"/>
    <col min="2561" max="2561" width="4.42578125" style="809" customWidth="1"/>
    <col min="2562" max="2562" width="34.5703125" style="809" bestFit="1" customWidth="1"/>
    <col min="2563" max="2563" width="16.5703125" style="809" customWidth="1"/>
    <col min="2564" max="2564" width="18" style="809" bestFit="1" customWidth="1"/>
    <col min="2565" max="2816" width="9.140625" style="809"/>
    <col min="2817" max="2817" width="4.42578125" style="809" customWidth="1"/>
    <col min="2818" max="2818" width="34.5703125" style="809" bestFit="1" customWidth="1"/>
    <col min="2819" max="2819" width="16.5703125" style="809" customWidth="1"/>
    <col min="2820" max="2820" width="18" style="809" bestFit="1" customWidth="1"/>
    <col min="2821" max="3072" width="9.140625" style="809"/>
    <col min="3073" max="3073" width="4.42578125" style="809" customWidth="1"/>
    <col min="3074" max="3074" width="34.5703125" style="809" bestFit="1" customWidth="1"/>
    <col min="3075" max="3075" width="16.5703125" style="809" customWidth="1"/>
    <col min="3076" max="3076" width="18" style="809" bestFit="1" customWidth="1"/>
    <col min="3077" max="3328" width="9.140625" style="809"/>
    <col min="3329" max="3329" width="4.42578125" style="809" customWidth="1"/>
    <col min="3330" max="3330" width="34.5703125" style="809" bestFit="1" customWidth="1"/>
    <col min="3331" max="3331" width="16.5703125" style="809" customWidth="1"/>
    <col min="3332" max="3332" width="18" style="809" bestFit="1" customWidth="1"/>
    <col min="3333" max="3584" width="9.140625" style="809"/>
    <col min="3585" max="3585" width="4.42578125" style="809" customWidth="1"/>
    <col min="3586" max="3586" width="34.5703125" style="809" bestFit="1" customWidth="1"/>
    <col min="3587" max="3587" width="16.5703125" style="809" customWidth="1"/>
    <col min="3588" max="3588" width="18" style="809" bestFit="1" customWidth="1"/>
    <col min="3589" max="3840" width="9.140625" style="809"/>
    <col min="3841" max="3841" width="4.42578125" style="809" customWidth="1"/>
    <col min="3842" max="3842" width="34.5703125" style="809" bestFit="1" customWidth="1"/>
    <col min="3843" max="3843" width="16.5703125" style="809" customWidth="1"/>
    <col min="3844" max="3844" width="18" style="809" bestFit="1" customWidth="1"/>
    <col min="3845" max="4096" width="9.140625" style="809"/>
    <col min="4097" max="4097" width="4.42578125" style="809" customWidth="1"/>
    <col min="4098" max="4098" width="34.5703125" style="809" bestFit="1" customWidth="1"/>
    <col min="4099" max="4099" width="16.5703125" style="809" customWidth="1"/>
    <col min="4100" max="4100" width="18" style="809" bestFit="1" customWidth="1"/>
    <col min="4101" max="4352" width="9.140625" style="809"/>
    <col min="4353" max="4353" width="4.42578125" style="809" customWidth="1"/>
    <col min="4354" max="4354" width="34.5703125" style="809" bestFit="1" customWidth="1"/>
    <col min="4355" max="4355" width="16.5703125" style="809" customWidth="1"/>
    <col min="4356" max="4356" width="18" style="809" bestFit="1" customWidth="1"/>
    <col min="4357" max="4608" width="9.140625" style="809"/>
    <col min="4609" max="4609" width="4.42578125" style="809" customWidth="1"/>
    <col min="4610" max="4610" width="34.5703125" style="809" bestFit="1" customWidth="1"/>
    <col min="4611" max="4611" width="16.5703125" style="809" customWidth="1"/>
    <col min="4612" max="4612" width="18" style="809" bestFit="1" customWidth="1"/>
    <col min="4613" max="4864" width="9.140625" style="809"/>
    <col min="4865" max="4865" width="4.42578125" style="809" customWidth="1"/>
    <col min="4866" max="4866" width="34.5703125" style="809" bestFit="1" customWidth="1"/>
    <col min="4867" max="4867" width="16.5703125" style="809" customWidth="1"/>
    <col min="4868" max="4868" width="18" style="809" bestFit="1" customWidth="1"/>
    <col min="4869" max="5120" width="9.140625" style="809"/>
    <col min="5121" max="5121" width="4.42578125" style="809" customWidth="1"/>
    <col min="5122" max="5122" width="34.5703125" style="809" bestFit="1" customWidth="1"/>
    <col min="5123" max="5123" width="16.5703125" style="809" customWidth="1"/>
    <col min="5124" max="5124" width="18" style="809" bestFit="1" customWidth="1"/>
    <col min="5125" max="5376" width="9.140625" style="809"/>
    <col min="5377" max="5377" width="4.42578125" style="809" customWidth="1"/>
    <col min="5378" max="5378" width="34.5703125" style="809" bestFit="1" customWidth="1"/>
    <col min="5379" max="5379" width="16.5703125" style="809" customWidth="1"/>
    <col min="5380" max="5380" width="18" style="809" bestFit="1" customWidth="1"/>
    <col min="5381" max="5632" width="9.140625" style="809"/>
    <col min="5633" max="5633" width="4.42578125" style="809" customWidth="1"/>
    <col min="5634" max="5634" width="34.5703125" style="809" bestFit="1" customWidth="1"/>
    <col min="5635" max="5635" width="16.5703125" style="809" customWidth="1"/>
    <col min="5636" max="5636" width="18" style="809" bestFit="1" customWidth="1"/>
    <col min="5637" max="5888" width="9.140625" style="809"/>
    <col min="5889" max="5889" width="4.42578125" style="809" customWidth="1"/>
    <col min="5890" max="5890" width="34.5703125" style="809" bestFit="1" customWidth="1"/>
    <col min="5891" max="5891" width="16.5703125" style="809" customWidth="1"/>
    <col min="5892" max="5892" width="18" style="809" bestFit="1" customWidth="1"/>
    <col min="5893" max="6144" width="9.140625" style="809"/>
    <col min="6145" max="6145" width="4.42578125" style="809" customWidth="1"/>
    <col min="6146" max="6146" width="34.5703125" style="809" bestFit="1" customWidth="1"/>
    <col min="6147" max="6147" width="16.5703125" style="809" customWidth="1"/>
    <col min="6148" max="6148" width="18" style="809" bestFit="1" customWidth="1"/>
    <col min="6149" max="6400" width="9.140625" style="809"/>
    <col min="6401" max="6401" width="4.42578125" style="809" customWidth="1"/>
    <col min="6402" max="6402" width="34.5703125" style="809" bestFit="1" customWidth="1"/>
    <col min="6403" max="6403" width="16.5703125" style="809" customWidth="1"/>
    <col min="6404" max="6404" width="18" style="809" bestFit="1" customWidth="1"/>
    <col min="6405" max="6656" width="9.140625" style="809"/>
    <col min="6657" max="6657" width="4.42578125" style="809" customWidth="1"/>
    <col min="6658" max="6658" width="34.5703125" style="809" bestFit="1" customWidth="1"/>
    <col min="6659" max="6659" width="16.5703125" style="809" customWidth="1"/>
    <col min="6660" max="6660" width="18" style="809" bestFit="1" customWidth="1"/>
    <col min="6661" max="6912" width="9.140625" style="809"/>
    <col min="6913" max="6913" width="4.42578125" style="809" customWidth="1"/>
    <col min="6914" max="6914" width="34.5703125" style="809" bestFit="1" customWidth="1"/>
    <col min="6915" max="6915" width="16.5703125" style="809" customWidth="1"/>
    <col min="6916" max="6916" width="18" style="809" bestFit="1" customWidth="1"/>
    <col min="6917" max="7168" width="9.140625" style="809"/>
    <col min="7169" max="7169" width="4.42578125" style="809" customWidth="1"/>
    <col min="7170" max="7170" width="34.5703125" style="809" bestFit="1" customWidth="1"/>
    <col min="7171" max="7171" width="16.5703125" style="809" customWidth="1"/>
    <col min="7172" max="7172" width="18" style="809" bestFit="1" customWidth="1"/>
    <col min="7173" max="7424" width="9.140625" style="809"/>
    <col min="7425" max="7425" width="4.42578125" style="809" customWidth="1"/>
    <col min="7426" max="7426" width="34.5703125" style="809" bestFit="1" customWidth="1"/>
    <col min="7427" max="7427" width="16.5703125" style="809" customWidth="1"/>
    <col min="7428" max="7428" width="18" style="809" bestFit="1" customWidth="1"/>
    <col min="7429" max="7680" width="9.140625" style="809"/>
    <col min="7681" max="7681" width="4.42578125" style="809" customWidth="1"/>
    <col min="7682" max="7682" width="34.5703125" style="809" bestFit="1" customWidth="1"/>
    <col min="7683" max="7683" width="16.5703125" style="809" customWidth="1"/>
    <col min="7684" max="7684" width="18" style="809" bestFit="1" customWidth="1"/>
    <col min="7685" max="7936" width="9.140625" style="809"/>
    <col min="7937" max="7937" width="4.42578125" style="809" customWidth="1"/>
    <col min="7938" max="7938" width="34.5703125" style="809" bestFit="1" customWidth="1"/>
    <col min="7939" max="7939" width="16.5703125" style="809" customWidth="1"/>
    <col min="7940" max="7940" width="18" style="809" bestFit="1" customWidth="1"/>
    <col min="7941" max="8192" width="9.140625" style="809"/>
    <col min="8193" max="8193" width="4.42578125" style="809" customWidth="1"/>
    <col min="8194" max="8194" width="34.5703125" style="809" bestFit="1" customWidth="1"/>
    <col min="8195" max="8195" width="16.5703125" style="809" customWidth="1"/>
    <col min="8196" max="8196" width="18" style="809" bestFit="1" customWidth="1"/>
    <col min="8197" max="8448" width="9.140625" style="809"/>
    <col min="8449" max="8449" width="4.42578125" style="809" customWidth="1"/>
    <col min="8450" max="8450" width="34.5703125" style="809" bestFit="1" customWidth="1"/>
    <col min="8451" max="8451" width="16.5703125" style="809" customWidth="1"/>
    <col min="8452" max="8452" width="18" style="809" bestFit="1" customWidth="1"/>
    <col min="8453" max="8704" width="9.140625" style="809"/>
    <col min="8705" max="8705" width="4.42578125" style="809" customWidth="1"/>
    <col min="8706" max="8706" width="34.5703125" style="809" bestFit="1" customWidth="1"/>
    <col min="8707" max="8707" width="16.5703125" style="809" customWidth="1"/>
    <col min="8708" max="8708" width="18" style="809" bestFit="1" customWidth="1"/>
    <col min="8709" max="8960" width="9.140625" style="809"/>
    <col min="8961" max="8961" width="4.42578125" style="809" customWidth="1"/>
    <col min="8962" max="8962" width="34.5703125" style="809" bestFit="1" customWidth="1"/>
    <col min="8963" max="8963" width="16.5703125" style="809" customWidth="1"/>
    <col min="8964" max="8964" width="18" style="809" bestFit="1" customWidth="1"/>
    <col min="8965" max="9216" width="9.140625" style="809"/>
    <col min="9217" max="9217" width="4.42578125" style="809" customWidth="1"/>
    <col min="9218" max="9218" width="34.5703125" style="809" bestFit="1" customWidth="1"/>
    <col min="9219" max="9219" width="16.5703125" style="809" customWidth="1"/>
    <col min="9220" max="9220" width="18" style="809" bestFit="1" customWidth="1"/>
    <col min="9221" max="9472" width="9.140625" style="809"/>
    <col min="9473" max="9473" width="4.42578125" style="809" customWidth="1"/>
    <col min="9474" max="9474" width="34.5703125" style="809" bestFit="1" customWidth="1"/>
    <col min="9475" max="9475" width="16.5703125" style="809" customWidth="1"/>
    <col min="9476" max="9476" width="18" style="809" bestFit="1" customWidth="1"/>
    <col min="9477" max="9728" width="9.140625" style="809"/>
    <col min="9729" max="9729" width="4.42578125" style="809" customWidth="1"/>
    <col min="9730" max="9730" width="34.5703125" style="809" bestFit="1" customWidth="1"/>
    <col min="9731" max="9731" width="16.5703125" style="809" customWidth="1"/>
    <col min="9732" max="9732" width="18" style="809" bestFit="1" customWidth="1"/>
    <col min="9733" max="9984" width="9.140625" style="809"/>
    <col min="9985" max="9985" width="4.42578125" style="809" customWidth="1"/>
    <col min="9986" max="9986" width="34.5703125" style="809" bestFit="1" customWidth="1"/>
    <col min="9987" max="9987" width="16.5703125" style="809" customWidth="1"/>
    <col min="9988" max="9988" width="18" style="809" bestFit="1" customWidth="1"/>
    <col min="9989" max="10240" width="9.140625" style="809"/>
    <col min="10241" max="10241" width="4.42578125" style="809" customWidth="1"/>
    <col min="10242" max="10242" width="34.5703125" style="809" bestFit="1" customWidth="1"/>
    <col min="10243" max="10243" width="16.5703125" style="809" customWidth="1"/>
    <col min="10244" max="10244" width="18" style="809" bestFit="1" customWidth="1"/>
    <col min="10245" max="10496" width="9.140625" style="809"/>
    <col min="10497" max="10497" width="4.42578125" style="809" customWidth="1"/>
    <col min="10498" max="10498" width="34.5703125" style="809" bestFit="1" customWidth="1"/>
    <col min="10499" max="10499" width="16.5703125" style="809" customWidth="1"/>
    <col min="10500" max="10500" width="18" style="809" bestFit="1" customWidth="1"/>
    <col min="10501" max="10752" width="9.140625" style="809"/>
    <col min="10753" max="10753" width="4.42578125" style="809" customWidth="1"/>
    <col min="10754" max="10754" width="34.5703125" style="809" bestFit="1" customWidth="1"/>
    <col min="10755" max="10755" width="16.5703125" style="809" customWidth="1"/>
    <col min="10756" max="10756" width="18" style="809" bestFit="1" customWidth="1"/>
    <col min="10757" max="11008" width="9.140625" style="809"/>
    <col min="11009" max="11009" width="4.42578125" style="809" customWidth="1"/>
    <col min="11010" max="11010" width="34.5703125" style="809" bestFit="1" customWidth="1"/>
    <col min="11011" max="11011" width="16.5703125" style="809" customWidth="1"/>
    <col min="11012" max="11012" width="18" style="809" bestFit="1" customWidth="1"/>
    <col min="11013" max="11264" width="9.140625" style="809"/>
    <col min="11265" max="11265" width="4.42578125" style="809" customWidth="1"/>
    <col min="11266" max="11266" width="34.5703125" style="809" bestFit="1" customWidth="1"/>
    <col min="11267" max="11267" width="16.5703125" style="809" customWidth="1"/>
    <col min="11268" max="11268" width="18" style="809" bestFit="1" customWidth="1"/>
    <col min="11269" max="11520" width="9.140625" style="809"/>
    <col min="11521" max="11521" width="4.42578125" style="809" customWidth="1"/>
    <col min="11522" max="11522" width="34.5703125" style="809" bestFit="1" customWidth="1"/>
    <col min="11523" max="11523" width="16.5703125" style="809" customWidth="1"/>
    <col min="11524" max="11524" width="18" style="809" bestFit="1" customWidth="1"/>
    <col min="11525" max="11776" width="9.140625" style="809"/>
    <col min="11777" max="11777" width="4.42578125" style="809" customWidth="1"/>
    <col min="11778" max="11778" width="34.5703125" style="809" bestFit="1" customWidth="1"/>
    <col min="11779" max="11779" width="16.5703125" style="809" customWidth="1"/>
    <col min="11780" max="11780" width="18" style="809" bestFit="1" customWidth="1"/>
    <col min="11781" max="12032" width="9.140625" style="809"/>
    <col min="12033" max="12033" width="4.42578125" style="809" customWidth="1"/>
    <col min="12034" max="12034" width="34.5703125" style="809" bestFit="1" customWidth="1"/>
    <col min="12035" max="12035" width="16.5703125" style="809" customWidth="1"/>
    <col min="12036" max="12036" width="18" style="809" bestFit="1" customWidth="1"/>
    <col min="12037" max="12288" width="9.140625" style="809"/>
    <col min="12289" max="12289" width="4.42578125" style="809" customWidth="1"/>
    <col min="12290" max="12290" width="34.5703125" style="809" bestFit="1" customWidth="1"/>
    <col min="12291" max="12291" width="16.5703125" style="809" customWidth="1"/>
    <col min="12292" max="12292" width="18" style="809" bestFit="1" customWidth="1"/>
    <col min="12293" max="12544" width="9.140625" style="809"/>
    <col min="12545" max="12545" width="4.42578125" style="809" customWidth="1"/>
    <col min="12546" max="12546" width="34.5703125" style="809" bestFit="1" customWidth="1"/>
    <col min="12547" max="12547" width="16.5703125" style="809" customWidth="1"/>
    <col min="12548" max="12548" width="18" style="809" bestFit="1" customWidth="1"/>
    <col min="12549" max="12800" width="9.140625" style="809"/>
    <col min="12801" max="12801" width="4.42578125" style="809" customWidth="1"/>
    <col min="12802" max="12802" width="34.5703125" style="809" bestFit="1" customWidth="1"/>
    <col min="12803" max="12803" width="16.5703125" style="809" customWidth="1"/>
    <col min="12804" max="12804" width="18" style="809" bestFit="1" customWidth="1"/>
    <col min="12805" max="13056" width="9.140625" style="809"/>
    <col min="13057" max="13057" width="4.42578125" style="809" customWidth="1"/>
    <col min="13058" max="13058" width="34.5703125" style="809" bestFit="1" customWidth="1"/>
    <col min="13059" max="13059" width="16.5703125" style="809" customWidth="1"/>
    <col min="13060" max="13060" width="18" style="809" bestFit="1" customWidth="1"/>
    <col min="13061" max="13312" width="9.140625" style="809"/>
    <col min="13313" max="13313" width="4.42578125" style="809" customWidth="1"/>
    <col min="13314" max="13314" width="34.5703125" style="809" bestFit="1" customWidth="1"/>
    <col min="13315" max="13315" width="16.5703125" style="809" customWidth="1"/>
    <col min="13316" max="13316" width="18" style="809" bestFit="1" customWidth="1"/>
    <col min="13317" max="13568" width="9.140625" style="809"/>
    <col min="13569" max="13569" width="4.42578125" style="809" customWidth="1"/>
    <col min="13570" max="13570" width="34.5703125" style="809" bestFit="1" customWidth="1"/>
    <col min="13571" max="13571" width="16.5703125" style="809" customWidth="1"/>
    <col min="13572" max="13572" width="18" style="809" bestFit="1" customWidth="1"/>
    <col min="13573" max="13824" width="9.140625" style="809"/>
    <col min="13825" max="13825" width="4.42578125" style="809" customWidth="1"/>
    <col min="13826" max="13826" width="34.5703125" style="809" bestFit="1" customWidth="1"/>
    <col min="13827" max="13827" width="16.5703125" style="809" customWidth="1"/>
    <col min="13828" max="13828" width="18" style="809" bestFit="1" customWidth="1"/>
    <col min="13829" max="14080" width="9.140625" style="809"/>
    <col min="14081" max="14081" width="4.42578125" style="809" customWidth="1"/>
    <col min="14082" max="14082" width="34.5703125" style="809" bestFit="1" customWidth="1"/>
    <col min="14083" max="14083" width="16.5703125" style="809" customWidth="1"/>
    <col min="14084" max="14084" width="18" style="809" bestFit="1" customWidth="1"/>
    <col min="14085" max="14336" width="9.140625" style="809"/>
    <col min="14337" max="14337" width="4.42578125" style="809" customWidth="1"/>
    <col min="14338" max="14338" width="34.5703125" style="809" bestFit="1" customWidth="1"/>
    <col min="14339" max="14339" width="16.5703125" style="809" customWidth="1"/>
    <col min="14340" max="14340" width="18" style="809" bestFit="1" customWidth="1"/>
    <col min="14341" max="14592" width="9.140625" style="809"/>
    <col min="14593" max="14593" width="4.42578125" style="809" customWidth="1"/>
    <col min="14594" max="14594" width="34.5703125" style="809" bestFit="1" customWidth="1"/>
    <col min="14595" max="14595" width="16.5703125" style="809" customWidth="1"/>
    <col min="14596" max="14596" width="18" style="809" bestFit="1" customWidth="1"/>
    <col min="14597" max="14848" width="9.140625" style="809"/>
    <col min="14849" max="14849" width="4.42578125" style="809" customWidth="1"/>
    <col min="14850" max="14850" width="34.5703125" style="809" bestFit="1" customWidth="1"/>
    <col min="14851" max="14851" width="16.5703125" style="809" customWidth="1"/>
    <col min="14852" max="14852" width="18" style="809" bestFit="1" customWidth="1"/>
    <col min="14853" max="15104" width="9.140625" style="809"/>
    <col min="15105" max="15105" width="4.42578125" style="809" customWidth="1"/>
    <col min="15106" max="15106" width="34.5703125" style="809" bestFit="1" customWidth="1"/>
    <col min="15107" max="15107" width="16.5703125" style="809" customWidth="1"/>
    <col min="15108" max="15108" width="18" style="809" bestFit="1" customWidth="1"/>
    <col min="15109" max="15360" width="9.140625" style="809"/>
    <col min="15361" max="15361" width="4.42578125" style="809" customWidth="1"/>
    <col min="15362" max="15362" width="34.5703125" style="809" bestFit="1" customWidth="1"/>
    <col min="15363" max="15363" width="16.5703125" style="809" customWidth="1"/>
    <col min="15364" max="15364" width="18" style="809" bestFit="1" customWidth="1"/>
    <col min="15365" max="15616" width="9.140625" style="809"/>
    <col min="15617" max="15617" width="4.42578125" style="809" customWidth="1"/>
    <col min="15618" max="15618" width="34.5703125" style="809" bestFit="1" customWidth="1"/>
    <col min="15619" max="15619" width="16.5703125" style="809" customWidth="1"/>
    <col min="15620" max="15620" width="18" style="809" bestFit="1" customWidth="1"/>
    <col min="15621" max="15872" width="9.140625" style="809"/>
    <col min="15873" max="15873" width="4.42578125" style="809" customWidth="1"/>
    <col min="15874" max="15874" width="34.5703125" style="809" bestFit="1" customWidth="1"/>
    <col min="15875" max="15875" width="16.5703125" style="809" customWidth="1"/>
    <col min="15876" max="15876" width="18" style="809" bestFit="1" customWidth="1"/>
    <col min="15877" max="16128" width="9.140625" style="809"/>
    <col min="16129" max="16129" width="4.42578125" style="809" customWidth="1"/>
    <col min="16130" max="16130" width="34.5703125" style="809" bestFit="1" customWidth="1"/>
    <col min="16131" max="16131" width="16.5703125" style="809" customWidth="1"/>
    <col min="16132" max="16132" width="18" style="809" bestFit="1" customWidth="1"/>
    <col min="16133" max="16384" width="9.140625" style="809"/>
  </cols>
  <sheetData>
    <row r="1" spans="1:4">
      <c r="A1" s="943" t="s">
        <v>1096</v>
      </c>
      <c r="B1" s="808"/>
      <c r="C1" s="945" t="s">
        <v>1113</v>
      </c>
      <c r="D1" s="946"/>
    </row>
    <row r="2" spans="1:4" ht="38.25">
      <c r="A2" s="944"/>
      <c r="B2" s="810" t="s">
        <v>1097</v>
      </c>
      <c r="C2" s="811" t="s">
        <v>1098</v>
      </c>
      <c r="D2" s="812" t="s">
        <v>1099</v>
      </c>
    </row>
    <row r="3" spans="1:4" ht="15.75" customHeight="1">
      <c r="A3" s="813">
        <v>1</v>
      </c>
      <c r="B3" s="814" t="s">
        <v>711</v>
      </c>
      <c r="C3" s="815">
        <v>71.25</v>
      </c>
      <c r="D3" s="816">
        <v>72</v>
      </c>
    </row>
    <row r="4" spans="1:4" ht="15.75" customHeight="1">
      <c r="A4" s="813">
        <v>2</v>
      </c>
      <c r="B4" s="815" t="s">
        <v>712</v>
      </c>
      <c r="C4" s="815">
        <v>56</v>
      </c>
      <c r="D4" s="816">
        <v>51</v>
      </c>
    </row>
    <row r="5" spans="1:4" ht="15.75" customHeight="1">
      <c r="A5" s="813">
        <v>3</v>
      </c>
      <c r="B5" s="815" t="s">
        <v>240</v>
      </c>
      <c r="C5" s="815">
        <v>8.75</v>
      </c>
      <c r="D5" s="816">
        <v>8</v>
      </c>
    </row>
    <row r="6" spans="1:4" ht="15.75" customHeight="1">
      <c r="A6" s="813">
        <v>4</v>
      </c>
      <c r="B6" s="815" t="s">
        <v>1117</v>
      </c>
      <c r="C6" s="815">
        <v>14</v>
      </c>
      <c r="D6" s="816">
        <v>13</v>
      </c>
    </row>
    <row r="7" spans="1:4" ht="15.75" customHeight="1">
      <c r="A7" s="813">
        <v>5</v>
      </c>
      <c r="B7" s="815" t="s">
        <v>381</v>
      </c>
      <c r="C7" s="815">
        <v>6</v>
      </c>
      <c r="D7" s="816">
        <v>6</v>
      </c>
    </row>
    <row r="8" spans="1:4" ht="15.75" customHeight="1">
      <c r="A8" s="813">
        <v>6</v>
      </c>
      <c r="B8" s="815" t="s">
        <v>242</v>
      </c>
      <c r="C8" s="815">
        <v>2.75</v>
      </c>
      <c r="D8" s="816">
        <v>3</v>
      </c>
    </row>
    <row r="9" spans="1:4" ht="15.75" customHeight="1">
      <c r="A9" s="813">
        <v>7</v>
      </c>
      <c r="B9" s="814" t="s">
        <v>1118</v>
      </c>
      <c r="C9" s="815">
        <v>82.5</v>
      </c>
      <c r="D9" s="816">
        <v>78</v>
      </c>
    </row>
    <row r="10" spans="1:4" ht="15.75" customHeight="1">
      <c r="A10" s="813"/>
      <c r="B10" s="815"/>
      <c r="C10" s="815"/>
      <c r="D10" s="816"/>
    </row>
    <row r="11" spans="1:4" ht="15.75" customHeight="1">
      <c r="A11" s="813"/>
      <c r="B11" s="815"/>
      <c r="C11" s="815"/>
      <c r="D11" s="816"/>
    </row>
    <row r="12" spans="1:4" ht="15.75" customHeight="1">
      <c r="A12" s="813"/>
      <c r="B12" s="815"/>
      <c r="C12" s="815"/>
      <c r="D12" s="816"/>
    </row>
    <row r="13" spans="1:4" ht="15.75" customHeight="1">
      <c r="A13" s="813"/>
      <c r="B13" s="815"/>
      <c r="C13" s="815"/>
      <c r="D13" s="816"/>
    </row>
    <row r="14" spans="1:4" ht="15.75" customHeight="1">
      <c r="A14" s="813"/>
      <c r="B14" s="815"/>
      <c r="C14" s="815"/>
      <c r="D14" s="816"/>
    </row>
    <row r="15" spans="1:4" ht="15.75" customHeight="1">
      <c r="A15" s="813"/>
      <c r="B15" s="815"/>
      <c r="C15" s="815"/>
      <c r="D15" s="816"/>
    </row>
    <row r="16" spans="1:4" ht="15.75" customHeight="1">
      <c r="A16" s="813"/>
      <c r="B16" s="815"/>
      <c r="C16" s="815"/>
      <c r="D16" s="816"/>
    </row>
    <row r="17" spans="1:4" ht="15.75" customHeight="1">
      <c r="A17" s="813"/>
      <c r="B17" s="815"/>
      <c r="C17" s="815"/>
      <c r="D17" s="816"/>
    </row>
    <row r="18" spans="1:4" ht="15.75" customHeight="1">
      <c r="A18" s="813"/>
      <c r="B18" s="815"/>
      <c r="C18" s="815"/>
      <c r="D18" s="816"/>
    </row>
    <row r="19" spans="1:4" ht="15.75" customHeight="1">
      <c r="A19" s="813"/>
      <c r="B19" s="815"/>
      <c r="C19" s="815"/>
      <c r="D19" s="816"/>
    </row>
    <row r="20" spans="1:4" ht="15.75" customHeight="1">
      <c r="A20" s="813"/>
      <c r="B20" s="815"/>
      <c r="C20" s="815"/>
      <c r="D20" s="816"/>
    </row>
    <row r="21" spans="1:4" ht="15.75" customHeight="1">
      <c r="A21" s="813"/>
      <c r="B21" s="815"/>
      <c r="C21" s="815"/>
      <c r="D21" s="816"/>
    </row>
    <row r="22" spans="1:4" ht="15.75" customHeight="1">
      <c r="A22" s="813"/>
      <c r="B22" s="815"/>
      <c r="C22" s="815"/>
      <c r="D22" s="816"/>
    </row>
    <row r="23" spans="1:4" ht="15.75" customHeight="1">
      <c r="A23" s="813"/>
      <c r="B23" s="815"/>
      <c r="C23" s="815"/>
      <c r="D23" s="816"/>
    </row>
    <row r="24" spans="1:4" ht="15.75" customHeight="1">
      <c r="A24" s="813"/>
      <c r="B24" s="815"/>
      <c r="C24" s="815"/>
      <c r="D24" s="816"/>
    </row>
    <row r="25" spans="1:4" ht="15.75" customHeight="1">
      <c r="A25" s="813"/>
      <c r="B25" s="815"/>
      <c r="C25" s="815"/>
      <c r="D25" s="816"/>
    </row>
    <row r="26" spans="1:4" ht="15.75" customHeight="1">
      <c r="A26" s="813"/>
      <c r="B26" s="815"/>
      <c r="C26" s="815"/>
      <c r="D26" s="816"/>
    </row>
    <row r="27" spans="1:4" ht="15.75" customHeight="1">
      <c r="A27" s="813"/>
      <c r="B27" s="815"/>
      <c r="C27" s="815"/>
      <c r="D27" s="816"/>
    </row>
    <row r="28" spans="1:4" ht="15.75" customHeight="1">
      <c r="A28" s="813"/>
      <c r="B28" s="815"/>
      <c r="C28" s="815"/>
      <c r="D28" s="816"/>
    </row>
    <row r="29" spans="1:4" ht="15.75" customHeight="1">
      <c r="A29" s="813"/>
      <c r="B29" s="815"/>
      <c r="C29" s="815"/>
      <c r="D29" s="816"/>
    </row>
    <row r="30" spans="1:4" ht="15.75" customHeight="1">
      <c r="A30" s="813"/>
      <c r="B30" s="815"/>
      <c r="C30" s="815"/>
      <c r="D30" s="816"/>
    </row>
    <row r="31" spans="1:4" ht="15.75" customHeight="1">
      <c r="A31" s="813"/>
      <c r="B31" s="815"/>
      <c r="C31" s="815"/>
      <c r="D31" s="816"/>
    </row>
    <row r="32" spans="1:4" ht="15.75" customHeight="1">
      <c r="A32" s="813"/>
      <c r="B32" s="815"/>
      <c r="C32" s="815"/>
      <c r="D32" s="816"/>
    </row>
    <row r="33" spans="1:4" ht="15.75" customHeight="1">
      <c r="A33" s="813"/>
      <c r="B33" s="815"/>
      <c r="C33" s="815"/>
      <c r="D33" s="816"/>
    </row>
    <row r="34" spans="1:4" ht="15.75" customHeight="1">
      <c r="A34" s="813"/>
      <c r="B34" s="815"/>
      <c r="C34" s="815"/>
      <c r="D34" s="816"/>
    </row>
    <row r="35" spans="1:4" ht="15.75" customHeight="1">
      <c r="A35" s="813"/>
      <c r="B35" s="815"/>
      <c r="C35" s="815"/>
      <c r="D35" s="816"/>
    </row>
    <row r="36" spans="1:4" s="820" customFormat="1" ht="15.75" customHeight="1" thickBot="1">
      <c r="A36" s="817"/>
      <c r="B36" s="818" t="s">
        <v>684</v>
      </c>
      <c r="C36" s="818">
        <f>SUM(C3:C35)</f>
        <v>241.25</v>
      </c>
      <c r="D36" s="819">
        <f>SUM(D3:D35)</f>
        <v>231</v>
      </c>
    </row>
    <row r="37" spans="1:4" s="820" customFormat="1" ht="15.75" customHeight="1">
      <c r="A37" s="821"/>
      <c r="B37" s="821"/>
      <c r="C37" s="821"/>
      <c r="D37" s="821"/>
    </row>
  </sheetData>
  <mergeCells count="2">
    <mergeCell ref="A1:A2"/>
    <mergeCell ref="C1:D1"/>
  </mergeCells>
  <printOptions horizontalCentered="1" verticalCentered="1"/>
  <pageMargins left="0.39370078740157483" right="0.39370078740157483" top="0.51181102362204722" bottom="0.39370078740157483" header="0.51181102362204722" footer="0.39370078740157483"/>
  <pageSetup paperSize="9" orientation="portrait" r:id="rId1"/>
  <headerFooter alignWithMargins="0">
    <oddHeader xml:space="preserve">&amp;C&amp;"Arial,Félkövér"&amp;14Létszámok alakulása&amp;R&amp;"Times New Roman CE,Félkövér dőlt"&amp;14 13. melléklet&amp;"Times New Roman CE,Normál"&amp;10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E1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M143"/>
  <sheetViews>
    <sheetView view="pageBreakPreview" topLeftCell="A79" zoomScale="130" zoomScaleNormal="120" zoomScaleSheetLayoutView="130" workbookViewId="0">
      <selection activeCell="E100" sqref="E100"/>
    </sheetView>
  </sheetViews>
  <sheetFormatPr defaultColWidth="9.140625" defaultRowHeight="15.75"/>
  <cols>
    <col min="1" max="2" width="8.140625" style="71" customWidth="1"/>
    <col min="3" max="3" width="63.5703125" style="71" customWidth="1"/>
    <col min="4" max="4" width="12.28515625" style="72" bestFit="1" customWidth="1"/>
    <col min="5" max="5" width="12.7109375" style="72" bestFit="1" customWidth="1"/>
    <col min="6" max="6" width="12.28515625" style="72" bestFit="1" customWidth="1"/>
    <col min="7" max="7" width="11" style="72" bestFit="1" customWidth="1"/>
    <col min="8" max="8" width="9.140625" style="15"/>
    <col min="9" max="9" width="9.140625" style="15" customWidth="1"/>
    <col min="10" max="10" width="12.28515625" style="72" bestFit="1" customWidth="1"/>
    <col min="11" max="12" width="15.140625" style="72" bestFit="1" customWidth="1"/>
    <col min="13" max="13" width="11.140625" style="72" customWidth="1"/>
    <col min="14" max="14" width="9.140625" style="15" customWidth="1"/>
    <col min="15" max="16384" width="9.140625" style="15"/>
  </cols>
  <sheetData>
    <row r="1" spans="1:13" ht="15.95" customHeight="1">
      <c r="A1" s="836" t="s">
        <v>2</v>
      </c>
      <c r="B1" s="836"/>
      <c r="C1" s="836"/>
      <c r="D1" s="836"/>
      <c r="E1" s="15"/>
      <c r="F1" s="15"/>
      <c r="G1" s="15"/>
      <c r="J1" s="15"/>
      <c r="K1" s="15"/>
      <c r="L1" s="15"/>
      <c r="M1" s="15"/>
    </row>
    <row r="2" spans="1:13" ht="15.95" customHeight="1" thickBot="1">
      <c r="A2" s="835" t="s">
        <v>3</v>
      </c>
      <c r="B2" s="835"/>
      <c r="C2" s="835"/>
      <c r="D2" s="16"/>
      <c r="E2" s="16"/>
      <c r="F2" s="16"/>
      <c r="G2" s="16" t="s">
        <v>603</v>
      </c>
      <c r="J2" s="16"/>
      <c r="K2" s="16"/>
      <c r="L2" s="16"/>
      <c r="M2" s="16" t="s">
        <v>603</v>
      </c>
    </row>
    <row r="3" spans="1:13" ht="38.1" customHeight="1" thickBot="1">
      <c r="A3" s="17" t="s">
        <v>4</v>
      </c>
      <c r="B3" s="127" t="s">
        <v>254</v>
      </c>
      <c r="C3" s="18" t="s">
        <v>5</v>
      </c>
      <c r="D3" s="19" t="s">
        <v>604</v>
      </c>
      <c r="E3" s="19" t="s">
        <v>642</v>
      </c>
      <c r="F3" s="19" t="s">
        <v>643</v>
      </c>
      <c r="G3" s="343" t="s">
        <v>653</v>
      </c>
      <c r="J3" s="19" t="s">
        <v>604</v>
      </c>
      <c r="K3" s="19" t="s">
        <v>642</v>
      </c>
      <c r="L3" s="19" t="s">
        <v>643</v>
      </c>
      <c r="M3" s="343" t="s">
        <v>653</v>
      </c>
    </row>
    <row r="4" spans="1:13" s="23" customFormat="1" ht="12" customHeight="1" thickBot="1">
      <c r="A4" s="20">
        <v>1</v>
      </c>
      <c r="B4" s="20">
        <v>2</v>
      </c>
      <c r="C4" s="21">
        <v>2</v>
      </c>
      <c r="D4" s="22">
        <v>3</v>
      </c>
      <c r="E4" s="22">
        <v>3</v>
      </c>
      <c r="F4" s="22">
        <v>3</v>
      </c>
      <c r="G4" s="22">
        <v>3</v>
      </c>
      <c r="J4" s="22">
        <v>3</v>
      </c>
      <c r="K4" s="22">
        <v>3</v>
      </c>
      <c r="L4" s="22">
        <v>3</v>
      </c>
      <c r="M4" s="22">
        <v>3</v>
      </c>
    </row>
    <row r="5" spans="1:13" s="26" customFormat="1" ht="12" customHeight="1" thickBot="1">
      <c r="A5" s="24" t="s">
        <v>6</v>
      </c>
      <c r="B5" s="130" t="s">
        <v>280</v>
      </c>
      <c r="C5" s="25" t="s">
        <v>7</v>
      </c>
      <c r="D5" s="11">
        <f>+D6+D7+D8+D9+D10+D11</f>
        <v>789430249</v>
      </c>
      <c r="E5" s="11">
        <f t="shared" ref="E5:F5" si="0">+E6+E7+E8+E9+E10+E11</f>
        <v>898670750</v>
      </c>
      <c r="F5" s="11">
        <f t="shared" si="0"/>
        <v>898670750</v>
      </c>
      <c r="G5" s="344">
        <f>F5/E5*100</f>
        <v>100</v>
      </c>
      <c r="J5" s="11"/>
      <c r="K5" s="11"/>
      <c r="L5" s="11"/>
      <c r="M5" s="11"/>
    </row>
    <row r="6" spans="1:13" s="26" customFormat="1" ht="12" customHeight="1">
      <c r="A6" s="27" t="s">
        <v>8</v>
      </c>
      <c r="B6" s="131" t="s">
        <v>281</v>
      </c>
      <c r="C6" s="28" t="s">
        <v>9</v>
      </c>
      <c r="D6" s="29">
        <v>249198807.99999997</v>
      </c>
      <c r="E6" s="29">
        <v>249198808</v>
      </c>
      <c r="F6" s="29">
        <v>249198808</v>
      </c>
      <c r="G6" s="345"/>
      <c r="J6" s="29">
        <f>'[1]1.1.PMINFO.'!D6-'1.3.sz.mell.'!D6-'1.4.sz.mell.'!D6</f>
        <v>249198808</v>
      </c>
      <c r="K6" s="29">
        <f>'[1]1.1.PMINFO.'!E6-'1.3.sz.mell.'!E6-'1.4.sz.mell.'!E6</f>
        <v>249198808</v>
      </c>
      <c r="L6" s="29">
        <f>'[1]1.1.PMINFO.'!F6-'1.3.sz.mell.'!F6-'1.4.sz.mell.'!F6</f>
        <v>249198808</v>
      </c>
      <c r="M6" s="29"/>
    </row>
    <row r="7" spans="1:13" s="26" customFormat="1" ht="12" customHeight="1">
      <c r="A7" s="30" t="s">
        <v>10</v>
      </c>
      <c r="B7" s="132" t="s">
        <v>282</v>
      </c>
      <c r="C7" s="31" t="s">
        <v>11</v>
      </c>
      <c r="D7" s="32">
        <v>283494636</v>
      </c>
      <c r="E7" s="32">
        <v>297355328</v>
      </c>
      <c r="F7" s="32">
        <v>297355328</v>
      </c>
      <c r="G7" s="346"/>
      <c r="J7" s="29">
        <f>'[1]1.1.PMINFO.'!D7-'1.3.sz.mell.'!D7-'1.4.sz.mell.'!D7</f>
        <v>283494636</v>
      </c>
      <c r="K7" s="29">
        <f>'[1]1.1.PMINFO.'!E7-'1.3.sz.mell.'!E7-'1.4.sz.mell.'!E7</f>
        <v>297355328</v>
      </c>
      <c r="L7" s="29">
        <f>'[1]1.1.PMINFO.'!F7-'1.3.sz.mell.'!F7-'1.4.sz.mell.'!F7</f>
        <v>297355328</v>
      </c>
      <c r="M7" s="32"/>
    </row>
    <row r="8" spans="1:13" s="26" customFormat="1" ht="12" customHeight="1">
      <c r="A8" s="30" t="s">
        <v>12</v>
      </c>
      <c r="B8" s="132" t="s">
        <v>283</v>
      </c>
      <c r="C8" s="31" t="s">
        <v>463</v>
      </c>
      <c r="D8" s="32">
        <v>241337685</v>
      </c>
      <c r="E8" s="32">
        <v>282580084</v>
      </c>
      <c r="F8" s="32">
        <v>282580084</v>
      </c>
      <c r="G8" s="346"/>
      <c r="J8" s="29">
        <f>'[1]1.1.PMINFO.'!D8-'1.3.sz.mell.'!D8-'1.4.sz.mell.'!D8</f>
        <v>241337685</v>
      </c>
      <c r="K8" s="29">
        <f>'[1]1.1.PMINFO.'!E8-'1.3.sz.mell.'!E8-'1.4.sz.mell.'!E8</f>
        <v>282580084</v>
      </c>
      <c r="L8" s="29">
        <f>'[1]1.1.PMINFO.'!F8-'1.3.sz.mell.'!F8-'1.4.sz.mell.'!F8</f>
        <v>282580084</v>
      </c>
      <c r="M8" s="32"/>
    </row>
    <row r="9" spans="1:13" s="26" customFormat="1" ht="12" customHeight="1">
      <c r="A9" s="30" t="s">
        <v>13</v>
      </c>
      <c r="B9" s="132" t="s">
        <v>284</v>
      </c>
      <c r="C9" s="31" t="s">
        <v>14</v>
      </c>
      <c r="D9" s="32">
        <v>15399120</v>
      </c>
      <c r="E9" s="32">
        <v>21075094</v>
      </c>
      <c r="F9" s="32">
        <v>21075094</v>
      </c>
      <c r="G9" s="346">
        <f t="shared" ref="G9:G61" si="1">F9/E9*100</f>
        <v>100</v>
      </c>
      <c r="J9" s="29">
        <f>'[1]1.1.PMINFO.'!D9-'1.3.sz.mell.'!D9-'1.4.sz.mell.'!D9</f>
        <v>15399120</v>
      </c>
      <c r="K9" s="29">
        <f>'[1]1.1.PMINFO.'!E9-'1.3.sz.mell.'!E9-'1.4.sz.mell.'!E9</f>
        <v>21075094</v>
      </c>
      <c r="L9" s="29">
        <f>'[1]1.1.PMINFO.'!F9-'1.3.sz.mell.'!F9-'1.4.sz.mell.'!F9</f>
        <v>21075094</v>
      </c>
      <c r="M9" s="32"/>
    </row>
    <row r="10" spans="1:13" s="26" customFormat="1" ht="12" customHeight="1">
      <c r="A10" s="30" t="s">
        <v>15</v>
      </c>
      <c r="B10" s="132" t="s">
        <v>285</v>
      </c>
      <c r="C10" s="31" t="s">
        <v>464</v>
      </c>
      <c r="D10" s="32"/>
      <c r="E10" s="32">
        <v>48267634</v>
      </c>
      <c r="F10" s="32">
        <v>48267634</v>
      </c>
      <c r="G10" s="346">
        <f t="shared" si="1"/>
        <v>100</v>
      </c>
      <c r="J10" s="29">
        <f>'[1]1.1.PMINFO.'!D10-'1.3.sz.mell.'!D10-'1.4.sz.mell.'!D10</f>
        <v>0</v>
      </c>
      <c r="K10" s="29">
        <f>'[1]1.1.PMINFO.'!E10-'1.3.sz.mell.'!E10-'1.4.sz.mell.'!E10</f>
        <v>48267634</v>
      </c>
      <c r="L10" s="29">
        <f>'[1]1.1.PMINFO.'!F10-'1.3.sz.mell.'!F10-'1.4.sz.mell.'!F10</f>
        <v>48267634</v>
      </c>
      <c r="M10" s="32"/>
    </row>
    <row r="11" spans="1:13" s="26" customFormat="1" ht="12" customHeight="1" thickBot="1">
      <c r="A11" s="33" t="s">
        <v>16</v>
      </c>
      <c r="B11" s="133" t="s">
        <v>286</v>
      </c>
      <c r="C11" s="34" t="s">
        <v>465</v>
      </c>
      <c r="D11" s="32">
        <v>0</v>
      </c>
      <c r="E11" s="32">
        <v>193802</v>
      </c>
      <c r="F11" s="32">
        <v>193802</v>
      </c>
      <c r="G11" s="346"/>
      <c r="J11" s="29">
        <f>'[1]1.1.PMINFO.'!D11-'1.3.sz.mell.'!D11-'1.4.sz.mell.'!D11</f>
        <v>0</v>
      </c>
      <c r="K11" s="29">
        <f>'[1]1.1.PMINFO.'!E11-'1.3.sz.mell.'!E11-'1.4.sz.mell.'!E11</f>
        <v>0</v>
      </c>
      <c r="L11" s="29">
        <f>'[1]1.1.PMINFO.'!F11-'1.3.sz.mell.'!F11-'1.4.sz.mell.'!F11</f>
        <v>193802</v>
      </c>
      <c r="M11" s="32"/>
    </row>
    <row r="12" spans="1:13" s="26" customFormat="1" ht="12" customHeight="1" thickBot="1">
      <c r="A12" s="24" t="s">
        <v>17</v>
      </c>
      <c r="B12" s="130"/>
      <c r="C12" s="35" t="s">
        <v>18</v>
      </c>
      <c r="D12" s="11">
        <f>+D13+D14+D15+D16+D17</f>
        <v>43658000</v>
      </c>
      <c r="E12" s="11">
        <f t="shared" ref="E12:F12" si="2">+E13+E14+E15+E16+E17</f>
        <v>104775859</v>
      </c>
      <c r="F12" s="11">
        <f t="shared" si="2"/>
        <v>102752549</v>
      </c>
      <c r="G12" s="344">
        <f t="shared" si="1"/>
        <v>98.068915855893863</v>
      </c>
      <c r="J12" s="11" t="e">
        <f>#REF!-'1.3.sz.mell.'!D12-'1.4.sz.mell.'!D12</f>
        <v>#REF!</v>
      </c>
      <c r="K12" s="11" t="e">
        <f>#REF!-'1.3.sz.mell.'!E12-'1.4.sz.mell.'!E12</f>
        <v>#REF!</v>
      </c>
      <c r="L12" s="11" t="e">
        <f>#REF!-'1.3.sz.mell.'!F12-'1.4.sz.mell.'!F12</f>
        <v>#REF!</v>
      </c>
      <c r="M12" s="11"/>
    </row>
    <row r="13" spans="1:13" s="26" customFormat="1" ht="12" customHeight="1">
      <c r="A13" s="27" t="s">
        <v>19</v>
      </c>
      <c r="B13" s="131" t="s">
        <v>287</v>
      </c>
      <c r="C13" s="28" t="s">
        <v>20</v>
      </c>
      <c r="D13" s="29"/>
      <c r="E13" s="29">
        <v>0</v>
      </c>
      <c r="F13" s="29">
        <v>0</v>
      </c>
      <c r="G13" s="345"/>
      <c r="J13" s="29" t="e">
        <f>#REF!-'1.3.sz.mell.'!D13-'1.4.sz.mell.'!D13</f>
        <v>#REF!</v>
      </c>
      <c r="K13" s="29" t="e">
        <f>#REF!-'1.3.sz.mell.'!E13-'1.4.sz.mell.'!E13</f>
        <v>#REF!</v>
      </c>
      <c r="L13" s="29" t="e">
        <f>#REF!-'1.3.sz.mell.'!F13-'1.4.sz.mell.'!F13</f>
        <v>#REF!</v>
      </c>
      <c r="M13" s="29"/>
    </row>
    <row r="14" spans="1:13" s="26" customFormat="1" ht="12" customHeight="1">
      <c r="A14" s="30" t="s">
        <v>21</v>
      </c>
      <c r="B14" s="132" t="s">
        <v>288</v>
      </c>
      <c r="C14" s="31" t="s">
        <v>22</v>
      </c>
      <c r="D14" s="32"/>
      <c r="E14" s="32">
        <v>0</v>
      </c>
      <c r="F14" s="32">
        <v>0</v>
      </c>
      <c r="G14" s="346"/>
      <c r="J14" s="32" t="e">
        <f>#REF!-'1.3.sz.mell.'!D14-'1.4.sz.mell.'!D14</f>
        <v>#REF!</v>
      </c>
      <c r="K14" s="32" t="e">
        <f>#REF!-'1.3.sz.mell.'!E14-'1.4.sz.mell.'!E14</f>
        <v>#REF!</v>
      </c>
      <c r="L14" s="32" t="e">
        <f>#REF!-'1.3.sz.mell.'!F14-'1.4.sz.mell.'!F14</f>
        <v>#REF!</v>
      </c>
      <c r="M14" s="32"/>
    </row>
    <row r="15" spans="1:13" s="26" customFormat="1" ht="12" customHeight="1">
      <c r="A15" s="30" t="s">
        <v>23</v>
      </c>
      <c r="B15" s="132" t="s">
        <v>289</v>
      </c>
      <c r="C15" s="31" t="s">
        <v>24</v>
      </c>
      <c r="D15" s="32"/>
      <c r="E15" s="32">
        <v>0</v>
      </c>
      <c r="F15" s="32">
        <v>0</v>
      </c>
      <c r="G15" s="346"/>
      <c r="J15" s="32" t="e">
        <f>#REF!-'1.3.sz.mell.'!D15-'1.4.sz.mell.'!D15</f>
        <v>#REF!</v>
      </c>
      <c r="K15" s="32" t="e">
        <f>#REF!-'1.3.sz.mell.'!E15-'1.4.sz.mell.'!E15</f>
        <v>#REF!</v>
      </c>
      <c r="L15" s="32" t="e">
        <f>#REF!-'1.3.sz.mell.'!F15-'1.4.sz.mell.'!F15</f>
        <v>#REF!</v>
      </c>
      <c r="M15" s="32"/>
    </row>
    <row r="16" spans="1:13" s="26" customFormat="1" ht="12" customHeight="1">
      <c r="A16" s="30" t="s">
        <v>25</v>
      </c>
      <c r="B16" s="132" t="s">
        <v>290</v>
      </c>
      <c r="C16" s="31" t="s">
        <v>26</v>
      </c>
      <c r="D16" s="32"/>
      <c r="E16" s="32">
        <v>0</v>
      </c>
      <c r="F16" s="32">
        <v>0</v>
      </c>
      <c r="G16" s="346"/>
      <c r="J16" s="32" t="e">
        <f>#REF!-'1.3.sz.mell.'!D16-'1.4.sz.mell.'!D16</f>
        <v>#REF!</v>
      </c>
      <c r="K16" s="32" t="e">
        <f>#REF!-'1.3.sz.mell.'!E16-'1.4.sz.mell.'!E16</f>
        <v>#REF!</v>
      </c>
      <c r="L16" s="32" t="e">
        <f>#REF!-'1.3.sz.mell.'!F16-'1.4.sz.mell.'!F16</f>
        <v>#REF!</v>
      </c>
      <c r="M16" s="32"/>
    </row>
    <row r="17" spans="1:13" s="26" customFormat="1" ht="12" customHeight="1" thickBot="1">
      <c r="A17" s="30" t="s">
        <v>27</v>
      </c>
      <c r="B17" s="132" t="s">
        <v>291</v>
      </c>
      <c r="C17" s="31" t="s">
        <v>28</v>
      </c>
      <c r="D17" s="32">
        <v>43658000</v>
      </c>
      <c r="E17" s="32">
        <v>104775859</v>
      </c>
      <c r="F17" s="32">
        <v>102752549</v>
      </c>
      <c r="G17" s="346">
        <f t="shared" si="1"/>
        <v>98.068915855893863</v>
      </c>
      <c r="J17" s="32" t="e">
        <f>#REF!-'1.3.sz.mell.'!D17-'1.4.sz.mell.'!D17</f>
        <v>#REF!</v>
      </c>
      <c r="K17" s="32" t="e">
        <f>#REF!-'1.3.sz.mell.'!E17-'1.4.sz.mell.'!E17</f>
        <v>#REF!</v>
      </c>
      <c r="L17" s="32" t="e">
        <f>#REF!-'1.3.sz.mell.'!F17-'1.4.sz.mell.'!F17</f>
        <v>#REF!</v>
      </c>
      <c r="M17" s="32"/>
    </row>
    <row r="18" spans="1:13" s="26" customFormat="1" ht="12" customHeight="1" thickBot="1">
      <c r="A18" s="24" t="s">
        <v>29</v>
      </c>
      <c r="B18" s="130" t="s">
        <v>292</v>
      </c>
      <c r="C18" s="25" t="s">
        <v>30</v>
      </c>
      <c r="D18" s="11">
        <f>+D19+D20+D21+D22+D23</f>
        <v>0</v>
      </c>
      <c r="E18" s="11">
        <v>0</v>
      </c>
      <c r="F18" s="11">
        <v>0</v>
      </c>
      <c r="G18" s="344"/>
      <c r="J18" s="11" t="e">
        <f>#REF!-'1.3.sz.mell.'!D18-'1.4.sz.mell.'!D18</f>
        <v>#REF!</v>
      </c>
      <c r="K18" s="11" t="e">
        <f>#REF!-'1.3.sz.mell.'!E18-'1.4.sz.mell.'!E18</f>
        <v>#REF!</v>
      </c>
      <c r="L18" s="11" t="e">
        <f>#REF!-'1.3.sz.mell.'!F18-'1.4.sz.mell.'!F18</f>
        <v>#REF!</v>
      </c>
      <c r="M18" s="11"/>
    </row>
    <row r="19" spans="1:13" s="26" customFormat="1" ht="12" customHeight="1">
      <c r="A19" s="27" t="s">
        <v>31</v>
      </c>
      <c r="B19" s="131" t="s">
        <v>293</v>
      </c>
      <c r="C19" s="28" t="s">
        <v>32</v>
      </c>
      <c r="D19" s="29"/>
      <c r="E19" s="29">
        <v>0</v>
      </c>
      <c r="F19" s="29">
        <v>0</v>
      </c>
      <c r="G19" s="345"/>
      <c r="J19" s="29" t="e">
        <f>#REF!-'1.3.sz.mell.'!D19-'1.4.sz.mell.'!D19</f>
        <v>#REF!</v>
      </c>
      <c r="K19" s="29" t="e">
        <f>#REF!-'1.3.sz.mell.'!E19-'1.4.sz.mell.'!E19</f>
        <v>#REF!</v>
      </c>
      <c r="L19" s="29" t="e">
        <f>#REF!-'1.3.sz.mell.'!F19-'1.4.sz.mell.'!F19</f>
        <v>#REF!</v>
      </c>
      <c r="M19" s="29"/>
    </row>
    <row r="20" spans="1:13" s="26" customFormat="1" ht="12" customHeight="1">
      <c r="A20" s="30" t="s">
        <v>33</v>
      </c>
      <c r="B20" s="132" t="s">
        <v>294</v>
      </c>
      <c r="C20" s="31" t="s">
        <v>34</v>
      </c>
      <c r="D20" s="32"/>
      <c r="E20" s="32">
        <v>0</v>
      </c>
      <c r="F20" s="32">
        <v>0</v>
      </c>
      <c r="G20" s="346"/>
      <c r="J20" s="32" t="e">
        <f>#REF!-'1.3.sz.mell.'!D20-'1.4.sz.mell.'!D20</f>
        <v>#REF!</v>
      </c>
      <c r="K20" s="32" t="e">
        <f>#REF!-'1.3.sz.mell.'!E20-'1.4.sz.mell.'!E20</f>
        <v>#REF!</v>
      </c>
      <c r="L20" s="32" t="e">
        <f>#REF!-'1.3.sz.mell.'!F20-'1.4.sz.mell.'!F20</f>
        <v>#REF!</v>
      </c>
      <c r="M20" s="32"/>
    </row>
    <row r="21" spans="1:13" s="26" customFormat="1" ht="12" customHeight="1">
      <c r="A21" s="30" t="s">
        <v>35</v>
      </c>
      <c r="B21" s="132" t="s">
        <v>295</v>
      </c>
      <c r="C21" s="31" t="s">
        <v>36</v>
      </c>
      <c r="D21" s="32"/>
      <c r="E21" s="32">
        <v>0</v>
      </c>
      <c r="F21" s="32">
        <v>0</v>
      </c>
      <c r="G21" s="346"/>
      <c r="J21" s="32" t="e">
        <f>#REF!-'1.3.sz.mell.'!D21-'1.4.sz.mell.'!D21</f>
        <v>#REF!</v>
      </c>
      <c r="K21" s="32" t="e">
        <f>#REF!-'1.3.sz.mell.'!E21-'1.4.sz.mell.'!E21</f>
        <v>#REF!</v>
      </c>
      <c r="L21" s="32" t="e">
        <f>#REF!-'1.3.sz.mell.'!F21-'1.4.sz.mell.'!F21</f>
        <v>#REF!</v>
      </c>
      <c r="M21" s="32"/>
    </row>
    <row r="22" spans="1:13" s="26" customFormat="1" ht="12" customHeight="1">
      <c r="A22" s="30" t="s">
        <v>37</v>
      </c>
      <c r="B22" s="132" t="s">
        <v>296</v>
      </c>
      <c r="C22" s="31" t="s">
        <v>38</v>
      </c>
      <c r="D22" s="32"/>
      <c r="E22" s="32">
        <v>0</v>
      </c>
      <c r="F22" s="32">
        <v>0</v>
      </c>
      <c r="G22" s="346"/>
      <c r="J22" s="32" t="e">
        <f>#REF!-'1.3.sz.mell.'!D22-'1.4.sz.mell.'!D22</f>
        <v>#REF!</v>
      </c>
      <c r="K22" s="32" t="e">
        <f>#REF!-'1.3.sz.mell.'!E22-'1.4.sz.mell.'!E22</f>
        <v>#REF!</v>
      </c>
      <c r="L22" s="32" t="e">
        <f>#REF!-'1.3.sz.mell.'!F22-'1.4.sz.mell.'!F22</f>
        <v>#REF!</v>
      </c>
      <c r="M22" s="32"/>
    </row>
    <row r="23" spans="1:13" s="26" customFormat="1" ht="12" customHeight="1" thickBot="1">
      <c r="A23" s="30" t="s">
        <v>39</v>
      </c>
      <c r="B23" s="132" t="s">
        <v>297</v>
      </c>
      <c r="C23" s="31" t="s">
        <v>40</v>
      </c>
      <c r="D23" s="32"/>
      <c r="E23" s="32">
        <v>0</v>
      </c>
      <c r="F23" s="32">
        <v>0</v>
      </c>
      <c r="G23" s="346"/>
      <c r="J23" s="32" t="e">
        <f>#REF!-'1.3.sz.mell.'!D23-'1.4.sz.mell.'!D23</f>
        <v>#REF!</v>
      </c>
      <c r="K23" s="32" t="e">
        <f>#REF!-'1.3.sz.mell.'!E23-'1.4.sz.mell.'!E23</f>
        <v>#REF!</v>
      </c>
      <c r="L23" s="32" t="e">
        <f>#REF!-'1.3.sz.mell.'!F23-'1.4.sz.mell.'!F23</f>
        <v>#REF!</v>
      </c>
      <c r="M23" s="32"/>
    </row>
    <row r="24" spans="1:13" s="26" customFormat="1" ht="12" customHeight="1" thickBot="1">
      <c r="A24" s="24" t="s">
        <v>41</v>
      </c>
      <c r="B24" s="130" t="s">
        <v>298</v>
      </c>
      <c r="C24" s="25" t="s">
        <v>42</v>
      </c>
      <c r="D24" s="14">
        <f>SUM(D25:D31)</f>
        <v>268734000</v>
      </c>
      <c r="E24" s="14">
        <f t="shared" ref="E24:F24" si="3">SUM(E25:E31)</f>
        <v>142668575</v>
      </c>
      <c r="F24" s="14">
        <f t="shared" si="3"/>
        <v>305087395</v>
      </c>
      <c r="G24" s="347">
        <f t="shared" si="1"/>
        <v>213.84344450065473</v>
      </c>
      <c r="J24" s="14" t="e">
        <f>#REF!-'1.3.sz.mell.'!D24-'1.4.sz.mell.'!D24</f>
        <v>#REF!</v>
      </c>
      <c r="K24" s="14" t="e">
        <f>#REF!-'1.3.sz.mell.'!E24-'1.4.sz.mell.'!E24</f>
        <v>#REF!</v>
      </c>
      <c r="L24" s="14" t="e">
        <f>#REF!-'1.3.sz.mell.'!F24-'1.4.sz.mell.'!F24</f>
        <v>#REF!</v>
      </c>
      <c r="M24" s="14"/>
    </row>
    <row r="25" spans="1:13" s="26" customFormat="1" ht="12" customHeight="1">
      <c r="A25" s="27" t="s">
        <v>352</v>
      </c>
      <c r="B25" s="131" t="s">
        <v>299</v>
      </c>
      <c r="C25" s="28" t="s">
        <v>469</v>
      </c>
      <c r="D25" s="37">
        <v>55700000</v>
      </c>
      <c r="E25" s="37">
        <v>55700000</v>
      </c>
      <c r="F25" s="37">
        <v>56058043</v>
      </c>
      <c r="G25" s="348"/>
      <c r="J25" s="37" t="e">
        <f>#REF!-'1.3.sz.mell.'!D25-'1.4.sz.mell.'!D25</f>
        <v>#REF!</v>
      </c>
      <c r="K25" s="37" t="e">
        <f>#REF!-'1.3.sz.mell.'!E25-'1.4.sz.mell.'!E25</f>
        <v>#REF!</v>
      </c>
      <c r="L25" s="37" t="e">
        <f>#REF!-'1.3.sz.mell.'!F25-'1.4.sz.mell.'!F25</f>
        <v>#REF!</v>
      </c>
      <c r="M25" s="37"/>
    </row>
    <row r="26" spans="1:13" s="26" customFormat="1" ht="12" customHeight="1">
      <c r="A26" s="27" t="s">
        <v>353</v>
      </c>
      <c r="B26" s="131" t="s">
        <v>510</v>
      </c>
      <c r="C26" s="28" t="s">
        <v>509</v>
      </c>
      <c r="D26" s="37">
        <v>100000</v>
      </c>
      <c r="E26" s="37">
        <v>100000</v>
      </c>
      <c r="F26" s="37">
        <v>109021</v>
      </c>
      <c r="G26" s="348"/>
      <c r="J26" s="37" t="e">
        <f>#REF!-'1.3.sz.mell.'!D26-'1.4.sz.mell.'!D26</f>
        <v>#REF!</v>
      </c>
      <c r="K26" s="37" t="e">
        <f>#REF!-'1.3.sz.mell.'!E26-'1.4.sz.mell.'!E26</f>
        <v>#REF!</v>
      </c>
      <c r="L26" s="37" t="e">
        <f>#REF!-'1.3.sz.mell.'!F26-'1.4.sz.mell.'!F26</f>
        <v>#REF!</v>
      </c>
      <c r="M26" s="37"/>
    </row>
    <row r="27" spans="1:13" s="26" customFormat="1" ht="12" customHeight="1">
      <c r="A27" s="27" t="s">
        <v>354</v>
      </c>
      <c r="B27" s="132" t="s">
        <v>466</v>
      </c>
      <c r="C27" s="31" t="s">
        <v>470</v>
      </c>
      <c r="D27" s="37">
        <v>164334000</v>
      </c>
      <c r="E27" s="37">
        <v>38268575</v>
      </c>
      <c r="F27" s="37">
        <v>197354575</v>
      </c>
      <c r="G27" s="348">
        <f t="shared" si="1"/>
        <v>515.70923401250241</v>
      </c>
      <c r="J27" s="37" t="e">
        <f>#REF!-'1.3.sz.mell.'!D27-'1.4.sz.mell.'!D27</f>
        <v>#REF!</v>
      </c>
      <c r="K27" s="37" t="e">
        <f>#REF!-'1.3.sz.mell.'!E27-'1.4.sz.mell.'!E27</f>
        <v>#REF!</v>
      </c>
      <c r="L27" s="37" t="e">
        <f>#REF!-'1.3.sz.mell.'!F27-'1.4.sz.mell.'!F27</f>
        <v>#REF!</v>
      </c>
      <c r="M27" s="37"/>
    </row>
    <row r="28" spans="1:13" s="26" customFormat="1" ht="12" customHeight="1">
      <c r="A28" s="27" t="s">
        <v>355</v>
      </c>
      <c r="B28" s="132" t="s">
        <v>467</v>
      </c>
      <c r="C28" s="31" t="s">
        <v>471</v>
      </c>
      <c r="D28" s="32">
        <v>0</v>
      </c>
      <c r="E28" s="32">
        <v>0</v>
      </c>
      <c r="F28" s="32">
        <v>0</v>
      </c>
      <c r="G28" s="346"/>
      <c r="J28" s="32" t="e">
        <f>#REF!-'1.3.sz.mell.'!D28-'1.4.sz.mell.'!D28</f>
        <v>#REF!</v>
      </c>
      <c r="K28" s="32" t="e">
        <f>#REF!-'1.3.sz.mell.'!E28-'1.4.sz.mell.'!E28</f>
        <v>#REF!</v>
      </c>
      <c r="L28" s="32" t="e">
        <f>#REF!-'1.3.sz.mell.'!F28-'1.4.sz.mell.'!F28</f>
        <v>#REF!</v>
      </c>
      <c r="M28" s="32"/>
    </row>
    <row r="29" spans="1:13" s="26" customFormat="1" ht="12" customHeight="1">
      <c r="A29" s="27" t="s">
        <v>356</v>
      </c>
      <c r="B29" s="132" t="s">
        <v>300</v>
      </c>
      <c r="C29" s="31" t="s">
        <v>472</v>
      </c>
      <c r="D29" s="32">
        <v>46500000</v>
      </c>
      <c r="E29" s="32">
        <v>46500000</v>
      </c>
      <c r="F29" s="32">
        <v>48716978</v>
      </c>
      <c r="G29" s="346"/>
      <c r="J29" s="32" t="e">
        <f>#REF!-'1.3.sz.mell.'!D29-'1.4.sz.mell.'!D29</f>
        <v>#REF!</v>
      </c>
      <c r="K29" s="32" t="e">
        <f>#REF!-'1.3.sz.mell.'!E29-'1.4.sz.mell.'!E29</f>
        <v>#REF!</v>
      </c>
      <c r="L29" s="32" t="e">
        <f>#REF!-'1.3.sz.mell.'!F29-'1.4.sz.mell.'!F29</f>
        <v>#REF!</v>
      </c>
      <c r="M29" s="32"/>
    </row>
    <row r="30" spans="1:13" s="26" customFormat="1" ht="12" customHeight="1">
      <c r="A30" s="27" t="s">
        <v>357</v>
      </c>
      <c r="B30" s="133" t="s">
        <v>301</v>
      </c>
      <c r="C30" s="34" t="s">
        <v>473</v>
      </c>
      <c r="D30" s="32">
        <v>900000</v>
      </c>
      <c r="E30" s="32">
        <v>900000</v>
      </c>
      <c r="F30" s="32">
        <v>546950</v>
      </c>
      <c r="G30" s="346"/>
      <c r="J30" s="32" t="e">
        <f>#REF!-'1.3.sz.mell.'!D30-'1.4.sz.mell.'!D30</f>
        <v>#REF!</v>
      </c>
      <c r="K30" s="32" t="e">
        <f>#REF!-'1.3.sz.mell.'!E30-'1.4.sz.mell.'!E30</f>
        <v>#REF!</v>
      </c>
      <c r="L30" s="32" t="e">
        <f>#REF!-'1.3.sz.mell.'!F30-'1.4.sz.mell.'!F30</f>
        <v>#REF!</v>
      </c>
      <c r="M30" s="32"/>
    </row>
    <row r="31" spans="1:13" s="26" customFormat="1" ht="12" customHeight="1" thickBot="1">
      <c r="A31" s="27" t="s">
        <v>511</v>
      </c>
      <c r="B31" s="133" t="s">
        <v>302</v>
      </c>
      <c r="C31" s="34" t="s">
        <v>468</v>
      </c>
      <c r="D31" s="36">
        <v>1200000</v>
      </c>
      <c r="E31" s="36">
        <v>1200000</v>
      </c>
      <c r="F31" s="36">
        <v>2301828</v>
      </c>
      <c r="G31" s="349"/>
      <c r="J31" s="36" t="e">
        <f>#REF!-'1.3.sz.mell.'!D31-'1.4.sz.mell.'!D31</f>
        <v>#REF!</v>
      </c>
      <c r="K31" s="36" t="e">
        <f>#REF!-'1.3.sz.mell.'!E31-'1.4.sz.mell.'!E31</f>
        <v>#REF!</v>
      </c>
      <c r="L31" s="36" t="e">
        <f>#REF!-'1.3.sz.mell.'!F31-'1.4.sz.mell.'!F31</f>
        <v>#REF!</v>
      </c>
      <c r="M31" s="36"/>
    </row>
    <row r="32" spans="1:13" s="26" customFormat="1" ht="12" customHeight="1" thickBot="1">
      <c r="A32" s="24" t="s">
        <v>43</v>
      </c>
      <c r="B32" s="130" t="s">
        <v>303</v>
      </c>
      <c r="C32" s="25" t="s">
        <v>44</v>
      </c>
      <c r="D32" s="11">
        <f>SUM(D33:D42)</f>
        <v>184130020</v>
      </c>
      <c r="E32" s="11">
        <f t="shared" ref="E32:F32" si="4">SUM(E33:E42)</f>
        <v>192136330</v>
      </c>
      <c r="F32" s="11">
        <f t="shared" si="4"/>
        <v>199773389</v>
      </c>
      <c r="G32" s="344">
        <f t="shared" si="1"/>
        <v>103.97481257188581</v>
      </c>
      <c r="J32" s="11" t="e">
        <f>#REF!-'1.3.sz.mell.'!D32-'1.4.sz.mell.'!D32</f>
        <v>#REF!</v>
      </c>
      <c r="K32" s="11" t="e">
        <f>#REF!-'1.3.sz.mell.'!E32-'1.4.sz.mell.'!E32</f>
        <v>#REF!</v>
      </c>
      <c r="L32" s="11" t="e">
        <f>#REF!-'1.3.sz.mell.'!F32-'1.4.sz.mell.'!F32</f>
        <v>#REF!</v>
      </c>
      <c r="M32" s="11"/>
    </row>
    <row r="33" spans="1:13" s="26" customFormat="1" ht="12" customHeight="1">
      <c r="A33" s="27" t="s">
        <v>45</v>
      </c>
      <c r="B33" s="131" t="s">
        <v>304</v>
      </c>
      <c r="C33" s="28" t="s">
        <v>46</v>
      </c>
      <c r="D33" s="29"/>
      <c r="E33" s="29">
        <v>125000</v>
      </c>
      <c r="F33" s="29">
        <v>334777</v>
      </c>
      <c r="G33" s="345">
        <f t="shared" si="1"/>
        <v>267.82159999999999</v>
      </c>
      <c r="J33" s="29" t="e">
        <f>#REF!-'1.3.sz.mell.'!D33-'1.4.sz.mell.'!D33</f>
        <v>#REF!</v>
      </c>
      <c r="K33" s="29" t="e">
        <f>#REF!-'1.3.sz.mell.'!E33-'1.4.sz.mell.'!E33</f>
        <v>#REF!</v>
      </c>
      <c r="L33" s="29" t="e">
        <f>#REF!-'1.3.sz.mell.'!F33-'1.4.sz.mell.'!F33</f>
        <v>#REF!</v>
      </c>
      <c r="M33" s="29"/>
    </row>
    <row r="34" spans="1:13" s="26" customFormat="1" ht="12" customHeight="1">
      <c r="A34" s="30" t="s">
        <v>47</v>
      </c>
      <c r="B34" s="132" t="s">
        <v>305</v>
      </c>
      <c r="C34" s="31" t="s">
        <v>48</v>
      </c>
      <c r="D34" s="32"/>
      <c r="E34" s="32">
        <v>78772000</v>
      </c>
      <c r="F34" s="32">
        <v>76586391</v>
      </c>
      <c r="G34" s="346">
        <f t="shared" si="1"/>
        <v>97.22539861879855</v>
      </c>
      <c r="J34" s="32" t="e">
        <f>#REF!-'1.3.sz.mell.'!D34-'1.4.sz.mell.'!D34</f>
        <v>#REF!</v>
      </c>
      <c r="K34" s="32" t="e">
        <f>#REF!-'1.3.sz.mell.'!E34-'1.4.sz.mell.'!E34</f>
        <v>#REF!</v>
      </c>
      <c r="L34" s="32" t="e">
        <f>#REF!-'1.3.sz.mell.'!F34-'1.4.sz.mell.'!F34</f>
        <v>#REF!</v>
      </c>
      <c r="M34" s="32"/>
    </row>
    <row r="35" spans="1:13" s="26" customFormat="1" ht="12" customHeight="1">
      <c r="A35" s="30" t="s">
        <v>49</v>
      </c>
      <c r="B35" s="132" t="s">
        <v>306</v>
      </c>
      <c r="C35" s="31" t="s">
        <v>50</v>
      </c>
      <c r="D35" s="32"/>
      <c r="E35" s="32">
        <v>4768000</v>
      </c>
      <c r="F35" s="32">
        <v>5634088</v>
      </c>
      <c r="G35" s="346">
        <f t="shared" si="1"/>
        <v>118.16459731543625</v>
      </c>
      <c r="J35" s="32" t="e">
        <f>#REF!-'1.3.sz.mell.'!D35-'1.4.sz.mell.'!D35</f>
        <v>#REF!</v>
      </c>
      <c r="K35" s="32" t="e">
        <f>#REF!-'1.3.sz.mell.'!E35-'1.4.sz.mell.'!E35</f>
        <v>#REF!</v>
      </c>
      <c r="L35" s="32" t="e">
        <f>#REF!-'1.3.sz.mell.'!F35-'1.4.sz.mell.'!F35</f>
        <v>#REF!</v>
      </c>
      <c r="M35" s="32"/>
    </row>
    <row r="36" spans="1:13" s="26" customFormat="1" ht="12" customHeight="1">
      <c r="A36" s="30" t="s">
        <v>51</v>
      </c>
      <c r="B36" s="132" t="s">
        <v>307</v>
      </c>
      <c r="C36" s="31" t="s">
        <v>52</v>
      </c>
      <c r="D36" s="32">
        <v>53500000</v>
      </c>
      <c r="E36" s="32">
        <v>53500000</v>
      </c>
      <c r="F36" s="32">
        <v>56838588</v>
      </c>
      <c r="G36" s="346">
        <f t="shared" si="1"/>
        <v>106.24035140186916</v>
      </c>
      <c r="J36" s="32" t="e">
        <f>#REF!-'1.3.sz.mell.'!D36-'1.4.sz.mell.'!D36</f>
        <v>#REF!</v>
      </c>
      <c r="K36" s="32" t="e">
        <f>#REF!-'1.3.sz.mell.'!E36-'1.4.sz.mell.'!E36</f>
        <v>#REF!</v>
      </c>
      <c r="L36" s="32" t="e">
        <f>#REF!-'1.3.sz.mell.'!F36-'1.4.sz.mell.'!F36</f>
        <v>#REF!</v>
      </c>
      <c r="M36" s="32"/>
    </row>
    <row r="37" spans="1:13" s="26" customFormat="1" ht="12" customHeight="1">
      <c r="A37" s="30" t="s">
        <v>53</v>
      </c>
      <c r="B37" s="132" t="s">
        <v>308</v>
      </c>
      <c r="C37" s="31" t="s">
        <v>54</v>
      </c>
      <c r="D37" s="32"/>
      <c r="E37" s="32">
        <v>33799000</v>
      </c>
      <c r="F37" s="32">
        <v>35249853</v>
      </c>
      <c r="G37" s="346"/>
      <c r="J37" s="32" t="e">
        <f>#REF!-'1.3.sz.mell.'!D37-'1.4.sz.mell.'!D37</f>
        <v>#REF!</v>
      </c>
      <c r="K37" s="32" t="e">
        <f>#REF!-'1.3.sz.mell.'!E37-'1.4.sz.mell.'!E37</f>
        <v>#REF!</v>
      </c>
      <c r="L37" s="32" t="e">
        <f>#REF!-'1.3.sz.mell.'!F37-'1.4.sz.mell.'!F37</f>
        <v>#REF!</v>
      </c>
      <c r="M37" s="32"/>
    </row>
    <row r="38" spans="1:13" s="26" customFormat="1" ht="12" customHeight="1">
      <c r="A38" s="30" t="s">
        <v>55</v>
      </c>
      <c r="B38" s="132" t="s">
        <v>309</v>
      </c>
      <c r="C38" s="31" t="s">
        <v>56</v>
      </c>
      <c r="D38" s="32"/>
      <c r="E38" s="32">
        <v>17225310</v>
      </c>
      <c r="F38" s="32">
        <v>18126535</v>
      </c>
      <c r="G38" s="346">
        <f t="shared" si="1"/>
        <v>105.23198131122169</v>
      </c>
      <c r="J38" s="32" t="e">
        <f>#REF!-'1.3.sz.mell.'!D38-'1.4.sz.mell.'!D38</f>
        <v>#REF!</v>
      </c>
      <c r="K38" s="32" t="e">
        <f>#REF!-'1.3.sz.mell.'!E38-'1.4.sz.mell.'!E38</f>
        <v>#REF!</v>
      </c>
      <c r="L38" s="32" t="e">
        <f>#REF!-'1.3.sz.mell.'!F38-'1.4.sz.mell.'!F38</f>
        <v>#REF!</v>
      </c>
      <c r="M38" s="32"/>
    </row>
    <row r="39" spans="1:13" s="26" customFormat="1" ht="12" customHeight="1">
      <c r="A39" s="30" t="s">
        <v>57</v>
      </c>
      <c r="B39" s="132" t="s">
        <v>310</v>
      </c>
      <c r="C39" s="31" t="s">
        <v>58</v>
      </c>
      <c r="D39" s="32"/>
      <c r="E39" s="32">
        <v>3130020</v>
      </c>
      <c r="F39" s="32">
        <v>3892946</v>
      </c>
      <c r="G39" s="346"/>
      <c r="J39" s="32" t="e">
        <f>#REF!-'1.3.sz.mell.'!D39-'1.4.sz.mell.'!D39</f>
        <v>#REF!</v>
      </c>
      <c r="K39" s="32" t="e">
        <f>#REF!-'1.3.sz.mell.'!E39-'1.4.sz.mell.'!E39</f>
        <v>#REF!</v>
      </c>
      <c r="L39" s="32" t="e">
        <f>#REF!-'1.3.sz.mell.'!F39-'1.4.sz.mell.'!F39</f>
        <v>#REF!</v>
      </c>
      <c r="M39" s="32"/>
    </row>
    <row r="40" spans="1:13" s="26" customFormat="1" ht="12" customHeight="1">
      <c r="A40" s="30" t="s">
        <v>59</v>
      </c>
      <c r="B40" s="132" t="s">
        <v>311</v>
      </c>
      <c r="C40" s="31" t="s">
        <v>60</v>
      </c>
      <c r="D40" s="32"/>
      <c r="E40" s="32">
        <v>817000</v>
      </c>
      <c r="F40" s="32">
        <v>591937</v>
      </c>
      <c r="G40" s="346">
        <f t="shared" si="1"/>
        <v>72.452509179926565</v>
      </c>
      <c r="J40" s="32" t="e">
        <f>#REF!-'1.3.sz.mell.'!D40-'1.4.sz.mell.'!D40</f>
        <v>#REF!</v>
      </c>
      <c r="K40" s="32" t="e">
        <f>#REF!-'1.3.sz.mell.'!E40-'1.4.sz.mell.'!E40</f>
        <v>#REF!</v>
      </c>
      <c r="L40" s="32" t="e">
        <f>#REF!-'1.3.sz.mell.'!F40-'1.4.sz.mell.'!F40</f>
        <v>#REF!</v>
      </c>
      <c r="M40" s="32"/>
    </row>
    <row r="41" spans="1:13" s="26" customFormat="1" ht="12" customHeight="1">
      <c r="A41" s="30" t="s">
        <v>61</v>
      </c>
      <c r="B41" s="132" t="s">
        <v>312</v>
      </c>
      <c r="C41" s="31" t="s">
        <v>62</v>
      </c>
      <c r="D41" s="38"/>
      <c r="E41" s="38">
        <v>0</v>
      </c>
      <c r="F41" s="38">
        <v>8750</v>
      </c>
      <c r="G41" s="350"/>
      <c r="J41" s="38" t="e">
        <f>#REF!-'1.3.sz.mell.'!D41-'1.4.sz.mell.'!D41</f>
        <v>#REF!</v>
      </c>
      <c r="K41" s="38" t="e">
        <f>#REF!-'1.3.sz.mell.'!E41-'1.4.sz.mell.'!E41</f>
        <v>#REF!</v>
      </c>
      <c r="L41" s="38" t="e">
        <f>#REF!-'1.3.sz.mell.'!F41-'1.4.sz.mell.'!F41</f>
        <v>#REF!</v>
      </c>
      <c r="M41" s="38"/>
    </row>
    <row r="42" spans="1:13" s="26" customFormat="1" ht="12" customHeight="1" thickBot="1">
      <c r="A42" s="33" t="s">
        <v>63</v>
      </c>
      <c r="B42" s="132" t="s">
        <v>313</v>
      </c>
      <c r="C42" s="34" t="s">
        <v>64</v>
      </c>
      <c r="D42" s="39">
        <v>130630020</v>
      </c>
      <c r="E42" s="39">
        <v>0</v>
      </c>
      <c r="F42" s="39">
        <v>2509524</v>
      </c>
      <c r="G42" s="351"/>
      <c r="J42" s="39" t="e">
        <f>#REF!-'1.3.sz.mell.'!D42-'1.4.sz.mell.'!D42</f>
        <v>#REF!</v>
      </c>
      <c r="K42" s="39" t="e">
        <f>#REF!-'1.3.sz.mell.'!E42-'1.4.sz.mell.'!E42</f>
        <v>#REF!</v>
      </c>
      <c r="L42" s="39" t="e">
        <f>#REF!-'1.3.sz.mell.'!F42-'1.4.sz.mell.'!F42</f>
        <v>#REF!</v>
      </c>
      <c r="M42" s="39"/>
    </row>
    <row r="43" spans="1:13" s="26" customFormat="1" ht="12" customHeight="1" thickBot="1">
      <c r="A43" s="24" t="s">
        <v>65</v>
      </c>
      <c r="B43" s="130" t="s">
        <v>314</v>
      </c>
      <c r="C43" s="25" t="s">
        <v>66</v>
      </c>
      <c r="D43" s="11">
        <f>SUM(D44:D48)</f>
        <v>0</v>
      </c>
      <c r="E43" s="11">
        <f t="shared" ref="E43:F43" si="5">SUM(E44:E48)</f>
        <v>0</v>
      </c>
      <c r="F43" s="11">
        <f t="shared" si="5"/>
        <v>8344357</v>
      </c>
      <c r="G43" s="344"/>
      <c r="J43" s="11" t="e">
        <f>#REF!-'1.3.sz.mell.'!D43-'1.4.sz.mell.'!D43</f>
        <v>#REF!</v>
      </c>
      <c r="K43" s="11" t="e">
        <f>#REF!-'1.3.sz.mell.'!E43-'1.4.sz.mell.'!E43</f>
        <v>#REF!</v>
      </c>
      <c r="L43" s="11" t="e">
        <f>#REF!-'1.3.sz.mell.'!F43-'1.4.sz.mell.'!F43</f>
        <v>#REF!</v>
      </c>
      <c r="M43" s="11"/>
    </row>
    <row r="44" spans="1:13" s="26" customFormat="1" ht="12" customHeight="1">
      <c r="A44" s="27" t="s">
        <v>67</v>
      </c>
      <c r="B44" s="131" t="s">
        <v>315</v>
      </c>
      <c r="C44" s="28" t="s">
        <v>68</v>
      </c>
      <c r="D44" s="40"/>
      <c r="E44" s="40">
        <v>0</v>
      </c>
      <c r="F44" s="40">
        <v>0</v>
      </c>
      <c r="G44" s="352"/>
      <c r="J44" s="40" t="e">
        <f>#REF!-'1.3.sz.mell.'!D44-'1.4.sz.mell.'!D44</f>
        <v>#REF!</v>
      </c>
      <c r="K44" s="40" t="e">
        <f>#REF!-'1.3.sz.mell.'!E44-'1.4.sz.mell.'!E44</f>
        <v>#REF!</v>
      </c>
      <c r="L44" s="40" t="e">
        <f>#REF!-'1.3.sz.mell.'!F44-'1.4.sz.mell.'!F44</f>
        <v>#REF!</v>
      </c>
      <c r="M44" s="40"/>
    </row>
    <row r="45" spans="1:13" s="26" customFormat="1" ht="12" customHeight="1">
      <c r="A45" s="30" t="s">
        <v>69</v>
      </c>
      <c r="B45" s="132" t="s">
        <v>316</v>
      </c>
      <c r="C45" s="31" t="s">
        <v>70</v>
      </c>
      <c r="D45" s="38"/>
      <c r="E45" s="38">
        <v>0</v>
      </c>
      <c r="F45" s="38">
        <v>8200000</v>
      </c>
      <c r="G45" s="350"/>
      <c r="J45" s="38" t="e">
        <f>#REF!-'1.3.sz.mell.'!D45-'1.4.sz.mell.'!D45</f>
        <v>#REF!</v>
      </c>
      <c r="K45" s="38" t="e">
        <f>#REF!-'1.3.sz.mell.'!E45-'1.4.sz.mell.'!E45</f>
        <v>#REF!</v>
      </c>
      <c r="L45" s="38" t="e">
        <f>#REF!-'1.3.sz.mell.'!F45-'1.4.sz.mell.'!F45</f>
        <v>#REF!</v>
      </c>
      <c r="M45" s="38"/>
    </row>
    <row r="46" spans="1:13" s="26" customFormat="1" ht="12" customHeight="1">
      <c r="A46" s="30" t="s">
        <v>71</v>
      </c>
      <c r="B46" s="132" t="s">
        <v>317</v>
      </c>
      <c r="C46" s="31" t="s">
        <v>72</v>
      </c>
      <c r="D46" s="38"/>
      <c r="E46" s="38">
        <v>0</v>
      </c>
      <c r="F46" s="38">
        <v>144357</v>
      </c>
      <c r="G46" s="350"/>
      <c r="J46" s="38" t="e">
        <f>#REF!-'1.3.sz.mell.'!D46-'1.4.sz.mell.'!D46</f>
        <v>#REF!</v>
      </c>
      <c r="K46" s="38" t="e">
        <f>#REF!-'1.3.sz.mell.'!E46-'1.4.sz.mell.'!E46</f>
        <v>#REF!</v>
      </c>
      <c r="L46" s="38" t="e">
        <f>#REF!-'1.3.sz.mell.'!F46-'1.4.sz.mell.'!F46</f>
        <v>#REF!</v>
      </c>
      <c r="M46" s="38"/>
    </row>
    <row r="47" spans="1:13" s="26" customFormat="1" ht="12" customHeight="1">
      <c r="A47" s="30" t="s">
        <v>73</v>
      </c>
      <c r="B47" s="132" t="s">
        <v>318</v>
      </c>
      <c r="C47" s="31" t="s">
        <v>74</v>
      </c>
      <c r="D47" s="38"/>
      <c r="E47" s="38">
        <v>0</v>
      </c>
      <c r="F47" s="38">
        <v>0</v>
      </c>
      <c r="G47" s="350"/>
      <c r="J47" s="38" t="e">
        <f>#REF!-'1.3.sz.mell.'!D47-'1.4.sz.mell.'!D47</f>
        <v>#REF!</v>
      </c>
      <c r="K47" s="38" t="e">
        <f>#REF!-'1.3.sz.mell.'!E47-'1.4.sz.mell.'!E47</f>
        <v>#REF!</v>
      </c>
      <c r="L47" s="38" t="e">
        <f>#REF!-'1.3.sz.mell.'!F47-'1.4.sz.mell.'!F47</f>
        <v>#REF!</v>
      </c>
      <c r="M47" s="38"/>
    </row>
    <row r="48" spans="1:13" s="26" customFormat="1" ht="12" customHeight="1" thickBot="1">
      <c r="A48" s="33" t="s">
        <v>75</v>
      </c>
      <c r="B48" s="132" t="s">
        <v>319</v>
      </c>
      <c r="C48" s="34" t="s">
        <v>76</v>
      </c>
      <c r="D48" s="39"/>
      <c r="E48" s="39">
        <v>0</v>
      </c>
      <c r="F48" s="39">
        <v>0</v>
      </c>
      <c r="G48" s="351"/>
      <c r="J48" s="39" t="e">
        <f>#REF!-'1.3.sz.mell.'!D48-'1.4.sz.mell.'!D48</f>
        <v>#REF!</v>
      </c>
      <c r="K48" s="39" t="e">
        <f>#REF!-'1.3.sz.mell.'!E48-'1.4.sz.mell.'!E48</f>
        <v>#REF!</v>
      </c>
      <c r="L48" s="39" t="e">
        <f>#REF!-'1.3.sz.mell.'!F48-'1.4.sz.mell.'!F48</f>
        <v>#REF!</v>
      </c>
      <c r="M48" s="39"/>
    </row>
    <row r="49" spans="1:13" s="26" customFormat="1" ht="12" customHeight="1" thickBot="1">
      <c r="A49" s="24" t="s">
        <v>77</v>
      </c>
      <c r="B49" s="130" t="s">
        <v>320</v>
      </c>
      <c r="C49" s="25" t="s">
        <v>78</v>
      </c>
      <c r="D49" s="11">
        <f>SUM(D50:D54)</f>
        <v>0</v>
      </c>
      <c r="E49" s="11">
        <f t="shared" ref="E49:F49" si="6">SUM(E50:E54)</f>
        <v>300000</v>
      </c>
      <c r="F49" s="11">
        <f t="shared" si="6"/>
        <v>926500</v>
      </c>
      <c r="G49" s="344"/>
      <c r="J49" s="11" t="e">
        <f>#REF!-'1.3.sz.mell.'!D49-'1.4.sz.mell.'!D49</f>
        <v>#REF!</v>
      </c>
      <c r="K49" s="11" t="e">
        <f>#REF!-'1.3.sz.mell.'!E49-'1.4.sz.mell.'!E49</f>
        <v>#REF!</v>
      </c>
      <c r="L49" s="11" t="e">
        <f>#REF!-'1.3.sz.mell.'!F49-'1.4.sz.mell.'!F49</f>
        <v>#REF!</v>
      </c>
      <c r="M49" s="11"/>
    </row>
    <row r="50" spans="1:13" s="26" customFormat="1" ht="12" customHeight="1">
      <c r="A50" s="27" t="s">
        <v>478</v>
      </c>
      <c r="B50" s="131" t="s">
        <v>321</v>
      </c>
      <c r="C50" s="28" t="s">
        <v>475</v>
      </c>
      <c r="D50" s="29"/>
      <c r="E50" s="29">
        <v>0</v>
      </c>
      <c r="F50" s="29">
        <v>0</v>
      </c>
      <c r="G50" s="345"/>
      <c r="J50" s="29" t="e">
        <f>#REF!-'1.3.sz.mell.'!D50-'1.4.sz.mell.'!D50</f>
        <v>#REF!</v>
      </c>
      <c r="K50" s="29" t="e">
        <f>#REF!-'1.3.sz.mell.'!E50-'1.4.sz.mell.'!E50</f>
        <v>#REF!</v>
      </c>
      <c r="L50" s="29" t="e">
        <f>#REF!-'1.3.sz.mell.'!F50-'1.4.sz.mell.'!F50</f>
        <v>#REF!</v>
      </c>
      <c r="M50" s="29"/>
    </row>
    <row r="51" spans="1:13" s="26" customFormat="1" ht="12" customHeight="1">
      <c r="A51" s="27" t="s">
        <v>479</v>
      </c>
      <c r="B51" s="132" t="s">
        <v>322</v>
      </c>
      <c r="C51" s="31" t="s">
        <v>476</v>
      </c>
      <c r="D51" s="29"/>
      <c r="E51" s="29">
        <v>0</v>
      </c>
      <c r="F51" s="29">
        <v>0</v>
      </c>
      <c r="G51" s="345"/>
      <c r="J51" s="29" t="e">
        <f>#REF!-'1.3.sz.mell.'!D51-'1.4.sz.mell.'!D51</f>
        <v>#REF!</v>
      </c>
      <c r="K51" s="29" t="e">
        <f>#REF!-'1.3.sz.mell.'!E51-'1.4.sz.mell.'!E51</f>
        <v>#REF!</v>
      </c>
      <c r="L51" s="29" t="e">
        <f>#REF!-'1.3.sz.mell.'!F51-'1.4.sz.mell.'!F51</f>
        <v>#REF!</v>
      </c>
      <c r="M51" s="29"/>
    </row>
    <row r="52" spans="1:13" s="26" customFormat="1" ht="13.5" customHeight="1">
      <c r="A52" s="27" t="s">
        <v>480</v>
      </c>
      <c r="B52" s="132" t="s">
        <v>323</v>
      </c>
      <c r="C52" s="31" t="s">
        <v>504</v>
      </c>
      <c r="D52" s="29"/>
      <c r="E52" s="29">
        <v>0</v>
      </c>
      <c r="F52" s="29">
        <v>0</v>
      </c>
      <c r="G52" s="345"/>
      <c r="J52" s="29" t="e">
        <f>#REF!-'1.3.sz.mell.'!D52-'1.4.sz.mell.'!D52</f>
        <v>#REF!</v>
      </c>
      <c r="K52" s="29" t="e">
        <f>#REF!-'1.3.sz.mell.'!E52-'1.4.sz.mell.'!E52</f>
        <v>#REF!</v>
      </c>
      <c r="L52" s="29" t="e">
        <f>#REF!-'1.3.sz.mell.'!F52-'1.4.sz.mell.'!F52</f>
        <v>#REF!</v>
      </c>
      <c r="M52" s="29"/>
    </row>
    <row r="53" spans="1:13" s="26" customFormat="1" ht="12" customHeight="1">
      <c r="A53" s="33" t="s">
        <v>481</v>
      </c>
      <c r="B53" s="133" t="s">
        <v>477</v>
      </c>
      <c r="C53" s="34" t="s">
        <v>483</v>
      </c>
      <c r="D53" s="36"/>
      <c r="E53" s="36">
        <v>0</v>
      </c>
      <c r="F53" s="36">
        <v>18000</v>
      </c>
      <c r="G53" s="349"/>
      <c r="J53" s="36" t="e">
        <f>#REF!-'1.3.sz.mell.'!D53-'1.4.sz.mell.'!D53</f>
        <v>#REF!</v>
      </c>
      <c r="K53" s="36" t="e">
        <f>#REF!-'1.3.sz.mell.'!E53-'1.4.sz.mell.'!E53</f>
        <v>#REF!</v>
      </c>
      <c r="L53" s="36" t="e">
        <f>#REF!-'1.3.sz.mell.'!F53-'1.4.sz.mell.'!F53</f>
        <v>#REF!</v>
      </c>
      <c r="M53" s="36"/>
    </row>
    <row r="54" spans="1:13" s="26" customFormat="1" ht="12" customHeight="1" thickBot="1">
      <c r="A54" s="33" t="s">
        <v>482</v>
      </c>
      <c r="B54" s="133" t="s">
        <v>474</v>
      </c>
      <c r="C54" s="34" t="s">
        <v>484</v>
      </c>
      <c r="D54" s="36"/>
      <c r="E54" s="36">
        <v>300000</v>
      </c>
      <c r="F54" s="36">
        <v>908500</v>
      </c>
      <c r="G54" s="349"/>
      <c r="J54" s="36" t="e">
        <f>#REF!-'1.3.sz.mell.'!D54-'1.4.sz.mell.'!D54</f>
        <v>#REF!</v>
      </c>
      <c r="K54" s="36" t="e">
        <f>#REF!-'1.3.sz.mell.'!E54-'1.4.sz.mell.'!E54</f>
        <v>#REF!</v>
      </c>
      <c r="L54" s="36" t="e">
        <f>#REF!-'1.3.sz.mell.'!F54-'1.4.sz.mell.'!F54</f>
        <v>#REF!</v>
      </c>
      <c r="M54" s="36"/>
    </row>
    <row r="55" spans="1:13" s="26" customFormat="1" ht="12" customHeight="1" thickBot="1">
      <c r="A55" s="24" t="s">
        <v>83</v>
      </c>
      <c r="B55" s="130" t="s">
        <v>324</v>
      </c>
      <c r="C55" s="35" t="s">
        <v>84</v>
      </c>
      <c r="D55" s="11">
        <f>SUM(D56:D60)</f>
        <v>0</v>
      </c>
      <c r="E55" s="11">
        <f t="shared" ref="E55:F55" si="7">SUM(E56:E60)</f>
        <v>0</v>
      </c>
      <c r="F55" s="11">
        <f t="shared" si="7"/>
        <v>24593</v>
      </c>
      <c r="G55" s="344"/>
      <c r="J55" s="11" t="e">
        <f>#REF!-'1.3.sz.mell.'!D55-'1.4.sz.mell.'!D55</f>
        <v>#REF!</v>
      </c>
      <c r="K55" s="11" t="e">
        <f>#REF!-'1.3.sz.mell.'!E55-'1.4.sz.mell.'!E55</f>
        <v>#REF!</v>
      </c>
      <c r="L55" s="11" t="e">
        <f>#REF!-'1.3.sz.mell.'!F55-'1.4.sz.mell.'!F55</f>
        <v>#REF!</v>
      </c>
      <c r="M55" s="11"/>
    </row>
    <row r="56" spans="1:13" s="26" customFormat="1" ht="12" customHeight="1">
      <c r="A56" s="27" t="s">
        <v>490</v>
      </c>
      <c r="B56" s="131" t="s">
        <v>325</v>
      </c>
      <c r="C56" s="28" t="s">
        <v>485</v>
      </c>
      <c r="D56" s="38"/>
      <c r="E56" s="38">
        <v>0</v>
      </c>
      <c r="F56" s="38">
        <v>0</v>
      </c>
      <c r="G56" s="350"/>
      <c r="J56" s="38" t="e">
        <f>#REF!-'1.3.sz.mell.'!D56-'1.4.sz.mell.'!D56</f>
        <v>#REF!</v>
      </c>
      <c r="K56" s="38" t="e">
        <f>#REF!-'1.3.sz.mell.'!E56-'1.4.sz.mell.'!E56</f>
        <v>#REF!</v>
      </c>
      <c r="L56" s="38" t="e">
        <f>#REF!-'1.3.sz.mell.'!F56-'1.4.sz.mell.'!F56</f>
        <v>#REF!</v>
      </c>
      <c r="M56" s="38"/>
    </row>
    <row r="57" spans="1:13" s="26" customFormat="1" ht="12" customHeight="1">
      <c r="A57" s="27" t="s">
        <v>491</v>
      </c>
      <c r="B57" s="131" t="s">
        <v>326</v>
      </c>
      <c r="C57" s="31" t="s">
        <v>486</v>
      </c>
      <c r="D57" s="38"/>
      <c r="E57" s="38">
        <v>0</v>
      </c>
      <c r="F57" s="38">
        <v>0</v>
      </c>
      <c r="G57" s="350"/>
      <c r="J57" s="38" t="e">
        <f>#REF!-'1.3.sz.mell.'!D57-'1.4.sz.mell.'!D57</f>
        <v>#REF!</v>
      </c>
      <c r="K57" s="38" t="e">
        <f>#REF!-'1.3.sz.mell.'!E57-'1.4.sz.mell.'!E57</f>
        <v>#REF!</v>
      </c>
      <c r="L57" s="38" t="e">
        <f>#REF!-'1.3.sz.mell.'!F57-'1.4.sz.mell.'!F57</f>
        <v>#REF!</v>
      </c>
      <c r="M57" s="38"/>
    </row>
    <row r="58" spans="1:13" s="26" customFormat="1" ht="11.25" customHeight="1">
      <c r="A58" s="27" t="s">
        <v>492</v>
      </c>
      <c r="B58" s="131" t="s">
        <v>327</v>
      </c>
      <c r="C58" s="31" t="s">
        <v>505</v>
      </c>
      <c r="D58" s="38"/>
      <c r="E58" s="38">
        <v>0</v>
      </c>
      <c r="F58" s="38">
        <v>0</v>
      </c>
      <c r="G58" s="350"/>
      <c r="J58" s="38" t="e">
        <f>#REF!-'1.3.sz.mell.'!D58-'1.4.sz.mell.'!D58</f>
        <v>#REF!</v>
      </c>
      <c r="K58" s="38" t="e">
        <f>#REF!-'1.3.sz.mell.'!E58-'1.4.sz.mell.'!E58</f>
        <v>#REF!</v>
      </c>
      <c r="L58" s="38" t="e">
        <f>#REF!-'1.3.sz.mell.'!F58-'1.4.sz.mell.'!F58</f>
        <v>#REF!</v>
      </c>
      <c r="M58" s="38"/>
    </row>
    <row r="59" spans="1:13" s="26" customFormat="1" ht="12" customHeight="1">
      <c r="A59" s="27" t="s">
        <v>491</v>
      </c>
      <c r="B59" s="137" t="s">
        <v>488</v>
      </c>
      <c r="C59" s="34" t="s">
        <v>487</v>
      </c>
      <c r="D59" s="38"/>
      <c r="E59" s="38">
        <v>0</v>
      </c>
      <c r="F59" s="38">
        <v>24593</v>
      </c>
      <c r="G59" s="350"/>
      <c r="J59" s="38" t="e">
        <f>#REF!-'1.3.sz.mell.'!D59-'1.4.sz.mell.'!D59</f>
        <v>#REF!</v>
      </c>
      <c r="K59" s="38" t="e">
        <f>#REF!-'1.3.sz.mell.'!E59-'1.4.sz.mell.'!E59</f>
        <v>#REF!</v>
      </c>
      <c r="L59" s="38" t="e">
        <f>#REF!-'1.3.sz.mell.'!F59-'1.4.sz.mell.'!F59</f>
        <v>#REF!</v>
      </c>
      <c r="M59" s="38"/>
    </row>
    <row r="60" spans="1:13" s="26" customFormat="1" ht="12" customHeight="1" thickBot="1">
      <c r="A60" s="27" t="s">
        <v>492</v>
      </c>
      <c r="B60" s="133" t="s">
        <v>495</v>
      </c>
      <c r="C60" s="34" t="s">
        <v>489</v>
      </c>
      <c r="D60" s="38"/>
      <c r="E60" s="38">
        <v>0</v>
      </c>
      <c r="F60" s="38">
        <v>0</v>
      </c>
      <c r="G60" s="350"/>
      <c r="J60" s="38" t="e">
        <f>#REF!-'1.3.sz.mell.'!D60-'1.4.sz.mell.'!D60</f>
        <v>#REF!</v>
      </c>
      <c r="K60" s="38" t="e">
        <f>#REF!-'1.3.sz.mell.'!E60-'1.4.sz.mell.'!E60</f>
        <v>#REF!</v>
      </c>
      <c r="L60" s="38" t="e">
        <f>#REF!-'1.3.sz.mell.'!F60-'1.4.sz.mell.'!F60</f>
        <v>#REF!</v>
      </c>
      <c r="M60" s="38"/>
    </row>
    <row r="61" spans="1:13" s="26" customFormat="1" ht="12" customHeight="1" thickBot="1">
      <c r="A61" s="24" t="s">
        <v>85</v>
      </c>
      <c r="B61" s="130"/>
      <c r="C61" s="25" t="s">
        <v>86</v>
      </c>
      <c r="D61" s="14">
        <f>+D5+D12+D18+D24+D32+D43+D49+D55</f>
        <v>1285952269</v>
      </c>
      <c r="E61" s="14">
        <f t="shared" ref="E61:F61" si="8">+E5+E12+E18+E24+E32+E43+E49+E55</f>
        <v>1338551514</v>
      </c>
      <c r="F61" s="14">
        <f t="shared" si="8"/>
        <v>1515579533</v>
      </c>
      <c r="G61" s="347">
        <f t="shared" si="1"/>
        <v>113.22534225604709</v>
      </c>
      <c r="J61" s="14" t="e">
        <f>#REF!-'1.3.sz.mell.'!D61-'1.4.sz.mell.'!D61</f>
        <v>#REF!</v>
      </c>
      <c r="K61" s="14" t="e">
        <f>#REF!-'1.3.sz.mell.'!E61-'1.4.sz.mell.'!E61</f>
        <v>#REF!</v>
      </c>
      <c r="L61" s="14" t="e">
        <f>#REF!-'1.3.sz.mell.'!F61-'1.4.sz.mell.'!F61</f>
        <v>#REF!</v>
      </c>
      <c r="M61" s="14"/>
    </row>
    <row r="62" spans="1:13" s="26" customFormat="1" ht="12" customHeight="1" thickBot="1">
      <c r="A62" s="41" t="s">
        <v>87</v>
      </c>
      <c r="B62" s="130" t="s">
        <v>329</v>
      </c>
      <c r="C62" s="35" t="s">
        <v>88</v>
      </c>
      <c r="D62" s="11">
        <f>SUM(D63:D65)</f>
        <v>0</v>
      </c>
      <c r="E62" s="11">
        <f t="shared" ref="E62:F62" si="9">SUM(E63:E65)</f>
        <v>0</v>
      </c>
      <c r="F62" s="11">
        <f t="shared" si="9"/>
        <v>0</v>
      </c>
      <c r="G62" s="344"/>
      <c r="J62" s="11" t="e">
        <f>#REF!-'1.3.sz.mell.'!D62-'1.4.sz.mell.'!D62</f>
        <v>#REF!</v>
      </c>
      <c r="K62" s="11" t="e">
        <f>#REF!-'1.3.sz.mell.'!E62-'1.4.sz.mell.'!E62</f>
        <v>#REF!</v>
      </c>
      <c r="L62" s="11" t="e">
        <f>#REF!-'1.3.sz.mell.'!F62-'1.4.sz.mell.'!F62</f>
        <v>#REF!</v>
      </c>
      <c r="M62" s="11"/>
    </row>
    <row r="63" spans="1:13" s="26" customFormat="1" ht="12" customHeight="1">
      <c r="A63" s="27" t="s">
        <v>89</v>
      </c>
      <c r="B63" s="131" t="s">
        <v>330</v>
      </c>
      <c r="C63" s="28" t="s">
        <v>90</v>
      </c>
      <c r="D63" s="38"/>
      <c r="E63" s="38">
        <v>0</v>
      </c>
      <c r="F63" s="38">
        <v>0</v>
      </c>
      <c r="G63" s="350"/>
      <c r="J63" s="38" t="e">
        <f>#REF!-'1.3.sz.mell.'!D63-'1.4.sz.mell.'!D63</f>
        <v>#REF!</v>
      </c>
      <c r="K63" s="38" t="e">
        <f>#REF!-'1.3.sz.mell.'!E63-'1.4.sz.mell.'!E63</f>
        <v>#REF!</v>
      </c>
      <c r="L63" s="38" t="e">
        <f>#REF!-'1.3.sz.mell.'!F63-'1.4.sz.mell.'!F63</f>
        <v>#REF!</v>
      </c>
      <c r="M63" s="38"/>
    </row>
    <row r="64" spans="1:13" s="26" customFormat="1" ht="12" customHeight="1">
      <c r="A64" s="30" t="s">
        <v>91</v>
      </c>
      <c r="B64" s="131" t="s">
        <v>331</v>
      </c>
      <c r="C64" s="31" t="s">
        <v>92</v>
      </c>
      <c r="D64" s="38"/>
      <c r="E64" s="38">
        <v>0</v>
      </c>
      <c r="F64" s="38">
        <v>0</v>
      </c>
      <c r="G64" s="350"/>
      <c r="J64" s="38" t="e">
        <f>#REF!-'1.3.sz.mell.'!D64-'1.4.sz.mell.'!D64</f>
        <v>#REF!</v>
      </c>
      <c r="K64" s="38" t="e">
        <f>#REF!-'1.3.sz.mell.'!E64-'1.4.sz.mell.'!E64</f>
        <v>#REF!</v>
      </c>
      <c r="L64" s="38" t="e">
        <f>#REF!-'1.3.sz.mell.'!F64-'1.4.sz.mell.'!F64</f>
        <v>#REF!</v>
      </c>
      <c r="M64" s="38"/>
    </row>
    <row r="65" spans="1:13" s="26" customFormat="1" ht="12" customHeight="1" thickBot="1">
      <c r="A65" s="33" t="s">
        <v>93</v>
      </c>
      <c r="B65" s="131" t="s">
        <v>332</v>
      </c>
      <c r="C65" s="42" t="s">
        <v>94</v>
      </c>
      <c r="D65" s="38"/>
      <c r="E65" s="38">
        <v>0</v>
      </c>
      <c r="F65" s="38">
        <v>0</v>
      </c>
      <c r="G65" s="350"/>
      <c r="J65" s="38" t="e">
        <f>#REF!-'1.3.sz.mell.'!D65-'1.4.sz.mell.'!D65</f>
        <v>#REF!</v>
      </c>
      <c r="K65" s="38" t="e">
        <f>#REF!-'1.3.sz.mell.'!E65-'1.4.sz.mell.'!E65</f>
        <v>#REF!</v>
      </c>
      <c r="L65" s="38" t="e">
        <f>#REF!-'1.3.sz.mell.'!F65-'1.4.sz.mell.'!F65</f>
        <v>#REF!</v>
      </c>
      <c r="M65" s="38"/>
    </row>
    <row r="66" spans="1:13" s="26" customFormat="1" ht="12" customHeight="1" thickBot="1">
      <c r="A66" s="41" t="s">
        <v>95</v>
      </c>
      <c r="B66" s="130" t="s">
        <v>333</v>
      </c>
      <c r="C66" s="35" t="s">
        <v>96</v>
      </c>
      <c r="D66" s="11">
        <f>SUM(D67:D70)</f>
        <v>0</v>
      </c>
      <c r="E66" s="11">
        <v>0</v>
      </c>
      <c r="F66" s="11">
        <v>0</v>
      </c>
      <c r="G66" s="344"/>
      <c r="J66" s="11" t="e">
        <f>#REF!-'1.3.sz.mell.'!D66-'1.4.sz.mell.'!D66</f>
        <v>#REF!</v>
      </c>
      <c r="K66" s="11" t="e">
        <f>#REF!-'1.3.sz.mell.'!E66-'1.4.sz.mell.'!E66</f>
        <v>#REF!</v>
      </c>
      <c r="L66" s="11" t="e">
        <f>#REF!-'1.3.sz.mell.'!F66-'1.4.sz.mell.'!F66</f>
        <v>#REF!</v>
      </c>
      <c r="M66" s="11"/>
    </row>
    <row r="67" spans="1:13" s="26" customFormat="1" ht="12" customHeight="1">
      <c r="A67" s="27" t="s">
        <v>97</v>
      </c>
      <c r="B67" s="131" t="s">
        <v>334</v>
      </c>
      <c r="C67" s="28" t="s">
        <v>98</v>
      </c>
      <c r="D67" s="38"/>
      <c r="E67" s="38">
        <v>0</v>
      </c>
      <c r="F67" s="38">
        <v>0</v>
      </c>
      <c r="G67" s="350"/>
      <c r="J67" s="38" t="e">
        <f>#REF!-'1.3.sz.mell.'!D67-'1.4.sz.mell.'!D67</f>
        <v>#REF!</v>
      </c>
      <c r="K67" s="38" t="e">
        <f>#REF!-'1.3.sz.mell.'!E67-'1.4.sz.mell.'!E67</f>
        <v>#REF!</v>
      </c>
      <c r="L67" s="38" t="e">
        <f>#REF!-'1.3.sz.mell.'!F67-'1.4.sz.mell.'!F67</f>
        <v>#REF!</v>
      </c>
      <c r="M67" s="38"/>
    </row>
    <row r="68" spans="1:13" s="26" customFormat="1" ht="12" customHeight="1">
      <c r="A68" s="30" t="s">
        <v>99</v>
      </c>
      <c r="B68" s="131" t="s">
        <v>335</v>
      </c>
      <c r="C68" s="31" t="s">
        <v>100</v>
      </c>
      <c r="D68" s="38"/>
      <c r="E68" s="38">
        <v>0</v>
      </c>
      <c r="F68" s="38">
        <v>0</v>
      </c>
      <c r="G68" s="350"/>
      <c r="J68" s="38" t="e">
        <f>#REF!-'1.3.sz.mell.'!D68-'1.4.sz.mell.'!D68</f>
        <v>#REF!</v>
      </c>
      <c r="K68" s="38" t="e">
        <f>#REF!-'1.3.sz.mell.'!E68-'1.4.sz.mell.'!E68</f>
        <v>#REF!</v>
      </c>
      <c r="L68" s="38" t="e">
        <f>#REF!-'1.3.sz.mell.'!F68-'1.4.sz.mell.'!F68</f>
        <v>#REF!</v>
      </c>
      <c r="M68" s="38"/>
    </row>
    <row r="69" spans="1:13" s="26" customFormat="1" ht="12" customHeight="1">
      <c r="A69" s="30" t="s">
        <v>101</v>
      </c>
      <c r="B69" s="131" t="s">
        <v>336</v>
      </c>
      <c r="C69" s="31" t="s">
        <v>102</v>
      </c>
      <c r="D69" s="38"/>
      <c r="E69" s="38">
        <v>0</v>
      </c>
      <c r="F69" s="38">
        <v>0</v>
      </c>
      <c r="G69" s="350"/>
      <c r="J69" s="38" t="e">
        <f>#REF!-'1.3.sz.mell.'!D69-'1.4.sz.mell.'!D69</f>
        <v>#REF!</v>
      </c>
      <c r="K69" s="38" t="e">
        <f>#REF!-'1.3.sz.mell.'!E69-'1.4.sz.mell.'!E69</f>
        <v>#REF!</v>
      </c>
      <c r="L69" s="38" t="e">
        <f>#REF!-'1.3.sz.mell.'!F69-'1.4.sz.mell.'!F69</f>
        <v>#REF!</v>
      </c>
      <c r="M69" s="38"/>
    </row>
    <row r="70" spans="1:13" s="26" customFormat="1" ht="12" customHeight="1" thickBot="1">
      <c r="A70" s="33" t="s">
        <v>103</v>
      </c>
      <c r="B70" s="131" t="s">
        <v>337</v>
      </c>
      <c r="C70" s="34" t="s">
        <v>104</v>
      </c>
      <c r="D70" s="38"/>
      <c r="E70" s="38">
        <v>0</v>
      </c>
      <c r="F70" s="38">
        <v>0</v>
      </c>
      <c r="G70" s="350"/>
      <c r="J70" s="38" t="e">
        <f>#REF!-'1.3.sz.mell.'!D70-'1.4.sz.mell.'!D70</f>
        <v>#REF!</v>
      </c>
      <c r="K70" s="38" t="e">
        <f>#REF!-'1.3.sz.mell.'!E70-'1.4.sz.mell.'!E70</f>
        <v>#REF!</v>
      </c>
      <c r="L70" s="38" t="e">
        <f>#REF!-'1.3.sz.mell.'!F70-'1.4.sz.mell.'!F70</f>
        <v>#REF!</v>
      </c>
      <c r="M70" s="38"/>
    </row>
    <row r="71" spans="1:13" s="26" customFormat="1" ht="12" customHeight="1" thickBot="1">
      <c r="A71" s="41" t="s">
        <v>105</v>
      </c>
      <c r="B71" s="130" t="s">
        <v>338</v>
      </c>
      <c r="C71" s="35" t="s">
        <v>106</v>
      </c>
      <c r="D71" s="11">
        <f>SUM(D72:D73)</f>
        <v>141680655</v>
      </c>
      <c r="E71" s="11">
        <f t="shared" ref="E71:F71" si="10">SUM(E72:E73)</f>
        <v>142232118</v>
      </c>
      <c r="F71" s="11">
        <f t="shared" si="10"/>
        <v>142232118</v>
      </c>
      <c r="G71" s="344">
        <f t="shared" ref="G71:G86" si="11">F71/E71*100</f>
        <v>100</v>
      </c>
      <c r="J71" s="11" t="e">
        <f>#REF!-'1.3.sz.mell.'!D71-'1.4.sz.mell.'!D71</f>
        <v>#REF!</v>
      </c>
      <c r="K71" s="11" t="e">
        <f>#REF!-'1.3.sz.mell.'!E71-'1.4.sz.mell.'!E71</f>
        <v>#REF!</v>
      </c>
      <c r="L71" s="11" t="e">
        <f>#REF!-'1.3.sz.mell.'!F71-'1.4.sz.mell.'!F71</f>
        <v>#REF!</v>
      </c>
      <c r="M71" s="11"/>
    </row>
    <row r="72" spans="1:13" s="26" customFormat="1" ht="12" customHeight="1">
      <c r="A72" s="27" t="s">
        <v>107</v>
      </c>
      <c r="B72" s="131" t="s">
        <v>339</v>
      </c>
      <c r="C72" s="28" t="s">
        <v>108</v>
      </c>
      <c r="D72" s="38">
        <v>141680655</v>
      </c>
      <c r="E72" s="38">
        <v>142232118</v>
      </c>
      <c r="F72" s="38">
        <v>142232118</v>
      </c>
      <c r="G72" s="350">
        <f t="shared" si="11"/>
        <v>100</v>
      </c>
      <c r="J72" s="38" t="e">
        <f>#REF!-'1.3.sz.mell.'!D72-'1.4.sz.mell.'!D72</f>
        <v>#REF!</v>
      </c>
      <c r="K72" s="38" t="e">
        <f>#REF!-'1.3.sz.mell.'!E72-'1.4.sz.mell.'!E72</f>
        <v>#REF!</v>
      </c>
      <c r="L72" s="38" t="e">
        <f>#REF!-'1.3.sz.mell.'!F72-'1.4.sz.mell.'!F72</f>
        <v>#REF!</v>
      </c>
      <c r="M72" s="38"/>
    </row>
    <row r="73" spans="1:13" s="26" customFormat="1" ht="12" customHeight="1" thickBot="1">
      <c r="A73" s="33" t="s">
        <v>109</v>
      </c>
      <c r="B73" s="131" t="s">
        <v>340</v>
      </c>
      <c r="C73" s="34" t="s">
        <v>110</v>
      </c>
      <c r="D73" s="38"/>
      <c r="E73" s="38">
        <v>0</v>
      </c>
      <c r="F73" s="38">
        <v>0</v>
      </c>
      <c r="G73" s="350"/>
      <c r="J73" s="38" t="e">
        <f>#REF!-'1.3.sz.mell.'!D73-'1.4.sz.mell.'!D73</f>
        <v>#REF!</v>
      </c>
      <c r="K73" s="38" t="e">
        <f>#REF!-'1.3.sz.mell.'!E73-'1.4.sz.mell.'!E73</f>
        <v>#REF!</v>
      </c>
      <c r="L73" s="38" t="e">
        <f>#REF!-'1.3.sz.mell.'!F73-'1.4.sz.mell.'!F73</f>
        <v>#REF!</v>
      </c>
      <c r="M73" s="38"/>
    </row>
    <row r="74" spans="1:13" s="26" customFormat="1" ht="12" customHeight="1" thickBot="1">
      <c r="A74" s="41" t="s">
        <v>111</v>
      </c>
      <c r="B74" s="130"/>
      <c r="C74" s="35" t="s">
        <v>112</v>
      </c>
      <c r="D74" s="11">
        <f>SUM(D75:D77)</f>
        <v>0</v>
      </c>
      <c r="E74" s="11">
        <v>0</v>
      </c>
      <c r="F74" s="11">
        <v>30030251</v>
      </c>
      <c r="G74" s="344"/>
      <c r="J74" s="11" t="e">
        <f>#REF!-'1.3.sz.mell.'!D74-'1.4.sz.mell.'!D74</f>
        <v>#REF!</v>
      </c>
      <c r="K74" s="11" t="e">
        <f>#REF!-'1.3.sz.mell.'!E74-'1.4.sz.mell.'!E74</f>
        <v>#REF!</v>
      </c>
      <c r="L74" s="11" t="e">
        <f>#REF!-'1.3.sz.mell.'!F74-'1.4.sz.mell.'!F74</f>
        <v>#REF!</v>
      </c>
      <c r="M74" s="11"/>
    </row>
    <row r="75" spans="1:13" s="26" customFormat="1" ht="12" customHeight="1">
      <c r="A75" s="27" t="s">
        <v>497</v>
      </c>
      <c r="B75" s="131" t="s">
        <v>341</v>
      </c>
      <c r="C75" s="28" t="s">
        <v>113</v>
      </c>
      <c r="D75" s="38"/>
      <c r="E75" s="38">
        <v>0</v>
      </c>
      <c r="F75" s="38">
        <v>30030251</v>
      </c>
      <c r="G75" s="350"/>
      <c r="J75" s="38" t="e">
        <f>#REF!-'1.3.sz.mell.'!D75-'1.4.sz.mell.'!D75</f>
        <v>#REF!</v>
      </c>
      <c r="K75" s="38" t="e">
        <f>#REF!-'1.3.sz.mell.'!E75-'1.4.sz.mell.'!E75</f>
        <v>#REF!</v>
      </c>
      <c r="L75" s="38" t="e">
        <f>#REF!-'1.3.sz.mell.'!F75-'1.4.sz.mell.'!F75</f>
        <v>#REF!</v>
      </c>
      <c r="M75" s="38"/>
    </row>
    <row r="76" spans="1:13" s="26" customFormat="1" ht="12" customHeight="1">
      <c r="A76" s="30" t="s">
        <v>498</v>
      </c>
      <c r="B76" s="132" t="s">
        <v>342</v>
      </c>
      <c r="C76" s="31" t="s">
        <v>114</v>
      </c>
      <c r="D76" s="38"/>
      <c r="E76" s="38">
        <v>0</v>
      </c>
      <c r="F76" s="38">
        <v>0</v>
      </c>
      <c r="G76" s="350"/>
      <c r="J76" s="38" t="e">
        <f>#REF!-'1.3.sz.mell.'!D76-'1.4.sz.mell.'!D76</f>
        <v>#REF!</v>
      </c>
      <c r="K76" s="38" t="e">
        <f>#REF!-'1.3.sz.mell.'!E76-'1.4.sz.mell.'!E76</f>
        <v>#REF!</v>
      </c>
      <c r="L76" s="38" t="e">
        <f>#REF!-'1.3.sz.mell.'!F76-'1.4.sz.mell.'!F76</f>
        <v>#REF!</v>
      </c>
      <c r="M76" s="38"/>
    </row>
    <row r="77" spans="1:13" s="26" customFormat="1" ht="12" customHeight="1" thickBot="1">
      <c r="A77" s="33" t="s">
        <v>499</v>
      </c>
      <c r="B77" s="133" t="s">
        <v>496</v>
      </c>
      <c r="C77" s="34" t="s">
        <v>573</v>
      </c>
      <c r="D77" s="38"/>
      <c r="E77" s="38">
        <v>0</v>
      </c>
      <c r="F77" s="38">
        <v>0</v>
      </c>
      <c r="G77" s="350"/>
      <c r="J77" s="38" t="e">
        <f>#REF!-'1.3.sz.mell.'!D77-'1.4.sz.mell.'!D77</f>
        <v>#REF!</v>
      </c>
      <c r="K77" s="38" t="e">
        <f>#REF!-'1.3.sz.mell.'!E77-'1.4.sz.mell.'!E77</f>
        <v>#REF!</v>
      </c>
      <c r="L77" s="38" t="e">
        <f>#REF!-'1.3.sz.mell.'!F77-'1.4.sz.mell.'!F77</f>
        <v>#REF!</v>
      </c>
      <c r="M77" s="38"/>
    </row>
    <row r="78" spans="1:13" s="26" customFormat="1" ht="12" customHeight="1" thickBot="1">
      <c r="A78" s="41" t="s">
        <v>115</v>
      </c>
      <c r="B78" s="130" t="s">
        <v>343</v>
      </c>
      <c r="C78" s="35" t="s">
        <v>116</v>
      </c>
      <c r="D78" s="11">
        <f>SUM(D79:D82)</f>
        <v>0</v>
      </c>
      <c r="E78" s="11">
        <v>0</v>
      </c>
      <c r="F78" s="11">
        <v>0</v>
      </c>
      <c r="G78" s="344"/>
      <c r="J78" s="11" t="e">
        <f>#REF!-'1.3.sz.mell.'!D78-'1.4.sz.mell.'!D78</f>
        <v>#REF!</v>
      </c>
      <c r="K78" s="11" t="e">
        <f>#REF!-'1.3.sz.mell.'!E78-'1.4.sz.mell.'!E78</f>
        <v>#REF!</v>
      </c>
      <c r="L78" s="11" t="e">
        <f>#REF!-'1.3.sz.mell.'!F78-'1.4.sz.mell.'!F78</f>
        <v>#REF!</v>
      </c>
      <c r="M78" s="11"/>
    </row>
    <row r="79" spans="1:13" s="26" customFormat="1" ht="12" customHeight="1">
      <c r="A79" s="43" t="s">
        <v>500</v>
      </c>
      <c r="B79" s="131" t="s">
        <v>344</v>
      </c>
      <c r="C79" s="28" t="s">
        <v>574</v>
      </c>
      <c r="D79" s="38"/>
      <c r="E79" s="38">
        <v>0</v>
      </c>
      <c r="F79" s="38">
        <v>0</v>
      </c>
      <c r="G79" s="350"/>
      <c r="J79" s="38" t="e">
        <f>#REF!-'1.3.sz.mell.'!D79-'1.4.sz.mell.'!D79</f>
        <v>#REF!</v>
      </c>
      <c r="K79" s="38" t="e">
        <f>#REF!-'1.3.sz.mell.'!E79-'1.4.sz.mell.'!E79</f>
        <v>#REF!</v>
      </c>
      <c r="L79" s="38" t="e">
        <f>#REF!-'1.3.sz.mell.'!F79-'1.4.sz.mell.'!F79</f>
        <v>#REF!</v>
      </c>
      <c r="M79" s="38"/>
    </row>
    <row r="80" spans="1:13" s="26" customFormat="1" ht="12" customHeight="1">
      <c r="A80" s="44" t="s">
        <v>501</v>
      </c>
      <c r="B80" s="131" t="s">
        <v>345</v>
      </c>
      <c r="C80" s="31" t="s">
        <v>575</v>
      </c>
      <c r="D80" s="38"/>
      <c r="E80" s="38">
        <v>0</v>
      </c>
      <c r="F80" s="38">
        <v>0</v>
      </c>
      <c r="G80" s="350"/>
      <c r="J80" s="38" t="e">
        <f>#REF!-'1.3.sz.mell.'!D80-'1.4.sz.mell.'!D80</f>
        <v>#REF!</v>
      </c>
      <c r="K80" s="38" t="e">
        <f>#REF!-'1.3.sz.mell.'!E80-'1.4.sz.mell.'!E80</f>
        <v>#REF!</v>
      </c>
      <c r="L80" s="38" t="e">
        <f>#REF!-'1.3.sz.mell.'!F80-'1.4.sz.mell.'!F80</f>
        <v>#REF!</v>
      </c>
      <c r="M80" s="38"/>
    </row>
    <row r="81" spans="1:13" s="26" customFormat="1" ht="12" customHeight="1">
      <c r="A81" s="44" t="s">
        <v>502</v>
      </c>
      <c r="B81" s="131" t="s">
        <v>346</v>
      </c>
      <c r="C81" s="31" t="s">
        <v>576</v>
      </c>
      <c r="D81" s="38"/>
      <c r="E81" s="38">
        <v>0</v>
      </c>
      <c r="F81" s="38">
        <v>0</v>
      </c>
      <c r="G81" s="350"/>
      <c r="J81" s="38" t="e">
        <f>#REF!-'1.3.sz.mell.'!D81-'1.4.sz.mell.'!D81</f>
        <v>#REF!</v>
      </c>
      <c r="K81" s="38" t="e">
        <f>#REF!-'1.3.sz.mell.'!E81-'1.4.sz.mell.'!E81</f>
        <v>#REF!</v>
      </c>
      <c r="L81" s="38" t="e">
        <f>#REF!-'1.3.sz.mell.'!F81-'1.4.sz.mell.'!F81</f>
        <v>#REF!</v>
      </c>
      <c r="M81" s="38"/>
    </row>
    <row r="82" spans="1:13" s="26" customFormat="1" ht="12" customHeight="1" thickBot="1">
      <c r="A82" s="45" t="s">
        <v>503</v>
      </c>
      <c r="B82" s="131" t="s">
        <v>347</v>
      </c>
      <c r="C82" s="34" t="s">
        <v>577</v>
      </c>
      <c r="D82" s="38"/>
      <c r="E82" s="38">
        <v>0</v>
      </c>
      <c r="F82" s="38">
        <v>0</v>
      </c>
      <c r="G82" s="350"/>
      <c r="J82" s="38" t="e">
        <f>#REF!-'1.3.sz.mell.'!D82-'1.4.sz.mell.'!D82</f>
        <v>#REF!</v>
      </c>
      <c r="K82" s="38" t="e">
        <f>#REF!-'1.3.sz.mell.'!E82-'1.4.sz.mell.'!E82</f>
        <v>#REF!</v>
      </c>
      <c r="L82" s="38" t="e">
        <f>#REF!-'1.3.sz.mell.'!F82-'1.4.sz.mell.'!F82</f>
        <v>#REF!</v>
      </c>
      <c r="M82" s="38"/>
    </row>
    <row r="83" spans="1:13" s="26" customFormat="1" ht="13.5" customHeight="1" thickBot="1">
      <c r="A83" s="41" t="s">
        <v>117</v>
      </c>
      <c r="B83" s="130" t="s">
        <v>348</v>
      </c>
      <c r="C83" s="35" t="s">
        <v>118</v>
      </c>
      <c r="D83" s="46"/>
      <c r="E83" s="46">
        <v>0</v>
      </c>
      <c r="F83" s="46">
        <v>0</v>
      </c>
      <c r="G83" s="353"/>
      <c r="J83" s="46" t="e">
        <f>#REF!-'1.3.sz.mell.'!D83-'1.4.sz.mell.'!D83</f>
        <v>#REF!</v>
      </c>
      <c r="K83" s="46" t="e">
        <f>#REF!-'1.3.sz.mell.'!E83-'1.4.sz.mell.'!E83</f>
        <v>#REF!</v>
      </c>
      <c r="L83" s="46" t="e">
        <f>#REF!-'1.3.sz.mell.'!F83-'1.4.sz.mell.'!F83</f>
        <v>#REF!</v>
      </c>
      <c r="M83" s="46"/>
    </row>
    <row r="84" spans="1:13" s="26" customFormat="1" ht="13.5" customHeight="1" thickBot="1">
      <c r="A84" s="335" t="s">
        <v>177</v>
      </c>
      <c r="B84" s="130"/>
      <c r="C84" s="35" t="s">
        <v>599</v>
      </c>
      <c r="D84" s="46"/>
      <c r="E84" s="46">
        <v>0</v>
      </c>
      <c r="F84" s="46">
        <v>0</v>
      </c>
      <c r="G84" s="353"/>
      <c r="J84" s="46" t="e">
        <f>#REF!-'1.3.sz.mell.'!D84-'1.4.sz.mell.'!D84</f>
        <v>#REF!</v>
      </c>
      <c r="K84" s="46" t="e">
        <f>#REF!-'1.3.sz.mell.'!E84-'1.4.sz.mell.'!E84</f>
        <v>#REF!</v>
      </c>
      <c r="L84" s="46" t="e">
        <f>#REF!-'1.3.sz.mell.'!F84-'1.4.sz.mell.'!F84</f>
        <v>#REF!</v>
      </c>
      <c r="M84" s="46"/>
    </row>
    <row r="85" spans="1:13" s="26" customFormat="1" ht="15.75" customHeight="1" thickBot="1">
      <c r="A85" s="335" t="s">
        <v>180</v>
      </c>
      <c r="B85" s="130" t="s">
        <v>328</v>
      </c>
      <c r="C85" s="47" t="s">
        <v>119</v>
      </c>
      <c r="D85" s="14">
        <f>+D62+D66+D71+D74+D78+D83</f>
        <v>141680655</v>
      </c>
      <c r="E85" s="14">
        <f t="shared" ref="E85:F85" si="12">+E62+E66+E71+E74+E78+E83</f>
        <v>142232118</v>
      </c>
      <c r="F85" s="14">
        <f t="shared" si="12"/>
        <v>172262369</v>
      </c>
      <c r="G85" s="347">
        <f t="shared" si="11"/>
        <v>121.11355116008326</v>
      </c>
      <c r="J85" s="14" t="e">
        <f>#REF!-'1.3.sz.mell.'!D85-'1.4.sz.mell.'!D85</f>
        <v>#REF!</v>
      </c>
      <c r="K85" s="14" t="e">
        <f>#REF!-'1.3.sz.mell.'!E85-'1.4.sz.mell.'!E85</f>
        <v>#REF!</v>
      </c>
      <c r="L85" s="14" t="e">
        <f>#REF!-'1.3.sz.mell.'!F85-'1.4.sz.mell.'!F85</f>
        <v>#REF!</v>
      </c>
      <c r="M85" s="14"/>
    </row>
    <row r="86" spans="1:13" s="26" customFormat="1" ht="16.5" customHeight="1" thickBot="1">
      <c r="A86" s="335" t="s">
        <v>183</v>
      </c>
      <c r="B86" s="134"/>
      <c r="C86" s="48" t="s">
        <v>120</v>
      </c>
      <c r="D86" s="14">
        <f>+D61+D85</f>
        <v>1427632924</v>
      </c>
      <c r="E86" s="14">
        <f t="shared" ref="E86:F86" si="13">+E61+E85</f>
        <v>1480783632</v>
      </c>
      <c r="F86" s="14">
        <f t="shared" si="13"/>
        <v>1687841902</v>
      </c>
      <c r="G86" s="347">
        <f t="shared" si="11"/>
        <v>113.98301990415302</v>
      </c>
      <c r="J86" s="14" t="e">
        <f>#REF!-'1.3.sz.mell.'!D86-'1.4.sz.mell.'!D86</f>
        <v>#REF!</v>
      </c>
      <c r="K86" s="14" t="e">
        <f>#REF!-'1.3.sz.mell.'!E86-'1.4.sz.mell.'!E86</f>
        <v>#REF!</v>
      </c>
      <c r="L86" s="14" t="e">
        <f>#REF!-'1.3.sz.mell.'!F86-'1.4.sz.mell.'!F86</f>
        <v>#REF!</v>
      </c>
      <c r="M86" s="14"/>
    </row>
    <row r="87" spans="1:13" s="26" customFormat="1">
      <c r="A87" s="73"/>
      <c r="B87" s="49"/>
      <c r="C87" s="74"/>
      <c r="D87" s="75"/>
      <c r="E87" s="75"/>
      <c r="F87" s="75"/>
      <c r="G87" s="75"/>
      <c r="J87" s="75" t="e">
        <f>#REF!-'1.3.sz.mell.'!D87-'1.4.sz.mell.'!D87</f>
        <v>#REF!</v>
      </c>
      <c r="K87" s="75" t="e">
        <f>#REF!-'1.3.sz.mell.'!E87-'1.4.sz.mell.'!E87</f>
        <v>#REF!</v>
      </c>
      <c r="L87" s="75" t="e">
        <f>#REF!-'1.3.sz.mell.'!F87-'1.4.sz.mell.'!F87</f>
        <v>#REF!</v>
      </c>
      <c r="M87" s="75"/>
    </row>
    <row r="88" spans="1:13" ht="16.5" customHeight="1">
      <c r="A88" s="836" t="s">
        <v>121</v>
      </c>
      <c r="B88" s="836"/>
      <c r="C88" s="836"/>
      <c r="D88" s="836"/>
      <c r="E88" s="15"/>
      <c r="F88" s="15"/>
      <c r="G88" s="15"/>
      <c r="J88" s="15" t="e">
        <f>#REF!-'1.3.sz.mell.'!D88-'1.4.sz.mell.'!D88</f>
        <v>#REF!</v>
      </c>
      <c r="K88" s="15" t="e">
        <f>#REF!-'1.3.sz.mell.'!E88-'1.4.sz.mell.'!E88</f>
        <v>#REF!</v>
      </c>
      <c r="L88" s="15" t="e">
        <f>#REF!-'1.3.sz.mell.'!F88-'1.4.sz.mell.'!F88</f>
        <v>#REF!</v>
      </c>
      <c r="M88" s="15"/>
    </row>
    <row r="89" spans="1:13" s="50" customFormat="1" ht="16.5" customHeight="1" thickBot="1">
      <c r="A89" s="837" t="s">
        <v>122</v>
      </c>
      <c r="B89" s="837"/>
      <c r="C89" s="837"/>
      <c r="D89" s="16"/>
      <c r="E89" s="16"/>
      <c r="F89" s="16"/>
      <c r="G89" s="16" t="s">
        <v>603</v>
      </c>
      <c r="J89" s="16" t="e">
        <f>#REF!-'1.3.sz.mell.'!D89-'1.4.sz.mell.'!D89</f>
        <v>#REF!</v>
      </c>
      <c r="K89" s="16" t="e">
        <f>#REF!-'1.3.sz.mell.'!E89-'1.4.sz.mell.'!E89</f>
        <v>#REF!</v>
      </c>
      <c r="L89" s="16" t="e">
        <f>#REF!-'1.3.sz.mell.'!F89-'1.4.sz.mell.'!F89</f>
        <v>#REF!</v>
      </c>
      <c r="M89" s="16"/>
    </row>
    <row r="90" spans="1:13" ht="38.1" customHeight="1" thickBot="1">
      <c r="A90" s="17" t="s">
        <v>4</v>
      </c>
      <c r="B90" s="127" t="s">
        <v>254</v>
      </c>
      <c r="C90" s="18" t="s">
        <v>123</v>
      </c>
      <c r="D90" s="19" t="s">
        <v>604</v>
      </c>
      <c r="E90" s="19" t="s">
        <v>642</v>
      </c>
      <c r="F90" s="19" t="s">
        <v>643</v>
      </c>
      <c r="G90" s="343" t="s">
        <v>653</v>
      </c>
      <c r="J90" s="19" t="e">
        <f>#REF!-'1.3.sz.mell.'!D90-'1.4.sz.mell.'!D90</f>
        <v>#REF!</v>
      </c>
      <c r="K90" s="19" t="e">
        <f>#REF!-'1.3.sz.mell.'!E90-'1.4.sz.mell.'!E90</f>
        <v>#REF!</v>
      </c>
      <c r="L90" s="19" t="e">
        <f>#REF!-'1.3.sz.mell.'!F90-'1.4.sz.mell.'!F90</f>
        <v>#REF!</v>
      </c>
      <c r="M90" s="343"/>
    </row>
    <row r="91" spans="1:13" s="23" customFormat="1" ht="12" customHeight="1" thickBot="1">
      <c r="A91" s="10">
        <v>1</v>
      </c>
      <c r="B91" s="10">
        <v>2</v>
      </c>
      <c r="C91" s="51">
        <v>2</v>
      </c>
      <c r="D91" s="52">
        <v>3</v>
      </c>
      <c r="E91" s="52">
        <v>3</v>
      </c>
      <c r="F91" s="52">
        <v>3</v>
      </c>
      <c r="G91" s="52">
        <v>3</v>
      </c>
      <c r="J91" s="52" t="e">
        <f>#REF!-'1.3.sz.mell.'!D91-'1.4.sz.mell.'!D91</f>
        <v>#REF!</v>
      </c>
      <c r="K91" s="52" t="e">
        <f>#REF!-'1.3.sz.mell.'!E91-'1.4.sz.mell.'!E91</f>
        <v>#REF!</v>
      </c>
      <c r="L91" s="52" t="e">
        <f>#REF!-'1.3.sz.mell.'!F91-'1.4.sz.mell.'!F91</f>
        <v>#REF!</v>
      </c>
      <c r="M91" s="52"/>
    </row>
    <row r="92" spans="1:13" ht="12" customHeight="1" thickBot="1">
      <c r="A92" s="53" t="s">
        <v>6</v>
      </c>
      <c r="B92" s="135"/>
      <c r="C92" s="54" t="s">
        <v>124</v>
      </c>
      <c r="D92" s="55">
        <f>SUM(D93:D97)</f>
        <v>1301588314</v>
      </c>
      <c r="E92" s="55">
        <f t="shared" ref="E92:F92" si="14">SUM(E93:E97)</f>
        <v>1335436481</v>
      </c>
      <c r="F92" s="55">
        <f t="shared" si="14"/>
        <v>1283922388</v>
      </c>
      <c r="G92" s="355">
        <f t="shared" ref="G92:G135" si="15">F92/E92*100</f>
        <v>96.142527650478343</v>
      </c>
      <c r="J92" s="55" t="e">
        <f>#REF!-'1.3.sz.mell.'!D92-'1.4.sz.mell.'!D92</f>
        <v>#REF!</v>
      </c>
      <c r="K92" s="55" t="e">
        <f>#REF!-'1.3.sz.mell.'!E92-'1.4.sz.mell.'!E92</f>
        <v>#REF!</v>
      </c>
      <c r="L92" s="55" t="e">
        <f>#REF!-'1.3.sz.mell.'!F92-'1.4.sz.mell.'!F92</f>
        <v>#REF!</v>
      </c>
      <c r="M92" s="55"/>
    </row>
    <row r="93" spans="1:13" ht="12" customHeight="1">
      <c r="A93" s="56" t="s">
        <v>8</v>
      </c>
      <c r="B93" s="136" t="s">
        <v>255</v>
      </c>
      <c r="C93" s="57" t="s">
        <v>125</v>
      </c>
      <c r="D93" s="58">
        <v>528289000</v>
      </c>
      <c r="E93" s="58">
        <v>553741561</v>
      </c>
      <c r="F93" s="58">
        <v>531540700</v>
      </c>
      <c r="G93" s="356">
        <f t="shared" si="15"/>
        <v>95.990754069478271</v>
      </c>
      <c r="J93" s="58" t="e">
        <f>#REF!-'1.3.sz.mell.'!D93-'1.4.sz.mell.'!D93</f>
        <v>#REF!</v>
      </c>
      <c r="K93" s="58" t="e">
        <f>#REF!-'1.3.sz.mell.'!E93-'1.4.sz.mell.'!E93</f>
        <v>#REF!</v>
      </c>
      <c r="L93" s="58" t="e">
        <f>#REF!-'1.3.sz.mell.'!F93-'1.4.sz.mell.'!F93</f>
        <v>#REF!</v>
      </c>
      <c r="M93" s="58"/>
    </row>
    <row r="94" spans="1:13" ht="12" customHeight="1">
      <c r="A94" s="30" t="s">
        <v>10</v>
      </c>
      <c r="B94" s="132" t="s">
        <v>256</v>
      </c>
      <c r="C94" s="2" t="s">
        <v>126</v>
      </c>
      <c r="D94" s="32">
        <v>127501000</v>
      </c>
      <c r="E94" s="32">
        <v>130642259</v>
      </c>
      <c r="F94" s="32">
        <v>127061397</v>
      </c>
      <c r="G94" s="346">
        <f t="shared" si="15"/>
        <v>97.259032393186047</v>
      </c>
      <c r="J94" s="32" t="e">
        <f>#REF!-'1.3.sz.mell.'!D94-'1.4.sz.mell.'!D94</f>
        <v>#REF!</v>
      </c>
      <c r="K94" s="32" t="e">
        <f>#REF!-'1.3.sz.mell.'!E94-'1.4.sz.mell.'!E94</f>
        <v>#REF!</v>
      </c>
      <c r="L94" s="32" t="e">
        <f>#REF!-'1.3.sz.mell.'!F94-'1.4.sz.mell.'!F94</f>
        <v>#REF!</v>
      </c>
      <c r="M94" s="32"/>
    </row>
    <row r="95" spans="1:13" ht="12" customHeight="1">
      <c r="A95" s="30" t="s">
        <v>12</v>
      </c>
      <c r="B95" s="132" t="s">
        <v>257</v>
      </c>
      <c r="C95" s="2" t="s">
        <v>127</v>
      </c>
      <c r="D95" s="36">
        <v>547276917</v>
      </c>
      <c r="E95" s="36">
        <v>512790404</v>
      </c>
      <c r="F95" s="36">
        <v>484802885</v>
      </c>
      <c r="G95" s="349">
        <f t="shared" si="15"/>
        <v>94.54211335046746</v>
      </c>
      <c r="J95" s="36" t="e">
        <f>#REF!-'1.3.sz.mell.'!D95-'1.4.sz.mell.'!D95</f>
        <v>#REF!</v>
      </c>
      <c r="K95" s="36" t="e">
        <f>#REF!-'1.3.sz.mell.'!E95-'1.4.sz.mell.'!E95</f>
        <v>#REF!</v>
      </c>
      <c r="L95" s="36" t="e">
        <f>#REF!-'1.3.sz.mell.'!F95-'1.4.sz.mell.'!F95</f>
        <v>#REF!</v>
      </c>
      <c r="M95" s="36"/>
    </row>
    <row r="96" spans="1:13" ht="12" customHeight="1">
      <c r="A96" s="30" t="s">
        <v>13</v>
      </c>
      <c r="B96" s="132" t="s">
        <v>258</v>
      </c>
      <c r="C96" s="59" t="s">
        <v>128</v>
      </c>
      <c r="D96" s="36">
        <v>772000</v>
      </c>
      <c r="E96" s="36">
        <v>772000</v>
      </c>
      <c r="F96" s="36">
        <v>541640</v>
      </c>
      <c r="G96" s="349">
        <f t="shared" si="15"/>
        <v>70.160621761658021</v>
      </c>
      <c r="J96" s="36" t="e">
        <f>#REF!-'1.3.sz.mell.'!D96-'1.4.sz.mell.'!D96</f>
        <v>#REF!</v>
      </c>
      <c r="K96" s="36" t="e">
        <f>#REF!-'1.3.sz.mell.'!E96-'1.4.sz.mell.'!E96</f>
        <v>#REF!</v>
      </c>
      <c r="L96" s="36" t="e">
        <f>#REF!-'1.3.sz.mell.'!F96-'1.4.sz.mell.'!F96</f>
        <v>#REF!</v>
      </c>
      <c r="M96" s="36"/>
    </row>
    <row r="97" spans="1:13" ht="12" customHeight="1" thickBot="1">
      <c r="A97" s="30" t="s">
        <v>129</v>
      </c>
      <c r="B97" s="139" t="s">
        <v>259</v>
      </c>
      <c r="C97" s="60" t="s">
        <v>130</v>
      </c>
      <c r="D97" s="36">
        <v>97749397</v>
      </c>
      <c r="E97" s="36">
        <v>137490257</v>
      </c>
      <c r="F97" s="36">
        <v>139975766</v>
      </c>
      <c r="G97" s="349">
        <f t="shared" si="15"/>
        <v>101.80777100445744</v>
      </c>
      <c r="J97" s="36" t="e">
        <f>#REF!-'1.3.sz.mell.'!D97-'1.4.sz.mell.'!D97</f>
        <v>#REF!</v>
      </c>
      <c r="K97" s="36" t="e">
        <f>#REF!-'1.3.sz.mell.'!E97-'1.4.sz.mell.'!E97</f>
        <v>#REF!</v>
      </c>
      <c r="L97" s="36" t="e">
        <f>#REF!-'1.3.sz.mell.'!F97-'1.4.sz.mell.'!F97</f>
        <v>#REF!</v>
      </c>
      <c r="M97" s="36"/>
    </row>
    <row r="98" spans="1:13" ht="12" customHeight="1" thickBot="1">
      <c r="A98" s="24" t="s">
        <v>17</v>
      </c>
      <c r="B98" s="130" t="s">
        <v>640</v>
      </c>
      <c r="C98" s="5" t="s">
        <v>578</v>
      </c>
      <c r="D98" s="11">
        <f>+D99+D101+D100</f>
        <v>6925930</v>
      </c>
      <c r="E98" s="11">
        <f t="shared" ref="E98:F98" si="16">+E99+E101+E100</f>
        <v>44784563</v>
      </c>
      <c r="F98" s="11">
        <f t="shared" si="16"/>
        <v>0</v>
      </c>
      <c r="G98" s="344">
        <f t="shared" si="15"/>
        <v>0</v>
      </c>
      <c r="J98" s="11" t="e">
        <f>#REF!-'1.3.sz.mell.'!D98-'1.4.sz.mell.'!D98</f>
        <v>#REF!</v>
      </c>
      <c r="K98" s="11" t="e">
        <f>#REF!-'1.3.sz.mell.'!E98-'1.4.sz.mell.'!E98</f>
        <v>#REF!</v>
      </c>
      <c r="L98" s="11" t="e">
        <f>#REF!-'1.3.sz.mell.'!F98-'1.4.sz.mell.'!F98</f>
        <v>#REF!</v>
      </c>
      <c r="M98" s="11"/>
    </row>
    <row r="99" spans="1:13" ht="12" customHeight="1">
      <c r="A99" s="27" t="s">
        <v>349</v>
      </c>
      <c r="B99" s="131" t="s">
        <v>640</v>
      </c>
      <c r="C99" s="4" t="s">
        <v>136</v>
      </c>
      <c r="D99" s="29">
        <v>5000000</v>
      </c>
      <c r="E99" s="29">
        <v>43782964</v>
      </c>
      <c r="F99" s="29">
        <v>0</v>
      </c>
      <c r="G99" s="345"/>
      <c r="J99" s="29" t="e">
        <f>#REF!-'1.3.sz.mell.'!D99-'1.4.sz.mell.'!D99</f>
        <v>#REF!</v>
      </c>
      <c r="K99" s="29" t="e">
        <f>#REF!-'1.3.sz.mell.'!E99-'1.4.sz.mell.'!E99</f>
        <v>#REF!</v>
      </c>
      <c r="L99" s="29" t="e">
        <f>#REF!-'1.3.sz.mell.'!F99-'1.4.sz.mell.'!F99</f>
        <v>#REF!</v>
      </c>
      <c r="M99" s="29"/>
    </row>
    <row r="100" spans="1:13" ht="12" customHeight="1">
      <c r="A100" s="27" t="s">
        <v>350</v>
      </c>
      <c r="B100" s="131" t="s">
        <v>640</v>
      </c>
      <c r="C100" s="142" t="s">
        <v>507</v>
      </c>
      <c r="D100" s="128">
        <v>1925930</v>
      </c>
      <c r="E100" s="128">
        <v>1001599</v>
      </c>
      <c r="F100" s="128">
        <v>0</v>
      </c>
      <c r="G100" s="357"/>
      <c r="J100" s="128" t="e">
        <f>#REF!-'1.3.sz.mell.'!D100-'1.4.sz.mell.'!D100</f>
        <v>#REF!</v>
      </c>
      <c r="K100" s="128" t="e">
        <f>#REF!-'1.3.sz.mell.'!E100-'1.4.sz.mell.'!E100</f>
        <v>#REF!</v>
      </c>
      <c r="L100" s="128" t="e">
        <f>#REF!-'1.3.sz.mell.'!F100-'1.4.sz.mell.'!F100</f>
        <v>#REF!</v>
      </c>
      <c r="M100" s="128"/>
    </row>
    <row r="101" spans="1:13" ht="12" customHeight="1" thickBot="1">
      <c r="A101" s="27" t="s">
        <v>351</v>
      </c>
      <c r="B101" s="131" t="s">
        <v>640</v>
      </c>
      <c r="C101" s="63" t="s">
        <v>506</v>
      </c>
      <c r="D101" s="36"/>
      <c r="E101" s="36">
        <v>0</v>
      </c>
      <c r="F101" s="36">
        <v>0</v>
      </c>
      <c r="G101" s="349"/>
      <c r="J101" s="36" t="e">
        <f>#REF!-'1.3.sz.mell.'!D101-'1.4.sz.mell.'!D101</f>
        <v>#REF!</v>
      </c>
      <c r="K101" s="36" t="e">
        <f>#REF!-'1.3.sz.mell.'!E101-'1.4.sz.mell.'!E101</f>
        <v>#REF!</v>
      </c>
      <c r="L101" s="36" t="e">
        <f>#REF!-'1.3.sz.mell.'!F101-'1.4.sz.mell.'!F101</f>
        <v>#REF!</v>
      </c>
      <c r="M101" s="36"/>
    </row>
    <row r="102" spans="1:13" ht="12" customHeight="1" thickBot="1">
      <c r="A102" s="24" t="s">
        <v>29</v>
      </c>
      <c r="B102" s="130"/>
      <c r="C102" s="62" t="s">
        <v>581</v>
      </c>
      <c r="D102" s="11">
        <f>+D103+D105+D107</f>
        <v>91353000</v>
      </c>
      <c r="E102" s="11">
        <f t="shared" ref="E102:F102" si="17">+E103+E105+E107</f>
        <v>72796908</v>
      </c>
      <c r="F102" s="11">
        <f t="shared" si="17"/>
        <v>64613630</v>
      </c>
      <c r="G102" s="344">
        <f t="shared" si="15"/>
        <v>88.758756072441983</v>
      </c>
      <c r="J102" s="11" t="e">
        <f>#REF!-'1.3.sz.mell.'!D102-'1.4.sz.mell.'!D102</f>
        <v>#REF!</v>
      </c>
      <c r="K102" s="11" t="e">
        <f>#REF!-'1.3.sz.mell.'!E102-'1.4.sz.mell.'!E102</f>
        <v>#REF!</v>
      </c>
      <c r="L102" s="11" t="e">
        <f>#REF!-'1.3.sz.mell.'!F102-'1.4.sz.mell.'!F102</f>
        <v>#REF!</v>
      </c>
      <c r="M102" s="11"/>
    </row>
    <row r="103" spans="1:13" ht="12" customHeight="1">
      <c r="A103" s="27" t="s">
        <v>548</v>
      </c>
      <c r="B103" s="131" t="s">
        <v>260</v>
      </c>
      <c r="C103" s="2" t="s">
        <v>131</v>
      </c>
      <c r="D103" s="29">
        <v>47803000</v>
      </c>
      <c r="E103" s="29">
        <v>29246908</v>
      </c>
      <c r="F103" s="29">
        <v>28871183</v>
      </c>
      <c r="G103" s="345">
        <f t="shared" si="15"/>
        <v>98.715334284225875</v>
      </c>
      <c r="J103" s="29" t="e">
        <f>#REF!-'1.3.sz.mell.'!D103-'1.4.sz.mell.'!D103</f>
        <v>#REF!</v>
      </c>
      <c r="K103" s="29" t="e">
        <f>#REF!-'1.3.sz.mell.'!E103-'1.4.sz.mell.'!E103</f>
        <v>#REF!</v>
      </c>
      <c r="L103" s="29" t="e">
        <f>#REF!-'1.3.sz.mell.'!F103-'1.4.sz.mell.'!F103</f>
        <v>#REF!</v>
      </c>
      <c r="M103" s="29"/>
    </row>
    <row r="104" spans="1:13" ht="12" customHeight="1">
      <c r="A104" s="27" t="s">
        <v>549</v>
      </c>
      <c r="B104" s="140" t="s">
        <v>260</v>
      </c>
      <c r="C104" s="63" t="s">
        <v>132</v>
      </c>
      <c r="D104" s="29">
        <v>0</v>
      </c>
      <c r="E104" s="29">
        <v>0</v>
      </c>
      <c r="F104" s="29">
        <v>0</v>
      </c>
      <c r="G104" s="345"/>
      <c r="J104" s="29" t="e">
        <f>#REF!-'1.3.sz.mell.'!D104-'1.4.sz.mell.'!D104</f>
        <v>#REF!</v>
      </c>
      <c r="K104" s="29" t="e">
        <f>#REF!-'1.3.sz.mell.'!E104-'1.4.sz.mell.'!E104</f>
        <v>#REF!</v>
      </c>
      <c r="L104" s="29" t="e">
        <f>#REF!-'1.3.sz.mell.'!F104-'1.4.sz.mell.'!F104</f>
        <v>#REF!</v>
      </c>
      <c r="M104" s="29"/>
    </row>
    <row r="105" spans="1:13" ht="12" customHeight="1">
      <c r="A105" s="27" t="s">
        <v>550</v>
      </c>
      <c r="B105" s="140" t="s">
        <v>261</v>
      </c>
      <c r="C105" s="63" t="s">
        <v>133</v>
      </c>
      <c r="D105" s="32">
        <v>43550000</v>
      </c>
      <c r="E105" s="32">
        <v>43550000</v>
      </c>
      <c r="F105" s="32">
        <v>35742447</v>
      </c>
      <c r="G105" s="346">
        <f t="shared" si="15"/>
        <v>82.072208955223886</v>
      </c>
      <c r="J105" s="32" t="e">
        <f>#REF!-'1.3.sz.mell.'!D105-'1.4.sz.mell.'!D105</f>
        <v>#REF!</v>
      </c>
      <c r="K105" s="32" t="e">
        <f>#REF!-'1.3.sz.mell.'!E105-'1.4.sz.mell.'!E105</f>
        <v>#REF!</v>
      </c>
      <c r="L105" s="32" t="e">
        <f>#REF!-'1.3.sz.mell.'!F105-'1.4.sz.mell.'!F105</f>
        <v>#REF!</v>
      </c>
      <c r="M105" s="32"/>
    </row>
    <row r="106" spans="1:13" ht="12" customHeight="1">
      <c r="A106" s="27" t="s">
        <v>579</v>
      </c>
      <c r="B106" s="140" t="s">
        <v>261</v>
      </c>
      <c r="C106" s="63" t="s">
        <v>134</v>
      </c>
      <c r="D106" s="12"/>
      <c r="E106" s="12">
        <v>0</v>
      </c>
      <c r="F106" s="12">
        <v>0</v>
      </c>
      <c r="G106" s="358"/>
      <c r="J106" s="12" t="e">
        <f>#REF!-'1.3.sz.mell.'!D106-'1.4.sz.mell.'!D106</f>
        <v>#REF!</v>
      </c>
      <c r="K106" s="12" t="e">
        <f>#REF!-'1.3.sz.mell.'!E106-'1.4.sz.mell.'!E106</f>
        <v>#REF!</v>
      </c>
      <c r="L106" s="12" t="e">
        <f>#REF!-'1.3.sz.mell.'!F106-'1.4.sz.mell.'!F106</f>
        <v>#REF!</v>
      </c>
      <c r="M106" s="12"/>
    </row>
    <row r="107" spans="1:13" ht="12" customHeight="1" thickBot="1">
      <c r="A107" s="27" t="s">
        <v>580</v>
      </c>
      <c r="B107" s="137" t="s">
        <v>262</v>
      </c>
      <c r="C107" s="64" t="s">
        <v>135</v>
      </c>
      <c r="D107" s="12"/>
      <c r="E107" s="12">
        <v>0</v>
      </c>
      <c r="F107" s="12">
        <v>0</v>
      </c>
      <c r="G107" s="358"/>
      <c r="J107" s="12" t="e">
        <f>#REF!-'1.3.sz.mell.'!D107-'1.4.sz.mell.'!D107</f>
        <v>#REF!</v>
      </c>
      <c r="K107" s="12" t="e">
        <f>#REF!-'1.3.sz.mell.'!E107-'1.4.sz.mell.'!E107</f>
        <v>#REF!</v>
      </c>
      <c r="L107" s="12" t="e">
        <f>#REF!-'1.3.sz.mell.'!F107-'1.4.sz.mell.'!F107</f>
        <v>#REF!</v>
      </c>
      <c r="M107" s="12"/>
    </row>
    <row r="108" spans="1:13" ht="12" customHeight="1" thickBot="1">
      <c r="A108" s="24" t="s">
        <v>137</v>
      </c>
      <c r="B108" s="130"/>
      <c r="C108" s="5" t="s">
        <v>138</v>
      </c>
      <c r="D108" s="11">
        <f>+D92+D102+D98</f>
        <v>1399867244</v>
      </c>
      <c r="E108" s="11">
        <f t="shared" ref="E108:F108" si="18">+E92+E102+E98</f>
        <v>1453017952</v>
      </c>
      <c r="F108" s="11">
        <f t="shared" si="18"/>
        <v>1348536018</v>
      </c>
      <c r="G108" s="344">
        <f t="shared" si="15"/>
        <v>92.809315682838857</v>
      </c>
      <c r="J108" s="11" t="e">
        <f>#REF!-'1.3.sz.mell.'!D108-'1.4.sz.mell.'!D108</f>
        <v>#REF!</v>
      </c>
      <c r="K108" s="11" t="e">
        <f>#REF!-'1.3.sz.mell.'!E108-'1.4.sz.mell.'!E108</f>
        <v>#REF!</v>
      </c>
      <c r="L108" s="11" t="e">
        <f>#REF!-'1.3.sz.mell.'!F108-'1.4.sz.mell.'!F108</f>
        <v>#REF!</v>
      </c>
      <c r="M108" s="11"/>
    </row>
    <row r="109" spans="1:13" ht="12" customHeight="1" thickBot="1">
      <c r="A109" s="24" t="s">
        <v>43</v>
      </c>
      <c r="B109" s="130"/>
      <c r="C109" s="5" t="s">
        <v>139</v>
      </c>
      <c r="D109" s="11">
        <f>+D110+D111+D112</f>
        <v>0</v>
      </c>
      <c r="E109" s="11">
        <f t="shared" ref="E109:F109" si="19">+E110+E111+E112</f>
        <v>0</v>
      </c>
      <c r="F109" s="11">
        <f t="shared" si="19"/>
        <v>0</v>
      </c>
      <c r="G109" s="344"/>
      <c r="J109" s="11" t="e">
        <f>#REF!-'1.3.sz.mell.'!D109-'1.4.sz.mell.'!D109</f>
        <v>#REF!</v>
      </c>
      <c r="K109" s="11" t="e">
        <f>#REF!-'1.3.sz.mell.'!E109-'1.4.sz.mell.'!E109</f>
        <v>#REF!</v>
      </c>
      <c r="L109" s="11" t="e">
        <f>#REF!-'1.3.sz.mell.'!F109-'1.4.sz.mell.'!F109</f>
        <v>#REF!</v>
      </c>
      <c r="M109" s="11"/>
    </row>
    <row r="110" spans="1:13" ht="12" customHeight="1">
      <c r="A110" s="27" t="s">
        <v>45</v>
      </c>
      <c r="B110" s="131" t="s">
        <v>263</v>
      </c>
      <c r="C110" s="4" t="s">
        <v>140</v>
      </c>
      <c r="D110" s="12"/>
      <c r="E110" s="12">
        <v>0</v>
      </c>
      <c r="F110" s="12">
        <v>0</v>
      </c>
      <c r="G110" s="358"/>
      <c r="J110" s="12" t="e">
        <f>#REF!-'1.3.sz.mell.'!D110-'1.4.sz.mell.'!D110</f>
        <v>#REF!</v>
      </c>
      <c r="K110" s="12" t="e">
        <f>#REF!-'1.3.sz.mell.'!E110-'1.4.sz.mell.'!E110</f>
        <v>#REF!</v>
      </c>
      <c r="L110" s="12" t="e">
        <f>#REF!-'1.3.sz.mell.'!F110-'1.4.sz.mell.'!F110</f>
        <v>#REF!</v>
      </c>
      <c r="M110" s="12"/>
    </row>
    <row r="111" spans="1:13" ht="12" customHeight="1">
      <c r="A111" s="27" t="s">
        <v>47</v>
      </c>
      <c r="B111" s="131" t="s">
        <v>264</v>
      </c>
      <c r="C111" s="4" t="s">
        <v>141</v>
      </c>
      <c r="D111" s="12"/>
      <c r="E111" s="12">
        <v>0</v>
      </c>
      <c r="F111" s="12">
        <v>0</v>
      </c>
      <c r="G111" s="358"/>
      <c r="J111" s="12" t="e">
        <f>#REF!-'1.3.sz.mell.'!D111-'1.4.sz.mell.'!D111</f>
        <v>#REF!</v>
      </c>
      <c r="K111" s="12" t="e">
        <f>#REF!-'1.3.sz.mell.'!E111-'1.4.sz.mell.'!E111</f>
        <v>#REF!</v>
      </c>
      <c r="L111" s="12" t="e">
        <f>#REF!-'1.3.sz.mell.'!F111-'1.4.sz.mell.'!F111</f>
        <v>#REF!</v>
      </c>
      <c r="M111" s="12"/>
    </row>
    <row r="112" spans="1:13" ht="12" customHeight="1" thickBot="1">
      <c r="A112" s="61" t="s">
        <v>49</v>
      </c>
      <c r="B112" s="137" t="s">
        <v>265</v>
      </c>
      <c r="C112" s="13" t="s">
        <v>142</v>
      </c>
      <c r="D112" s="12"/>
      <c r="E112" s="12">
        <v>0</v>
      </c>
      <c r="F112" s="12">
        <v>0</v>
      </c>
      <c r="G112" s="358"/>
      <c r="J112" s="12" t="e">
        <f>#REF!-'1.3.sz.mell.'!D112-'1.4.sz.mell.'!D112</f>
        <v>#REF!</v>
      </c>
      <c r="K112" s="12" t="e">
        <f>#REF!-'1.3.sz.mell.'!E112-'1.4.sz.mell.'!E112</f>
        <v>#REF!</v>
      </c>
      <c r="L112" s="12" t="e">
        <f>#REF!-'1.3.sz.mell.'!F112-'1.4.sz.mell.'!F112</f>
        <v>#REF!</v>
      </c>
      <c r="M112" s="12"/>
    </row>
    <row r="113" spans="1:13" ht="12" customHeight="1" thickBot="1">
      <c r="A113" s="24" t="s">
        <v>65</v>
      </c>
      <c r="B113" s="130" t="s">
        <v>266</v>
      </c>
      <c r="C113" s="5" t="s">
        <v>143</v>
      </c>
      <c r="D113" s="11">
        <f>+D114+D117+D118+D119</f>
        <v>0</v>
      </c>
      <c r="E113" s="11">
        <v>0</v>
      </c>
      <c r="F113" s="11">
        <v>0</v>
      </c>
      <c r="G113" s="344"/>
      <c r="J113" s="11" t="e">
        <f>#REF!-'1.3.sz.mell.'!D113-'1.4.sz.mell.'!D113</f>
        <v>#REF!</v>
      </c>
      <c r="K113" s="11" t="e">
        <f>#REF!-'1.3.sz.mell.'!E113-'1.4.sz.mell.'!E113</f>
        <v>#REF!</v>
      </c>
      <c r="L113" s="11" t="e">
        <f>#REF!-'1.3.sz.mell.'!F113-'1.4.sz.mell.'!F113</f>
        <v>#REF!</v>
      </c>
      <c r="M113" s="11"/>
    </row>
    <row r="114" spans="1:13" ht="12" customHeight="1">
      <c r="A114" s="27" t="s">
        <v>358</v>
      </c>
      <c r="B114" s="131" t="s">
        <v>267</v>
      </c>
      <c r="C114" s="4" t="s">
        <v>582</v>
      </c>
      <c r="D114" s="12"/>
      <c r="E114" s="12">
        <v>0</v>
      </c>
      <c r="F114" s="12">
        <v>0</v>
      </c>
      <c r="G114" s="358"/>
      <c r="J114" s="12" t="e">
        <f>#REF!-'1.3.sz.mell.'!D114-'1.4.sz.mell.'!D114</f>
        <v>#REF!</v>
      </c>
      <c r="K114" s="12" t="e">
        <f>#REF!-'1.3.sz.mell.'!E114-'1.4.sz.mell.'!E114</f>
        <v>#REF!</v>
      </c>
      <c r="L114" s="12" t="e">
        <f>#REF!-'1.3.sz.mell.'!F114-'1.4.sz.mell.'!F114</f>
        <v>#REF!</v>
      </c>
      <c r="M114" s="12"/>
    </row>
    <row r="115" spans="1:13" ht="12" customHeight="1">
      <c r="A115" s="27" t="s">
        <v>359</v>
      </c>
      <c r="B115" s="131"/>
      <c r="C115" s="4" t="s">
        <v>583</v>
      </c>
      <c r="D115" s="12"/>
      <c r="E115" s="12">
        <v>0</v>
      </c>
      <c r="F115" s="12">
        <v>0</v>
      </c>
      <c r="G115" s="358"/>
      <c r="J115" s="12" t="e">
        <f>#REF!-'1.3.sz.mell.'!D115-'1.4.sz.mell.'!D115</f>
        <v>#REF!</v>
      </c>
      <c r="K115" s="12" t="e">
        <f>#REF!-'1.3.sz.mell.'!E115-'1.4.sz.mell.'!E115</f>
        <v>#REF!</v>
      </c>
      <c r="L115" s="12" t="e">
        <f>#REF!-'1.3.sz.mell.'!F115-'1.4.sz.mell.'!F115</f>
        <v>#REF!</v>
      </c>
      <c r="M115" s="12"/>
    </row>
    <row r="116" spans="1:13" ht="12" customHeight="1">
      <c r="A116" s="27" t="s">
        <v>360</v>
      </c>
      <c r="B116" s="131"/>
      <c r="C116" s="4" t="s">
        <v>584</v>
      </c>
      <c r="D116" s="12"/>
      <c r="E116" s="12">
        <v>0</v>
      </c>
      <c r="F116" s="12">
        <v>0</v>
      </c>
      <c r="G116" s="358"/>
      <c r="J116" s="12" t="e">
        <f>#REF!-'1.3.sz.mell.'!D116-'1.4.sz.mell.'!D116</f>
        <v>#REF!</v>
      </c>
      <c r="K116" s="12" t="e">
        <f>#REF!-'1.3.sz.mell.'!E116-'1.4.sz.mell.'!E116</f>
        <v>#REF!</v>
      </c>
      <c r="L116" s="12" t="e">
        <f>#REF!-'1.3.sz.mell.'!F116-'1.4.sz.mell.'!F116</f>
        <v>#REF!</v>
      </c>
      <c r="M116" s="12"/>
    </row>
    <row r="117" spans="1:13" ht="12" customHeight="1">
      <c r="A117" s="27" t="s">
        <v>361</v>
      </c>
      <c r="B117" s="131" t="s">
        <v>268</v>
      </c>
      <c r="C117" s="4" t="s">
        <v>585</v>
      </c>
      <c r="D117" s="12"/>
      <c r="E117" s="12">
        <v>0</v>
      </c>
      <c r="F117" s="12">
        <v>0</v>
      </c>
      <c r="G117" s="358"/>
      <c r="J117" s="12" t="e">
        <f>#REF!-'1.3.sz.mell.'!D117-'1.4.sz.mell.'!D117</f>
        <v>#REF!</v>
      </c>
      <c r="K117" s="12" t="e">
        <f>#REF!-'1.3.sz.mell.'!E117-'1.4.sz.mell.'!E117</f>
        <v>#REF!</v>
      </c>
      <c r="L117" s="12" t="e">
        <f>#REF!-'1.3.sz.mell.'!F117-'1.4.sz.mell.'!F117</f>
        <v>#REF!</v>
      </c>
      <c r="M117" s="12"/>
    </row>
    <row r="118" spans="1:13" ht="12" customHeight="1">
      <c r="A118" s="27" t="s">
        <v>508</v>
      </c>
      <c r="B118" s="131" t="s">
        <v>269</v>
      </c>
      <c r="C118" s="4" t="s">
        <v>586</v>
      </c>
      <c r="D118" s="12"/>
      <c r="E118" s="12">
        <v>0</v>
      </c>
      <c r="F118" s="12">
        <v>0</v>
      </c>
      <c r="G118" s="358"/>
      <c r="J118" s="12" t="e">
        <f>#REF!-'1.3.sz.mell.'!D118-'1.4.sz.mell.'!D118</f>
        <v>#REF!</v>
      </c>
      <c r="K118" s="12" t="e">
        <f>#REF!-'1.3.sz.mell.'!E118-'1.4.sz.mell.'!E118</f>
        <v>#REF!</v>
      </c>
      <c r="L118" s="12" t="e">
        <f>#REF!-'1.3.sz.mell.'!F118-'1.4.sz.mell.'!F118</f>
        <v>#REF!</v>
      </c>
      <c r="M118" s="12"/>
    </row>
    <row r="119" spans="1:13" ht="12" customHeight="1" thickBot="1">
      <c r="A119" s="27" t="s">
        <v>588</v>
      </c>
      <c r="B119" s="137" t="s">
        <v>270</v>
      </c>
      <c r="C119" s="13" t="s">
        <v>587</v>
      </c>
      <c r="D119" s="12"/>
      <c r="E119" s="12">
        <v>0</v>
      </c>
      <c r="F119" s="12">
        <v>0</v>
      </c>
      <c r="G119" s="358"/>
      <c r="J119" s="12" t="e">
        <f>#REF!-'1.3.sz.mell.'!D119-'1.4.sz.mell.'!D119</f>
        <v>#REF!</v>
      </c>
      <c r="K119" s="12" t="e">
        <f>#REF!-'1.3.sz.mell.'!E119-'1.4.sz.mell.'!E119</f>
        <v>#REF!</v>
      </c>
      <c r="L119" s="12" t="e">
        <f>#REF!-'1.3.sz.mell.'!F119-'1.4.sz.mell.'!F119</f>
        <v>#REF!</v>
      </c>
      <c r="M119" s="12"/>
    </row>
    <row r="120" spans="1:13" ht="12" customHeight="1" thickBot="1">
      <c r="A120" s="24" t="s">
        <v>144</v>
      </c>
      <c r="B120" s="130"/>
      <c r="C120" s="5" t="s">
        <v>145</v>
      </c>
      <c r="D120" s="14">
        <f>SUM(D121:D125)</f>
        <v>27765680</v>
      </c>
      <c r="E120" s="14">
        <f t="shared" ref="E120:F120" si="20">SUM(E121:E125)</f>
        <v>27765680</v>
      </c>
      <c r="F120" s="14">
        <f t="shared" si="20"/>
        <v>27765680</v>
      </c>
      <c r="G120" s="347"/>
      <c r="J120" s="14" t="e">
        <f>#REF!-'1.3.sz.mell.'!D120-'1.4.sz.mell.'!D120</f>
        <v>#REF!</v>
      </c>
      <c r="K120" s="14" t="e">
        <f>#REF!-'1.3.sz.mell.'!E120-'1.4.sz.mell.'!E120</f>
        <v>#REF!</v>
      </c>
      <c r="L120" s="14" t="e">
        <f>#REF!-'1.3.sz.mell.'!F120-'1.4.sz.mell.'!F120</f>
        <v>#REF!</v>
      </c>
      <c r="M120" s="14"/>
    </row>
    <row r="121" spans="1:13" ht="12" customHeight="1">
      <c r="A121" s="27" t="s">
        <v>79</v>
      </c>
      <c r="B121" s="131" t="s">
        <v>271</v>
      </c>
      <c r="C121" s="4" t="s">
        <v>146</v>
      </c>
      <c r="D121" s="12"/>
      <c r="E121" s="12">
        <v>0</v>
      </c>
      <c r="F121" s="12">
        <v>0</v>
      </c>
      <c r="G121" s="358"/>
      <c r="J121" s="12" t="e">
        <f>#REF!-'1.3.sz.mell.'!D121-'1.4.sz.mell.'!D121</f>
        <v>#REF!</v>
      </c>
      <c r="K121" s="12" t="e">
        <f>#REF!-'1.3.sz.mell.'!E121-'1.4.sz.mell.'!E121</f>
        <v>#REF!</v>
      </c>
      <c r="L121" s="12" t="e">
        <f>#REF!-'1.3.sz.mell.'!F121-'1.4.sz.mell.'!F121</f>
        <v>#REF!</v>
      </c>
      <c r="M121" s="12"/>
    </row>
    <row r="122" spans="1:13" ht="12" customHeight="1">
      <c r="A122" s="27" t="s">
        <v>80</v>
      </c>
      <c r="B122" s="131" t="s">
        <v>272</v>
      </c>
      <c r="C122" s="4" t="s">
        <v>147</v>
      </c>
      <c r="D122" s="12">
        <v>27765680</v>
      </c>
      <c r="E122" s="12">
        <v>27765680</v>
      </c>
      <c r="F122" s="12">
        <v>27765680</v>
      </c>
      <c r="G122" s="358"/>
      <c r="J122" s="12" t="e">
        <f>#REF!-'1.3.sz.mell.'!D122-'1.4.sz.mell.'!D122</f>
        <v>#REF!</v>
      </c>
      <c r="K122" s="12" t="e">
        <f>#REF!-'1.3.sz.mell.'!E122-'1.4.sz.mell.'!E122</f>
        <v>#REF!</v>
      </c>
      <c r="L122" s="12" t="e">
        <f>#REF!-'1.3.sz.mell.'!F122-'1.4.sz.mell.'!F122</f>
        <v>#REF!</v>
      </c>
      <c r="M122" s="12"/>
    </row>
    <row r="123" spans="1:13" ht="12" customHeight="1">
      <c r="A123" s="27" t="s">
        <v>81</v>
      </c>
      <c r="B123" s="131" t="s">
        <v>273</v>
      </c>
      <c r="C123" s="4" t="s">
        <v>589</v>
      </c>
      <c r="D123" s="12"/>
      <c r="E123" s="12">
        <v>0</v>
      </c>
      <c r="F123" s="12">
        <v>0</v>
      </c>
      <c r="G123" s="358"/>
      <c r="J123" s="12" t="e">
        <f>#REF!-'1.3.sz.mell.'!D123-'1.4.sz.mell.'!D123</f>
        <v>#REF!</v>
      </c>
      <c r="K123" s="12" t="e">
        <f>#REF!-'1.3.sz.mell.'!E123-'1.4.sz.mell.'!E123</f>
        <v>#REF!</v>
      </c>
      <c r="L123" s="12" t="e">
        <f>#REF!-'1.3.sz.mell.'!F123-'1.4.sz.mell.'!F123</f>
        <v>#REF!</v>
      </c>
      <c r="M123" s="12"/>
    </row>
    <row r="124" spans="1:13" ht="12" customHeight="1">
      <c r="A124" s="27" t="s">
        <v>82</v>
      </c>
      <c r="B124" s="131" t="s">
        <v>274</v>
      </c>
      <c r="C124" s="4" t="s">
        <v>225</v>
      </c>
      <c r="D124" s="12"/>
      <c r="E124" s="12">
        <v>0</v>
      </c>
      <c r="F124" s="12">
        <v>0</v>
      </c>
      <c r="G124" s="358"/>
      <c r="J124" s="12" t="e">
        <f>#REF!-'1.3.sz.mell.'!D124-'1.4.sz.mell.'!D124</f>
        <v>#REF!</v>
      </c>
      <c r="K124" s="12" t="e">
        <f>#REF!-'1.3.sz.mell.'!E124-'1.4.sz.mell.'!E124</f>
        <v>#REF!</v>
      </c>
      <c r="L124" s="12" t="e">
        <f>#REF!-'1.3.sz.mell.'!F124-'1.4.sz.mell.'!F124</f>
        <v>#REF!</v>
      </c>
      <c r="M124" s="12"/>
    </row>
    <row r="125" spans="1:13" ht="12" customHeight="1" thickBot="1">
      <c r="A125" s="61"/>
      <c r="B125" s="137" t="s">
        <v>606</v>
      </c>
      <c r="C125" s="13" t="s">
        <v>605</v>
      </c>
      <c r="D125" s="141"/>
      <c r="E125" s="141">
        <v>0</v>
      </c>
      <c r="F125" s="141">
        <v>0</v>
      </c>
      <c r="G125" s="359"/>
      <c r="J125" s="141" t="e">
        <f>#REF!-'1.3.sz.mell.'!D125-'1.4.sz.mell.'!D125</f>
        <v>#REF!</v>
      </c>
      <c r="K125" s="141" t="e">
        <f>#REF!-'1.3.sz.mell.'!E125-'1.4.sz.mell.'!E125</f>
        <v>#REF!</v>
      </c>
      <c r="L125" s="141" t="e">
        <f>#REF!-'1.3.sz.mell.'!F125-'1.4.sz.mell.'!F125</f>
        <v>#REF!</v>
      </c>
      <c r="M125" s="141"/>
    </row>
    <row r="126" spans="1:13" ht="12" customHeight="1" thickBot="1">
      <c r="A126" s="24" t="s">
        <v>83</v>
      </c>
      <c r="B126" s="130" t="s">
        <v>275</v>
      </c>
      <c r="C126" s="5" t="s">
        <v>148</v>
      </c>
      <c r="D126" s="66">
        <f>+D127+D128+D130+D131</f>
        <v>0</v>
      </c>
      <c r="E126" s="66">
        <v>0</v>
      </c>
      <c r="F126" s="66">
        <v>0</v>
      </c>
      <c r="G126" s="360"/>
      <c r="J126" s="66" t="e">
        <f>#REF!-'1.3.sz.mell.'!D126-'1.4.sz.mell.'!D126</f>
        <v>#REF!</v>
      </c>
      <c r="K126" s="66" t="e">
        <f>#REF!-'1.3.sz.mell.'!E126-'1.4.sz.mell.'!E126</f>
        <v>#REF!</v>
      </c>
      <c r="L126" s="66" t="e">
        <f>#REF!-'1.3.sz.mell.'!F126-'1.4.sz.mell.'!F126</f>
        <v>#REF!</v>
      </c>
      <c r="M126" s="66"/>
    </row>
    <row r="127" spans="1:13" ht="12" customHeight="1">
      <c r="A127" s="27" t="s">
        <v>490</v>
      </c>
      <c r="B127" s="131" t="s">
        <v>276</v>
      </c>
      <c r="C127" s="4" t="s">
        <v>590</v>
      </c>
      <c r="D127" s="12"/>
      <c r="E127" s="12">
        <v>0</v>
      </c>
      <c r="F127" s="12">
        <v>0</v>
      </c>
      <c r="G127" s="358"/>
      <c r="J127" s="12" t="e">
        <f>#REF!-'1.3.sz.mell.'!D127-'1.4.sz.mell.'!D127</f>
        <v>#REF!</v>
      </c>
      <c r="K127" s="12" t="e">
        <f>#REF!-'1.3.sz.mell.'!E127-'1.4.sz.mell.'!E127</f>
        <v>#REF!</v>
      </c>
      <c r="L127" s="12" t="e">
        <f>#REF!-'1.3.sz.mell.'!F127-'1.4.sz.mell.'!F127</f>
        <v>#REF!</v>
      </c>
      <c r="M127" s="12"/>
    </row>
    <row r="128" spans="1:13" ht="12" customHeight="1">
      <c r="A128" s="27" t="s">
        <v>491</v>
      </c>
      <c r="B128" s="131" t="s">
        <v>277</v>
      </c>
      <c r="C128" s="4" t="s">
        <v>591</v>
      </c>
      <c r="D128" s="12"/>
      <c r="E128" s="12">
        <v>0</v>
      </c>
      <c r="F128" s="12">
        <v>0</v>
      </c>
      <c r="G128" s="358"/>
      <c r="J128" s="12" t="e">
        <f>#REF!-'1.3.sz.mell.'!D128-'1.4.sz.mell.'!D128</f>
        <v>#REF!</v>
      </c>
      <c r="K128" s="12" t="e">
        <f>#REF!-'1.3.sz.mell.'!E128-'1.4.sz.mell.'!E128</f>
        <v>#REF!</v>
      </c>
      <c r="L128" s="12" t="e">
        <f>#REF!-'1.3.sz.mell.'!F128-'1.4.sz.mell.'!F128</f>
        <v>#REF!</v>
      </c>
      <c r="M128" s="12"/>
    </row>
    <row r="129" spans="1:13" ht="12" customHeight="1">
      <c r="A129" s="27" t="s">
        <v>492</v>
      </c>
      <c r="B129" s="131" t="s">
        <v>278</v>
      </c>
      <c r="C129" s="4" t="s">
        <v>592</v>
      </c>
      <c r="D129" s="12"/>
      <c r="E129" s="12">
        <v>0</v>
      </c>
      <c r="F129" s="12">
        <v>0</v>
      </c>
      <c r="G129" s="358"/>
      <c r="J129" s="12" t="e">
        <f>#REF!-'1.3.sz.mell.'!D129-'1.4.sz.mell.'!D129</f>
        <v>#REF!</v>
      </c>
      <c r="K129" s="12" t="e">
        <f>#REF!-'1.3.sz.mell.'!E129-'1.4.sz.mell.'!E129</f>
        <v>#REF!</v>
      </c>
      <c r="L129" s="12" t="e">
        <f>#REF!-'1.3.sz.mell.'!F129-'1.4.sz.mell.'!F129</f>
        <v>#REF!</v>
      </c>
      <c r="M129" s="12"/>
    </row>
    <row r="130" spans="1:13" ht="12" customHeight="1">
      <c r="A130" s="27" t="s">
        <v>493</v>
      </c>
      <c r="B130" s="131" t="s">
        <v>279</v>
      </c>
      <c r="C130" s="4" t="s">
        <v>593</v>
      </c>
      <c r="D130" s="12"/>
      <c r="E130" s="12">
        <v>0</v>
      </c>
      <c r="F130" s="12">
        <v>0</v>
      </c>
      <c r="G130" s="358"/>
      <c r="J130" s="12" t="e">
        <f>#REF!-'1.3.sz.mell.'!D130-'1.4.sz.mell.'!D130</f>
        <v>#REF!</v>
      </c>
      <c r="K130" s="12" t="e">
        <f>#REF!-'1.3.sz.mell.'!E130-'1.4.sz.mell.'!E130</f>
        <v>#REF!</v>
      </c>
      <c r="L130" s="12" t="e">
        <f>#REF!-'1.3.sz.mell.'!F130-'1.4.sz.mell.'!F130</f>
        <v>#REF!</v>
      </c>
      <c r="M130" s="12"/>
    </row>
    <row r="131" spans="1:13" ht="12" customHeight="1" thickBot="1">
      <c r="A131" s="61" t="s">
        <v>494</v>
      </c>
      <c r="B131" s="131" t="s">
        <v>607</v>
      </c>
      <c r="C131" s="13" t="s">
        <v>594</v>
      </c>
      <c r="D131" s="65"/>
      <c r="E131" s="65">
        <v>0</v>
      </c>
      <c r="F131" s="65">
        <v>0</v>
      </c>
      <c r="G131" s="361"/>
      <c r="J131" s="65" t="e">
        <f>#REF!-'1.3.sz.mell.'!D131-'1.4.sz.mell.'!D131</f>
        <v>#REF!</v>
      </c>
      <c r="K131" s="65" t="e">
        <f>#REF!-'1.3.sz.mell.'!E131-'1.4.sz.mell.'!E131</f>
        <v>#REF!</v>
      </c>
      <c r="L131" s="65" t="e">
        <f>#REF!-'1.3.sz.mell.'!F131-'1.4.sz.mell.'!F131</f>
        <v>#REF!</v>
      </c>
      <c r="M131" s="65"/>
    </row>
    <row r="132" spans="1:13" ht="12" customHeight="1" thickBot="1">
      <c r="A132" s="333" t="s">
        <v>512</v>
      </c>
      <c r="B132" s="334" t="s">
        <v>600</v>
      </c>
      <c r="C132" s="5" t="s">
        <v>595</v>
      </c>
      <c r="D132" s="330"/>
      <c r="E132" s="330">
        <v>0</v>
      </c>
      <c r="F132" s="330">
        <v>0</v>
      </c>
      <c r="G132" s="362"/>
      <c r="J132" s="330" t="e">
        <f>#REF!-'1.3.sz.mell.'!D132-'1.4.sz.mell.'!D132</f>
        <v>#REF!</v>
      </c>
      <c r="K132" s="330" t="e">
        <f>#REF!-'1.3.sz.mell.'!E132-'1.4.sz.mell.'!E132</f>
        <v>#REF!</v>
      </c>
      <c r="L132" s="330" t="e">
        <f>#REF!-'1.3.sz.mell.'!F132-'1.4.sz.mell.'!F132</f>
        <v>#REF!</v>
      </c>
      <c r="M132" s="330"/>
    </row>
    <row r="133" spans="1:13" ht="12" customHeight="1" thickBot="1">
      <c r="A133" s="333" t="s">
        <v>513</v>
      </c>
      <c r="B133" s="334" t="s">
        <v>601</v>
      </c>
      <c r="C133" s="5" t="s">
        <v>596</v>
      </c>
      <c r="D133" s="330"/>
      <c r="E133" s="330">
        <v>0</v>
      </c>
      <c r="F133" s="330">
        <v>0</v>
      </c>
      <c r="G133" s="362"/>
      <c r="J133" s="330" t="e">
        <f>#REF!-'1.3.sz.mell.'!D133-'1.4.sz.mell.'!D133</f>
        <v>#REF!</v>
      </c>
      <c r="K133" s="330" t="e">
        <f>#REF!-'1.3.sz.mell.'!E133-'1.4.sz.mell.'!E133</f>
        <v>#REF!</v>
      </c>
      <c r="L133" s="330" t="e">
        <f>#REF!-'1.3.sz.mell.'!F133-'1.4.sz.mell.'!F133</f>
        <v>#REF!</v>
      </c>
      <c r="M133" s="330"/>
    </row>
    <row r="134" spans="1:13" ht="15" customHeight="1" thickBot="1">
      <c r="A134" s="24" t="s">
        <v>166</v>
      </c>
      <c r="B134" s="130" t="s">
        <v>602</v>
      </c>
      <c r="C134" s="5" t="s">
        <v>598</v>
      </c>
      <c r="D134" s="67">
        <f>+D109+D113+D120+D126</f>
        <v>27765680</v>
      </c>
      <c r="E134" s="67">
        <f t="shared" ref="E134:F134" si="21">+E109+E113+E120+E126</f>
        <v>27765680</v>
      </c>
      <c r="F134" s="67">
        <f t="shared" si="21"/>
        <v>27765680</v>
      </c>
      <c r="G134" s="363">
        <f t="shared" si="15"/>
        <v>100</v>
      </c>
      <c r="H134" s="68"/>
      <c r="I134" s="68"/>
      <c r="J134" s="67" t="e">
        <f>#REF!-'1.3.sz.mell.'!D134-'1.4.sz.mell.'!D134</f>
        <v>#REF!</v>
      </c>
      <c r="K134" s="67" t="e">
        <f>#REF!-'1.3.sz.mell.'!E134-'1.4.sz.mell.'!E134</f>
        <v>#REF!</v>
      </c>
      <c r="L134" s="67" t="e">
        <f>#REF!-'1.3.sz.mell.'!F134-'1.4.sz.mell.'!F134</f>
        <v>#REF!</v>
      </c>
      <c r="M134" s="67"/>
    </row>
    <row r="135" spans="1:13" s="26" customFormat="1" ht="12.95" customHeight="1" thickBot="1">
      <c r="A135" s="69" t="s">
        <v>167</v>
      </c>
      <c r="B135" s="138"/>
      <c r="C135" s="70" t="s">
        <v>597</v>
      </c>
      <c r="D135" s="67">
        <f>+D108+D134</f>
        <v>1427632924</v>
      </c>
      <c r="E135" s="67">
        <f t="shared" ref="E135:F135" si="22">+E108+E134</f>
        <v>1480783632</v>
      </c>
      <c r="F135" s="67">
        <f t="shared" si="22"/>
        <v>1376301698</v>
      </c>
      <c r="G135" s="363">
        <f t="shared" si="15"/>
        <v>92.944145806171363</v>
      </c>
      <c r="J135" s="67" t="e">
        <f>#REF!-'1.3.sz.mell.'!D135-'1.4.sz.mell.'!D135</f>
        <v>#REF!</v>
      </c>
      <c r="K135" s="67" t="e">
        <f>#REF!-'1.3.sz.mell.'!E135-'1.4.sz.mell.'!E135</f>
        <v>#REF!</v>
      </c>
      <c r="L135" s="67" t="e">
        <f>#REF!-'1.3.sz.mell.'!F135-'1.4.sz.mell.'!F135</f>
        <v>#REF!</v>
      </c>
      <c r="M135" s="67"/>
    </row>
    <row r="136" spans="1:13" ht="7.5" customHeight="1"/>
    <row r="137" spans="1:13">
      <c r="A137" s="838" t="s">
        <v>150</v>
      </c>
      <c r="B137" s="838"/>
      <c r="C137" s="838"/>
      <c r="D137" s="838"/>
      <c r="E137" s="15"/>
      <c r="F137" s="15"/>
      <c r="G137" s="15"/>
      <c r="J137" s="15"/>
      <c r="K137" s="15"/>
      <c r="L137" s="15"/>
      <c r="M137" s="15"/>
    </row>
    <row r="138" spans="1:13" ht="15" customHeight="1" thickBot="1">
      <c r="A138" s="835" t="s">
        <v>151</v>
      </c>
      <c r="B138" s="835"/>
      <c r="C138" s="835"/>
      <c r="D138" s="16"/>
      <c r="E138" s="16"/>
      <c r="F138" s="16"/>
      <c r="G138" s="16" t="s">
        <v>603</v>
      </c>
      <c r="J138" s="16"/>
      <c r="K138" s="16"/>
      <c r="L138" s="16"/>
      <c r="M138" s="16"/>
    </row>
    <row r="139" spans="1:13" ht="13.5" customHeight="1" thickBot="1">
      <c r="A139" s="24">
        <v>1</v>
      </c>
      <c r="B139" s="130"/>
      <c r="C139" s="62" t="s">
        <v>152</v>
      </c>
      <c r="D139" s="11">
        <f>+D61-D108</f>
        <v>-113914975</v>
      </c>
      <c r="E139" s="11">
        <f>+E61-E108</f>
        <v>-114466438</v>
      </c>
      <c r="F139" s="11">
        <f>+F61-F108</f>
        <v>167043515</v>
      </c>
      <c r="G139" s="11">
        <f>+G61-G108</f>
        <v>20.416026573208228</v>
      </c>
      <c r="J139" s="11"/>
      <c r="K139" s="11"/>
      <c r="L139" s="11"/>
      <c r="M139" s="11"/>
    </row>
    <row r="140" spans="1:13" ht="27.75" customHeight="1" thickBot="1">
      <c r="A140" s="24" t="s">
        <v>17</v>
      </c>
      <c r="B140" s="130"/>
      <c r="C140" s="62" t="s">
        <v>153</v>
      </c>
      <c r="D140" s="11">
        <f>+D85-D134</f>
        <v>113914975</v>
      </c>
      <c r="E140" s="11">
        <f>+E85-E134</f>
        <v>114466438</v>
      </c>
      <c r="F140" s="11">
        <f>+F85-F134</f>
        <v>144496689</v>
      </c>
      <c r="G140" s="11">
        <f>+G85-G134</f>
        <v>21.113551160083261</v>
      </c>
      <c r="J140" s="11"/>
      <c r="K140" s="11"/>
      <c r="L140" s="11"/>
      <c r="M140" s="11"/>
    </row>
    <row r="142" spans="1:13">
      <c r="D142" s="129">
        <f>D135-D86</f>
        <v>0</v>
      </c>
      <c r="E142" s="828">
        <f>E135-E86</f>
        <v>0</v>
      </c>
      <c r="F142" s="129"/>
      <c r="G142" s="129"/>
      <c r="J142" s="129" t="e">
        <f>J135-J86</f>
        <v>#REF!</v>
      </c>
      <c r="K142" s="129" t="e">
        <f>K135-K86</f>
        <v>#REF!</v>
      </c>
      <c r="L142" s="129" t="e">
        <f>L135-L86</f>
        <v>#REF!</v>
      </c>
      <c r="M142" s="129">
        <f>M135-M86</f>
        <v>0</v>
      </c>
    </row>
    <row r="143" spans="1:13">
      <c r="D143" s="129">
        <f>D135-D86</f>
        <v>0</v>
      </c>
      <c r="E143" s="826">
        <f>E135-E86</f>
        <v>0</v>
      </c>
      <c r="F143" s="129"/>
      <c r="G143" s="129"/>
      <c r="J143" s="129" t="e">
        <f>J135-J86</f>
        <v>#REF!</v>
      </c>
      <c r="K143" s="129" t="e">
        <f>K135-K86</f>
        <v>#REF!</v>
      </c>
      <c r="L143" s="129" t="e">
        <f>L135-L86</f>
        <v>#REF!</v>
      </c>
      <c r="M143" s="129">
        <f>M135-M86</f>
        <v>0</v>
      </c>
    </row>
  </sheetData>
  <mergeCells count="6">
    <mergeCell ref="A138:C138"/>
    <mergeCell ref="A1:D1"/>
    <mergeCell ref="A2:C2"/>
    <mergeCell ref="A88:D88"/>
    <mergeCell ref="A89:C89"/>
    <mergeCell ref="A137:D1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 alignWithMargins="0">
    <oddHeader xml:space="preserve">&amp;C&amp;"Times New Roman CE,Félkövér"&amp;12BONYHÁD VÁROS ÖNKORMÁNYZATA
 2017. ÉVI KÖLTSÉGVETÉS KÖTELEZŐ FELADATAINAK ÖSSZEVONT MÉRLEGE&amp;R&amp;"Times New Roman CE,Félkövér dőlt" 1.2. melléklet
</oddHeader>
  </headerFooter>
  <rowBreaks count="2" manualBreakCount="2">
    <brk id="65" max="6" man="1"/>
    <brk id="87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M175"/>
  <sheetViews>
    <sheetView view="pageBreakPreview" topLeftCell="A145" zoomScale="115" zoomScaleSheetLayoutView="115" workbookViewId="0">
      <selection activeCell="F87" sqref="F87:G87"/>
    </sheetView>
  </sheetViews>
  <sheetFormatPr defaultColWidth="9.140625" defaultRowHeight="15.75"/>
  <cols>
    <col min="1" max="1" width="4.85546875" style="235" customWidth="1"/>
    <col min="2" max="2" width="4.140625" style="235" customWidth="1"/>
    <col min="3" max="3" width="5.28515625" style="143" customWidth="1"/>
    <col min="4" max="4" width="6" style="143" customWidth="1"/>
    <col min="5" max="5" width="56.85546875" style="143" customWidth="1"/>
    <col min="6" max="7" width="17.85546875" style="308" customWidth="1"/>
    <col min="8" max="8" width="18.5703125" style="308" bestFit="1" customWidth="1"/>
    <col min="9" max="9" width="17.42578125" style="308" hidden="1" customWidth="1"/>
    <col min="10" max="10" width="19" style="308" hidden="1" customWidth="1"/>
    <col min="11" max="11" width="14.5703125" style="143" customWidth="1"/>
    <col min="12" max="12" width="16" style="143" bestFit="1" customWidth="1"/>
    <col min="13" max="16384" width="9.140625" style="143"/>
  </cols>
  <sheetData>
    <row r="1" spans="1:11" ht="16.5" thickBot="1">
      <c r="E1" s="947"/>
      <c r="F1" s="947"/>
      <c r="G1" s="398"/>
      <c r="H1" s="143"/>
      <c r="I1" s="143"/>
      <c r="J1" s="143" t="s">
        <v>685</v>
      </c>
    </row>
    <row r="2" spans="1:11">
      <c r="A2" s="948" t="s">
        <v>637</v>
      </c>
      <c r="B2" s="949"/>
      <c r="C2" s="949"/>
      <c r="D2" s="949"/>
      <c r="E2" s="949"/>
      <c r="F2" s="949"/>
      <c r="G2" s="949"/>
      <c r="H2" s="949"/>
      <c r="I2" s="949"/>
      <c r="J2" s="950"/>
    </row>
    <row r="3" spans="1:11">
      <c r="A3" s="951" t="s">
        <v>362</v>
      </c>
      <c r="B3" s="952"/>
      <c r="C3" s="952"/>
      <c r="D3" s="952"/>
      <c r="E3" s="952"/>
      <c r="F3" s="952"/>
      <c r="G3" s="952"/>
      <c r="H3" s="952"/>
      <c r="I3" s="952"/>
      <c r="J3" s="953"/>
    </row>
    <row r="4" spans="1:11" ht="16.5" thickBot="1">
      <c r="A4" s="954" t="s">
        <v>363</v>
      </c>
      <c r="B4" s="955"/>
      <c r="C4" s="955"/>
      <c r="D4" s="955"/>
      <c r="E4" s="955"/>
      <c r="F4" s="955"/>
      <c r="G4" s="955"/>
      <c r="H4" s="955"/>
      <c r="I4" s="955"/>
      <c r="J4" s="956"/>
    </row>
    <row r="5" spans="1:11">
      <c r="A5" s="957" t="s">
        <v>413</v>
      </c>
      <c r="B5" s="958"/>
      <c r="C5" s="958"/>
      <c r="D5" s="958"/>
      <c r="E5" s="144"/>
      <c r="F5" s="144"/>
      <c r="G5" s="144"/>
      <c r="H5" s="379"/>
      <c r="I5" s="144"/>
      <c r="J5" s="236"/>
    </row>
    <row r="6" spans="1:11" ht="16.5" thickBot="1">
      <c r="A6" s="958"/>
      <c r="B6" s="958"/>
      <c r="C6" s="958"/>
      <c r="D6" s="958"/>
      <c r="E6" s="959"/>
      <c r="F6" s="959"/>
      <c r="G6" s="403"/>
      <c r="H6" s="380"/>
      <c r="I6" s="193"/>
      <c r="J6" s="143" t="s">
        <v>621</v>
      </c>
    </row>
    <row r="7" spans="1:11" ht="15.75" customHeight="1">
      <c r="A7" s="966" t="s">
        <v>365</v>
      </c>
      <c r="B7" s="969" t="s">
        <v>366</v>
      </c>
      <c r="C7" s="969" t="s">
        <v>367</v>
      </c>
      <c r="D7" s="969" t="s">
        <v>368</v>
      </c>
      <c r="E7" s="237" t="s">
        <v>369</v>
      </c>
      <c r="F7" s="960" t="s">
        <v>635</v>
      </c>
      <c r="G7" s="960" t="s">
        <v>642</v>
      </c>
      <c r="H7" s="960" t="s">
        <v>643</v>
      </c>
      <c r="I7" s="960" t="s">
        <v>686</v>
      </c>
      <c r="J7" s="960" t="s">
        <v>643</v>
      </c>
    </row>
    <row r="8" spans="1:11">
      <c r="A8" s="967"/>
      <c r="B8" s="970"/>
      <c r="C8" s="972"/>
      <c r="D8" s="972"/>
      <c r="E8" s="238" t="s">
        <v>370</v>
      </c>
      <c r="F8" s="961"/>
      <c r="G8" s="961"/>
      <c r="H8" s="961"/>
      <c r="I8" s="961"/>
      <c r="J8" s="961"/>
    </row>
    <row r="9" spans="1:11">
      <c r="A9" s="967"/>
      <c r="B9" s="970"/>
      <c r="C9" s="972"/>
      <c r="D9" s="972"/>
      <c r="E9" s="238" t="s">
        <v>371</v>
      </c>
      <c r="F9" s="961"/>
      <c r="G9" s="961"/>
      <c r="H9" s="961"/>
      <c r="I9" s="961"/>
      <c r="J9" s="961"/>
    </row>
    <row r="10" spans="1:11">
      <c r="A10" s="967"/>
      <c r="B10" s="970"/>
      <c r="C10" s="972"/>
      <c r="D10" s="972"/>
      <c r="E10" s="238" t="s">
        <v>372</v>
      </c>
      <c r="F10" s="961"/>
      <c r="G10" s="961"/>
      <c r="H10" s="961"/>
      <c r="I10" s="961"/>
      <c r="J10" s="961"/>
    </row>
    <row r="11" spans="1:11" ht="16.5" thickBot="1">
      <c r="A11" s="968"/>
      <c r="B11" s="971"/>
      <c r="C11" s="973"/>
      <c r="D11" s="974"/>
      <c r="E11" s="239"/>
      <c r="F11" s="962"/>
      <c r="G11" s="962"/>
      <c r="H11" s="962"/>
      <c r="I11" s="962"/>
      <c r="J11" s="962"/>
    </row>
    <row r="12" spans="1:11">
      <c r="A12" s="150">
        <v>102</v>
      </c>
      <c r="B12" s="228"/>
      <c r="C12" s="152"/>
      <c r="D12" s="215"/>
      <c r="E12" s="240" t="s">
        <v>373</v>
      </c>
      <c r="F12" s="154"/>
      <c r="G12" s="154"/>
      <c r="H12" s="154"/>
      <c r="I12" s="154"/>
      <c r="J12" s="154"/>
    </row>
    <row r="13" spans="1:11">
      <c r="A13" s="150"/>
      <c r="B13" s="228"/>
      <c r="C13" s="152"/>
      <c r="D13" s="215"/>
      <c r="E13" s="167" t="s">
        <v>240</v>
      </c>
      <c r="F13" s="154"/>
      <c r="G13" s="154"/>
      <c r="H13" s="154"/>
      <c r="I13" s="154"/>
      <c r="J13" s="154"/>
    </row>
    <row r="14" spans="1:11" hidden="1">
      <c r="A14" s="150"/>
      <c r="B14" s="228"/>
      <c r="C14" s="152">
        <v>1</v>
      </c>
      <c r="D14" s="321"/>
      <c r="E14" s="322" t="s">
        <v>160</v>
      </c>
      <c r="F14" s="154"/>
      <c r="G14" s="154"/>
      <c r="H14" s="154"/>
      <c r="I14" s="154"/>
      <c r="J14" s="154"/>
      <c r="K14" s="157"/>
    </row>
    <row r="15" spans="1:11" hidden="1">
      <c r="A15" s="150"/>
      <c r="B15" s="228"/>
      <c r="C15" s="152">
        <v>2</v>
      </c>
      <c r="D15" s="321"/>
      <c r="E15" s="322" t="s">
        <v>207</v>
      </c>
      <c r="F15" s="154"/>
      <c r="G15" s="154"/>
      <c r="H15" s="154"/>
      <c r="I15" s="154"/>
      <c r="J15" s="154"/>
      <c r="K15" s="157"/>
    </row>
    <row r="16" spans="1:11" hidden="1">
      <c r="A16" s="150"/>
      <c r="B16" s="228"/>
      <c r="C16" s="152">
        <v>3</v>
      </c>
      <c r="D16" s="321"/>
      <c r="E16" s="322" t="s">
        <v>162</v>
      </c>
      <c r="F16" s="154"/>
      <c r="G16" s="154"/>
      <c r="H16" s="154"/>
      <c r="I16" s="154"/>
      <c r="J16" s="154"/>
      <c r="K16" s="157"/>
    </row>
    <row r="17" spans="1:12">
      <c r="A17" s="150"/>
      <c r="B17" s="228"/>
      <c r="C17" s="152">
        <v>4</v>
      </c>
      <c r="D17" s="321"/>
      <c r="E17" s="322" t="s">
        <v>251</v>
      </c>
      <c r="F17" s="154">
        <v>48365000</v>
      </c>
      <c r="G17" s="154">
        <v>52342000</v>
      </c>
      <c r="H17" s="154">
        <v>53689189</v>
      </c>
      <c r="I17" s="154"/>
      <c r="J17" s="154">
        <f>SUM(H17:I17)</f>
        <v>53689189</v>
      </c>
      <c r="K17" s="157"/>
      <c r="L17" s="157">
        <v>6477000</v>
      </c>
    </row>
    <row r="18" spans="1:12">
      <c r="A18" s="150"/>
      <c r="B18" s="228"/>
      <c r="C18" s="152">
        <v>5</v>
      </c>
      <c r="D18" s="321"/>
      <c r="E18" s="322" t="s">
        <v>210</v>
      </c>
      <c r="F18" s="154">
        <v>0</v>
      </c>
      <c r="G18" s="154">
        <v>0</v>
      </c>
      <c r="H18" s="154">
        <v>23622</v>
      </c>
      <c r="I18" s="154">
        <v>0</v>
      </c>
      <c r="J18" s="154"/>
      <c r="K18" s="157"/>
      <c r="L18" s="157">
        <v>0</v>
      </c>
    </row>
    <row r="19" spans="1:12" hidden="1">
      <c r="A19" s="150"/>
      <c r="B19" s="228"/>
      <c r="C19" s="152">
        <v>6</v>
      </c>
      <c r="D19" s="321"/>
      <c r="E19" s="322" t="s">
        <v>163</v>
      </c>
      <c r="F19" s="154"/>
      <c r="G19" s="154"/>
      <c r="H19" s="154"/>
      <c r="I19" s="154">
        <v>0</v>
      </c>
      <c r="J19" s="154"/>
      <c r="K19" s="157"/>
      <c r="L19" s="157">
        <v>0</v>
      </c>
    </row>
    <row r="20" spans="1:12" hidden="1">
      <c r="A20" s="150"/>
      <c r="B20" s="228"/>
      <c r="C20" s="152">
        <v>7</v>
      </c>
      <c r="D20" s="321"/>
      <c r="E20" s="322" t="s">
        <v>245</v>
      </c>
      <c r="F20" s="154"/>
      <c r="G20" s="154"/>
      <c r="H20" s="154"/>
      <c r="I20" s="154">
        <v>0</v>
      </c>
      <c r="J20" s="154"/>
      <c r="K20" s="157"/>
      <c r="L20" s="157">
        <v>0</v>
      </c>
    </row>
    <row r="21" spans="1:12">
      <c r="A21" s="150"/>
      <c r="B21" s="228"/>
      <c r="C21" s="152">
        <v>8</v>
      </c>
      <c r="D21" s="321"/>
      <c r="E21" s="322" t="s">
        <v>252</v>
      </c>
      <c r="F21" s="154">
        <v>0</v>
      </c>
      <c r="G21" s="154">
        <v>551463</v>
      </c>
      <c r="H21" s="154">
        <v>551463</v>
      </c>
      <c r="I21" s="154">
        <v>0</v>
      </c>
      <c r="J21" s="154">
        <f t="shared" ref="J21:J84" si="0">SUM(H21:I21)</f>
        <v>551463</v>
      </c>
      <c r="K21" s="157"/>
      <c r="L21" s="157">
        <v>551463</v>
      </c>
    </row>
    <row r="22" spans="1:12" s="245" customFormat="1">
      <c r="A22" s="241"/>
      <c r="B22" s="242"/>
      <c r="C22" s="242"/>
      <c r="D22" s="243"/>
      <c r="E22" s="244" t="s">
        <v>414</v>
      </c>
      <c r="F22" s="162">
        <f>SUM(F14:F21)</f>
        <v>48365000</v>
      </c>
      <c r="G22" s="162">
        <f t="shared" ref="G22:J22" si="1">SUM(G14:G21)</f>
        <v>52893463</v>
      </c>
      <c r="H22" s="162">
        <f t="shared" si="1"/>
        <v>54264274</v>
      </c>
      <c r="I22" s="162">
        <f t="shared" si="1"/>
        <v>0</v>
      </c>
      <c r="J22" s="162">
        <f t="shared" si="1"/>
        <v>54240652</v>
      </c>
      <c r="K22" s="246"/>
      <c r="L22" s="157">
        <v>7028463</v>
      </c>
    </row>
    <row r="23" spans="1:12">
      <c r="A23" s="150"/>
      <c r="B23" s="228">
        <v>1</v>
      </c>
      <c r="C23" s="152"/>
      <c r="D23" s="215"/>
      <c r="E23" s="240" t="s">
        <v>377</v>
      </c>
      <c r="F23" s="154"/>
      <c r="G23" s="154">
        <v>0</v>
      </c>
      <c r="H23" s="154">
        <v>0</v>
      </c>
      <c r="I23" s="154">
        <v>0</v>
      </c>
      <c r="J23" s="154">
        <f t="shared" si="0"/>
        <v>0</v>
      </c>
      <c r="K23" s="157"/>
      <c r="L23" s="157">
        <v>0</v>
      </c>
    </row>
    <row r="24" spans="1:12">
      <c r="A24" s="150"/>
      <c r="B24" s="228"/>
      <c r="C24" s="152">
        <v>1</v>
      </c>
      <c r="D24" s="215"/>
      <c r="E24" s="322" t="s">
        <v>160</v>
      </c>
      <c r="F24" s="154">
        <v>0</v>
      </c>
      <c r="G24" s="154">
        <v>690507</v>
      </c>
      <c r="H24" s="154">
        <v>690507</v>
      </c>
      <c r="I24" s="154">
        <v>0</v>
      </c>
      <c r="J24" s="154">
        <f t="shared" si="0"/>
        <v>690507</v>
      </c>
      <c r="L24" s="157">
        <v>0</v>
      </c>
    </row>
    <row r="25" spans="1:12" hidden="1">
      <c r="A25" s="150"/>
      <c r="B25" s="228"/>
      <c r="C25" s="152">
        <v>2</v>
      </c>
      <c r="D25" s="215"/>
      <c r="E25" s="322" t="s">
        <v>207</v>
      </c>
      <c r="F25" s="154"/>
      <c r="G25" s="154">
        <v>0</v>
      </c>
      <c r="H25" s="154">
        <v>0</v>
      </c>
      <c r="I25" s="154">
        <v>0</v>
      </c>
      <c r="J25" s="154">
        <f t="shared" si="0"/>
        <v>0</v>
      </c>
      <c r="L25" s="157">
        <v>0</v>
      </c>
    </row>
    <row r="26" spans="1:12" hidden="1">
      <c r="A26" s="150"/>
      <c r="B26" s="228"/>
      <c r="C26" s="152">
        <v>3</v>
      </c>
      <c r="D26" s="215"/>
      <c r="E26" s="322" t="s">
        <v>162</v>
      </c>
      <c r="F26" s="154"/>
      <c r="G26" s="154">
        <v>0</v>
      </c>
      <c r="H26" s="154">
        <v>0</v>
      </c>
      <c r="I26" s="154">
        <v>0</v>
      </c>
      <c r="J26" s="154">
        <f t="shared" si="0"/>
        <v>0</v>
      </c>
      <c r="L26" s="157">
        <v>0</v>
      </c>
    </row>
    <row r="27" spans="1:12">
      <c r="A27" s="150"/>
      <c r="B27" s="228"/>
      <c r="C27" s="152">
        <v>4</v>
      </c>
      <c r="D27" s="215"/>
      <c r="E27" s="322" t="s">
        <v>251</v>
      </c>
      <c r="F27" s="154">
        <v>13012020</v>
      </c>
      <c r="G27" s="154">
        <v>14155020</v>
      </c>
      <c r="H27" s="154">
        <v>14483153</v>
      </c>
      <c r="I27" s="154">
        <v>0</v>
      </c>
      <c r="J27" s="154">
        <f t="shared" si="0"/>
        <v>14483153</v>
      </c>
      <c r="L27" s="157">
        <v>1143000</v>
      </c>
    </row>
    <row r="28" spans="1:12" hidden="1">
      <c r="A28" s="150"/>
      <c r="B28" s="228"/>
      <c r="C28" s="152">
        <v>5</v>
      </c>
      <c r="D28" s="215"/>
      <c r="E28" s="322" t="s">
        <v>210</v>
      </c>
      <c r="F28" s="154"/>
      <c r="G28" s="154">
        <v>0</v>
      </c>
      <c r="H28" s="154">
        <v>0</v>
      </c>
      <c r="I28" s="154">
        <v>0</v>
      </c>
      <c r="J28" s="154">
        <f t="shared" si="0"/>
        <v>0</v>
      </c>
      <c r="L28" s="157">
        <v>0</v>
      </c>
    </row>
    <row r="29" spans="1:12" hidden="1">
      <c r="A29" s="150"/>
      <c r="B29" s="228"/>
      <c r="C29" s="152">
        <v>6</v>
      </c>
      <c r="D29" s="215"/>
      <c r="E29" s="322" t="s">
        <v>163</v>
      </c>
      <c r="F29" s="154"/>
      <c r="G29" s="154">
        <v>0</v>
      </c>
      <c r="H29" s="154">
        <v>0</v>
      </c>
      <c r="I29" s="154">
        <v>0</v>
      </c>
      <c r="J29" s="154">
        <f t="shared" si="0"/>
        <v>0</v>
      </c>
      <c r="L29" s="157">
        <v>0</v>
      </c>
    </row>
    <row r="30" spans="1:12" hidden="1">
      <c r="A30" s="150"/>
      <c r="B30" s="228"/>
      <c r="C30" s="152">
        <v>7</v>
      </c>
      <c r="D30" s="215"/>
      <c r="E30" s="322" t="s">
        <v>245</v>
      </c>
      <c r="F30" s="154"/>
      <c r="G30" s="154">
        <v>0</v>
      </c>
      <c r="H30" s="154">
        <v>0</v>
      </c>
      <c r="I30" s="154">
        <v>0</v>
      </c>
      <c r="J30" s="154">
        <f t="shared" si="0"/>
        <v>0</v>
      </c>
      <c r="L30" s="157">
        <v>0</v>
      </c>
    </row>
    <row r="31" spans="1:12">
      <c r="A31" s="150"/>
      <c r="B31" s="228"/>
      <c r="C31" s="152">
        <v>8</v>
      </c>
      <c r="D31" s="215"/>
      <c r="E31" s="322" t="s">
        <v>252</v>
      </c>
      <c r="F31" s="154">
        <v>238490</v>
      </c>
      <c r="G31" s="154">
        <v>238490</v>
      </c>
      <c r="H31" s="154">
        <v>238490</v>
      </c>
      <c r="I31" s="154">
        <v>0</v>
      </c>
      <c r="J31" s="154">
        <f t="shared" si="0"/>
        <v>238490</v>
      </c>
      <c r="L31" s="157">
        <v>0</v>
      </c>
    </row>
    <row r="32" spans="1:12" s="245" customFormat="1">
      <c r="A32" s="241"/>
      <c r="B32" s="242"/>
      <c r="C32" s="242"/>
      <c r="D32" s="243"/>
      <c r="E32" s="244" t="s">
        <v>379</v>
      </c>
      <c r="F32" s="162">
        <f>SUM(F24:F31)</f>
        <v>13250510</v>
      </c>
      <c r="G32" s="162">
        <f t="shared" ref="G32:J32" si="2">SUM(G24:G31)</f>
        <v>15084017</v>
      </c>
      <c r="H32" s="162">
        <f t="shared" si="2"/>
        <v>15412150</v>
      </c>
      <c r="I32" s="162">
        <f t="shared" si="2"/>
        <v>0</v>
      </c>
      <c r="J32" s="162">
        <f t="shared" si="2"/>
        <v>15412150</v>
      </c>
      <c r="L32" s="157">
        <v>1143000</v>
      </c>
    </row>
    <row r="33" spans="1:12" s="253" customFormat="1">
      <c r="A33" s="247"/>
      <c r="B33" s="248">
        <v>2</v>
      </c>
      <c r="C33" s="249"/>
      <c r="D33" s="250"/>
      <c r="E33" s="251" t="s">
        <v>415</v>
      </c>
      <c r="F33" s="252"/>
      <c r="G33" s="252">
        <v>0</v>
      </c>
      <c r="H33" s="252">
        <v>0</v>
      </c>
      <c r="I33" s="252">
        <v>0</v>
      </c>
      <c r="J33" s="252">
        <f t="shared" si="0"/>
        <v>0</v>
      </c>
      <c r="L33" s="157">
        <v>0</v>
      </c>
    </row>
    <row r="34" spans="1:12" s="253" customFormat="1">
      <c r="A34" s="323"/>
      <c r="B34" s="324"/>
      <c r="C34" s="325">
        <v>1</v>
      </c>
      <c r="D34" s="326"/>
      <c r="E34" s="322" t="s">
        <v>160</v>
      </c>
      <c r="F34" s="327"/>
      <c r="G34" s="327">
        <v>660000</v>
      </c>
      <c r="H34" s="154">
        <v>660000</v>
      </c>
      <c r="I34" s="327">
        <v>0</v>
      </c>
      <c r="J34" s="327">
        <f t="shared" si="0"/>
        <v>660000</v>
      </c>
      <c r="L34" s="157">
        <v>0</v>
      </c>
    </row>
    <row r="35" spans="1:12" s="253" customFormat="1" hidden="1">
      <c r="A35" s="323"/>
      <c r="B35" s="324"/>
      <c r="C35" s="325">
        <v>2</v>
      </c>
      <c r="D35" s="326"/>
      <c r="E35" s="322" t="s">
        <v>207</v>
      </c>
      <c r="F35" s="327"/>
      <c r="G35" s="327">
        <v>0</v>
      </c>
      <c r="H35" s="327">
        <v>0</v>
      </c>
      <c r="I35" s="327">
        <v>0</v>
      </c>
      <c r="J35" s="327">
        <f t="shared" si="0"/>
        <v>0</v>
      </c>
      <c r="L35" s="157">
        <v>0</v>
      </c>
    </row>
    <row r="36" spans="1:12" s="253" customFormat="1" hidden="1">
      <c r="A36" s="323"/>
      <c r="B36" s="324"/>
      <c r="C36" s="325">
        <v>3</v>
      </c>
      <c r="D36" s="326"/>
      <c r="E36" s="322" t="s">
        <v>162</v>
      </c>
      <c r="F36" s="327"/>
      <c r="G36" s="327">
        <v>0</v>
      </c>
      <c r="H36" s="327">
        <v>0</v>
      </c>
      <c r="I36" s="327">
        <v>0</v>
      </c>
      <c r="J36" s="327">
        <f t="shared" si="0"/>
        <v>0</v>
      </c>
      <c r="L36" s="157">
        <v>0</v>
      </c>
    </row>
    <row r="37" spans="1:12" s="253" customFormat="1">
      <c r="A37" s="323"/>
      <c r="B37" s="324"/>
      <c r="C37" s="325">
        <v>4</v>
      </c>
      <c r="D37" s="326"/>
      <c r="E37" s="322" t="s">
        <v>251</v>
      </c>
      <c r="F37" s="154">
        <v>7700000</v>
      </c>
      <c r="G37" s="154">
        <v>9900000</v>
      </c>
      <c r="H37" s="154">
        <v>9975077</v>
      </c>
      <c r="I37" s="154"/>
      <c r="J37" s="154">
        <f t="shared" si="0"/>
        <v>9975077</v>
      </c>
      <c r="L37" s="157">
        <v>0</v>
      </c>
    </row>
    <row r="38" spans="1:12" s="253" customFormat="1" hidden="1">
      <c r="A38" s="323"/>
      <c r="B38" s="324"/>
      <c r="C38" s="325">
        <v>5</v>
      </c>
      <c r="D38" s="326"/>
      <c r="E38" s="322" t="s">
        <v>210</v>
      </c>
      <c r="F38" s="154"/>
      <c r="G38" s="154">
        <v>0</v>
      </c>
      <c r="H38" s="154">
        <v>0</v>
      </c>
      <c r="I38" s="154">
        <v>0</v>
      </c>
      <c r="J38" s="154">
        <f t="shared" si="0"/>
        <v>0</v>
      </c>
      <c r="L38" s="157">
        <v>0</v>
      </c>
    </row>
    <row r="39" spans="1:12" s="253" customFormat="1">
      <c r="A39" s="323"/>
      <c r="B39" s="324"/>
      <c r="C39" s="325">
        <v>6</v>
      </c>
      <c r="D39" s="326"/>
      <c r="E39" s="322" t="s">
        <v>163</v>
      </c>
      <c r="F39" s="154"/>
      <c r="G39" s="154">
        <v>300000</v>
      </c>
      <c r="H39" s="154">
        <v>300000</v>
      </c>
      <c r="I39" s="154">
        <v>0</v>
      </c>
      <c r="J39" s="154">
        <f t="shared" si="0"/>
        <v>300000</v>
      </c>
      <c r="L39" s="157">
        <v>0</v>
      </c>
    </row>
    <row r="40" spans="1:12" hidden="1">
      <c r="A40" s="150"/>
      <c r="B40" s="228"/>
      <c r="C40" s="325">
        <v>7</v>
      </c>
      <c r="D40" s="215"/>
      <c r="E40" s="322" t="s">
        <v>245</v>
      </c>
      <c r="F40" s="154"/>
      <c r="G40" s="154">
        <v>0</v>
      </c>
      <c r="H40" s="154">
        <v>0</v>
      </c>
      <c r="I40" s="154">
        <v>0</v>
      </c>
      <c r="J40" s="154">
        <f t="shared" si="0"/>
        <v>0</v>
      </c>
      <c r="L40" s="157">
        <v>0</v>
      </c>
    </row>
    <row r="41" spans="1:12">
      <c r="A41" s="150"/>
      <c r="B41" s="228"/>
      <c r="C41" s="325">
        <v>8</v>
      </c>
      <c r="D41" s="215"/>
      <c r="E41" s="322" t="s">
        <v>252</v>
      </c>
      <c r="F41" s="154">
        <v>2365871</v>
      </c>
      <c r="G41" s="154">
        <v>2365871</v>
      </c>
      <c r="H41" s="154">
        <v>2365871</v>
      </c>
      <c r="I41" s="154">
        <v>0</v>
      </c>
      <c r="J41" s="154">
        <f t="shared" si="0"/>
        <v>2365871</v>
      </c>
      <c r="L41" s="157">
        <v>0</v>
      </c>
    </row>
    <row r="42" spans="1:12" s="245" customFormat="1" ht="16.5" thickBot="1">
      <c r="A42" s="257"/>
      <c r="B42" s="258"/>
      <c r="C42" s="258"/>
      <c r="D42" s="259"/>
      <c r="E42" s="260" t="s">
        <v>380</v>
      </c>
      <c r="F42" s="261">
        <f>SUM(F34:F41)</f>
        <v>10065871</v>
      </c>
      <c r="G42" s="261">
        <f t="shared" ref="G42:J42" si="3">SUM(G34:G41)</f>
        <v>13225871</v>
      </c>
      <c r="H42" s="261">
        <f t="shared" si="3"/>
        <v>13300948</v>
      </c>
      <c r="I42" s="261">
        <f t="shared" si="3"/>
        <v>0</v>
      </c>
      <c r="J42" s="261">
        <f t="shared" si="3"/>
        <v>13300948</v>
      </c>
      <c r="L42" s="157">
        <v>0</v>
      </c>
    </row>
    <row r="43" spans="1:12">
      <c r="A43" s="264"/>
      <c r="B43" s="265">
        <v>3</v>
      </c>
      <c r="C43" s="164"/>
      <c r="D43" s="266"/>
      <c r="E43" s="267" t="s">
        <v>381</v>
      </c>
      <c r="F43" s="172"/>
      <c r="G43" s="172">
        <v>0</v>
      </c>
      <c r="H43" s="172">
        <v>0</v>
      </c>
      <c r="I43" s="172">
        <v>0</v>
      </c>
      <c r="J43" s="172">
        <f t="shared" si="0"/>
        <v>0</v>
      </c>
      <c r="L43" s="157">
        <v>0</v>
      </c>
    </row>
    <row r="44" spans="1:12">
      <c r="A44" s="150"/>
      <c r="B44" s="228"/>
      <c r="C44" s="152">
        <v>1</v>
      </c>
      <c r="D44" s="215"/>
      <c r="E44" s="322" t="s">
        <v>160</v>
      </c>
      <c r="F44" s="154"/>
      <c r="G44" s="154">
        <v>52459</v>
      </c>
      <c r="H44" s="154">
        <v>52459</v>
      </c>
      <c r="I44" s="154">
        <v>0</v>
      </c>
      <c r="J44" s="154">
        <f t="shared" si="0"/>
        <v>52459</v>
      </c>
      <c r="L44" s="157">
        <v>0</v>
      </c>
    </row>
    <row r="45" spans="1:12" hidden="1">
      <c r="A45" s="150"/>
      <c r="B45" s="228"/>
      <c r="C45" s="152">
        <v>2</v>
      </c>
      <c r="D45" s="215"/>
      <c r="E45" s="322" t="s">
        <v>207</v>
      </c>
      <c r="F45" s="154"/>
      <c r="G45" s="154">
        <v>0</v>
      </c>
      <c r="H45" s="154">
        <v>0</v>
      </c>
      <c r="I45" s="154">
        <v>0</v>
      </c>
      <c r="J45" s="154">
        <f t="shared" si="0"/>
        <v>0</v>
      </c>
      <c r="L45" s="157">
        <v>0</v>
      </c>
    </row>
    <row r="46" spans="1:12" hidden="1">
      <c r="A46" s="150"/>
      <c r="B46" s="228"/>
      <c r="C46" s="152">
        <v>3</v>
      </c>
      <c r="D46" s="215"/>
      <c r="E46" s="322" t="s">
        <v>162</v>
      </c>
      <c r="F46" s="154"/>
      <c r="G46" s="154">
        <v>0</v>
      </c>
      <c r="H46" s="154">
        <v>0</v>
      </c>
      <c r="I46" s="154">
        <v>0</v>
      </c>
      <c r="J46" s="154">
        <f t="shared" si="0"/>
        <v>0</v>
      </c>
      <c r="L46" s="157">
        <v>0</v>
      </c>
    </row>
    <row r="47" spans="1:12">
      <c r="A47" s="150"/>
      <c r="B47" s="228"/>
      <c r="C47" s="152">
        <v>4</v>
      </c>
      <c r="D47" s="215"/>
      <c r="E47" s="322" t="s">
        <v>251</v>
      </c>
      <c r="F47" s="154">
        <v>1400000</v>
      </c>
      <c r="G47" s="154">
        <v>1220000</v>
      </c>
      <c r="H47" s="154">
        <v>1145839</v>
      </c>
      <c r="I47" s="154"/>
      <c r="J47" s="154">
        <f t="shared" si="0"/>
        <v>1145839</v>
      </c>
      <c r="L47" s="157">
        <v>0</v>
      </c>
    </row>
    <row r="48" spans="1:12" s="193" customFormat="1" hidden="1">
      <c r="A48" s="150"/>
      <c r="B48" s="228"/>
      <c r="C48" s="152">
        <v>5</v>
      </c>
      <c r="D48" s="215"/>
      <c r="E48" s="322" t="s">
        <v>210</v>
      </c>
      <c r="F48" s="154"/>
      <c r="G48" s="154">
        <v>0</v>
      </c>
      <c r="H48" s="154">
        <v>0</v>
      </c>
      <c r="I48" s="154">
        <v>0</v>
      </c>
      <c r="J48" s="154">
        <f t="shared" si="0"/>
        <v>0</v>
      </c>
      <c r="L48" s="157">
        <v>0</v>
      </c>
    </row>
    <row r="49" spans="1:12" s="193" customFormat="1" hidden="1">
      <c r="A49" s="268"/>
      <c r="B49" s="269"/>
      <c r="C49" s="152">
        <v>6</v>
      </c>
      <c r="D49" s="262"/>
      <c r="E49" s="322" t="s">
        <v>163</v>
      </c>
      <c r="F49" s="270"/>
      <c r="G49" s="270">
        <v>0</v>
      </c>
      <c r="H49" s="270">
        <v>0</v>
      </c>
      <c r="I49" s="270">
        <v>0</v>
      </c>
      <c r="J49" s="270">
        <f t="shared" si="0"/>
        <v>0</v>
      </c>
      <c r="K49" s="171"/>
      <c r="L49" s="157">
        <v>0</v>
      </c>
    </row>
    <row r="50" spans="1:12" hidden="1">
      <c r="A50" s="150"/>
      <c r="B50" s="228"/>
      <c r="C50" s="152">
        <v>7</v>
      </c>
      <c r="D50" s="262"/>
      <c r="E50" s="322" t="s">
        <v>245</v>
      </c>
      <c r="F50" s="154"/>
      <c r="G50" s="154">
        <v>0</v>
      </c>
      <c r="H50" s="154">
        <v>0</v>
      </c>
      <c r="I50" s="154">
        <v>0</v>
      </c>
      <c r="J50" s="154">
        <f t="shared" si="0"/>
        <v>0</v>
      </c>
      <c r="L50" s="157">
        <v>0</v>
      </c>
    </row>
    <row r="51" spans="1:12">
      <c r="A51" s="254"/>
      <c r="B51" s="255"/>
      <c r="C51" s="152">
        <v>8</v>
      </c>
      <c r="D51" s="256"/>
      <c r="E51" s="322" t="s">
        <v>252</v>
      </c>
      <c r="F51" s="168">
        <v>479888</v>
      </c>
      <c r="G51" s="168">
        <v>479888</v>
      </c>
      <c r="H51" s="168">
        <v>479888</v>
      </c>
      <c r="I51" s="168">
        <v>0</v>
      </c>
      <c r="J51" s="168">
        <f t="shared" si="0"/>
        <v>479888</v>
      </c>
      <c r="L51" s="157">
        <v>0</v>
      </c>
    </row>
    <row r="52" spans="1:12" s="245" customFormat="1">
      <c r="A52" s="254"/>
      <c r="B52" s="255"/>
      <c r="C52" s="242"/>
      <c r="D52" s="271"/>
      <c r="E52" s="328" t="s">
        <v>384</v>
      </c>
      <c r="F52" s="272">
        <f>SUM(F44:F51)</f>
        <v>1879888</v>
      </c>
      <c r="G52" s="272">
        <f t="shared" ref="G52:J52" si="4">SUM(G44:G51)</f>
        <v>1752347</v>
      </c>
      <c r="H52" s="272">
        <f t="shared" si="4"/>
        <v>1678186</v>
      </c>
      <c r="I52" s="272">
        <f t="shared" si="4"/>
        <v>0</v>
      </c>
      <c r="J52" s="272">
        <f t="shared" si="4"/>
        <v>1678186</v>
      </c>
      <c r="L52" s="157">
        <v>0</v>
      </c>
    </row>
    <row r="53" spans="1:12">
      <c r="A53" s="150"/>
      <c r="B53" s="228">
        <v>4</v>
      </c>
      <c r="C53" s="152"/>
      <c r="D53" s="215"/>
      <c r="E53" s="240" t="s">
        <v>242</v>
      </c>
      <c r="F53" s="154"/>
      <c r="G53" s="154">
        <v>0</v>
      </c>
      <c r="H53" s="154">
        <v>0</v>
      </c>
      <c r="I53" s="154">
        <v>0</v>
      </c>
      <c r="J53" s="154">
        <f t="shared" si="0"/>
        <v>0</v>
      </c>
      <c r="L53" s="157">
        <v>0</v>
      </c>
    </row>
    <row r="54" spans="1:12">
      <c r="A54" s="150"/>
      <c r="B54" s="228"/>
      <c r="C54" s="152">
        <v>1</v>
      </c>
      <c r="D54" s="215"/>
      <c r="E54" s="322" t="s">
        <v>160</v>
      </c>
      <c r="F54" s="154"/>
      <c r="G54" s="154">
        <v>100000</v>
      </c>
      <c r="H54" s="154">
        <v>100000</v>
      </c>
      <c r="I54" s="154">
        <v>0</v>
      </c>
      <c r="J54" s="154">
        <f t="shared" si="0"/>
        <v>100000</v>
      </c>
      <c r="L54" s="157">
        <v>0</v>
      </c>
    </row>
    <row r="55" spans="1:12" hidden="1">
      <c r="A55" s="150"/>
      <c r="B55" s="228"/>
      <c r="C55" s="152">
        <v>2</v>
      </c>
      <c r="D55" s="215"/>
      <c r="E55" s="322" t="s">
        <v>207</v>
      </c>
      <c r="F55" s="154"/>
      <c r="G55" s="154">
        <v>0</v>
      </c>
      <c r="H55" s="154">
        <v>0</v>
      </c>
      <c r="I55" s="154">
        <v>0</v>
      </c>
      <c r="J55" s="154">
        <f t="shared" si="0"/>
        <v>0</v>
      </c>
      <c r="L55" s="157">
        <v>0</v>
      </c>
    </row>
    <row r="56" spans="1:12" hidden="1">
      <c r="A56" s="150"/>
      <c r="B56" s="228"/>
      <c r="C56" s="152">
        <v>3</v>
      </c>
      <c r="D56" s="215"/>
      <c r="E56" s="322" t="s">
        <v>162</v>
      </c>
      <c r="F56" s="154"/>
      <c r="G56" s="154">
        <v>0</v>
      </c>
      <c r="H56" s="154">
        <v>0</v>
      </c>
      <c r="I56" s="154">
        <v>0</v>
      </c>
      <c r="J56" s="154">
        <f t="shared" si="0"/>
        <v>0</v>
      </c>
      <c r="L56" s="157">
        <v>0</v>
      </c>
    </row>
    <row r="57" spans="1:12">
      <c r="A57" s="150"/>
      <c r="B57" s="228"/>
      <c r="C57" s="152">
        <v>4</v>
      </c>
      <c r="D57" s="215"/>
      <c r="E57" s="322" t="s">
        <v>251</v>
      </c>
      <c r="F57" s="154">
        <v>825000</v>
      </c>
      <c r="G57" s="154">
        <v>1458000</v>
      </c>
      <c r="H57" s="154">
        <v>1491946</v>
      </c>
      <c r="I57" s="154"/>
      <c r="J57" s="154">
        <f t="shared" si="0"/>
        <v>1491946</v>
      </c>
      <c r="L57" s="157">
        <v>0</v>
      </c>
    </row>
    <row r="58" spans="1:12" hidden="1">
      <c r="A58" s="150"/>
      <c r="B58" s="228"/>
      <c r="C58" s="152">
        <v>5</v>
      </c>
      <c r="D58" s="215"/>
      <c r="E58" s="322" t="s">
        <v>210</v>
      </c>
      <c r="F58" s="154"/>
      <c r="G58" s="154">
        <v>0</v>
      </c>
      <c r="H58" s="154">
        <v>0</v>
      </c>
      <c r="I58" s="154">
        <v>0</v>
      </c>
      <c r="J58" s="154">
        <f t="shared" si="0"/>
        <v>0</v>
      </c>
      <c r="L58" s="157">
        <v>0</v>
      </c>
    </row>
    <row r="59" spans="1:12" hidden="1">
      <c r="A59" s="150"/>
      <c r="B59" s="228"/>
      <c r="C59" s="152">
        <v>6</v>
      </c>
      <c r="D59" s="215"/>
      <c r="E59" s="322" t="s">
        <v>163</v>
      </c>
      <c r="F59" s="154"/>
      <c r="G59" s="154">
        <v>0</v>
      </c>
      <c r="H59" s="154">
        <v>0</v>
      </c>
      <c r="I59" s="154">
        <v>0</v>
      </c>
      <c r="J59" s="154">
        <f t="shared" si="0"/>
        <v>0</v>
      </c>
      <c r="L59" s="157">
        <v>0</v>
      </c>
    </row>
    <row r="60" spans="1:12" hidden="1">
      <c r="A60" s="150"/>
      <c r="B60" s="228"/>
      <c r="C60" s="152">
        <v>7</v>
      </c>
      <c r="D60" s="215"/>
      <c r="E60" s="322" t="s">
        <v>245</v>
      </c>
      <c r="F60" s="154"/>
      <c r="G60" s="154">
        <v>0</v>
      </c>
      <c r="H60" s="154">
        <v>0</v>
      </c>
      <c r="I60" s="154">
        <v>0</v>
      </c>
      <c r="J60" s="154">
        <f t="shared" si="0"/>
        <v>0</v>
      </c>
      <c r="L60" s="157">
        <v>0</v>
      </c>
    </row>
    <row r="61" spans="1:12">
      <c r="A61" s="150"/>
      <c r="B61" s="228"/>
      <c r="C61" s="152">
        <v>8</v>
      </c>
      <c r="D61" s="215"/>
      <c r="E61" s="322" t="s">
        <v>252</v>
      </c>
      <c r="F61" s="154">
        <v>266750</v>
      </c>
      <c r="G61" s="154">
        <v>266750</v>
      </c>
      <c r="H61" s="154">
        <v>266750</v>
      </c>
      <c r="I61" s="154">
        <v>0</v>
      </c>
      <c r="J61" s="154">
        <f t="shared" si="0"/>
        <v>266750</v>
      </c>
      <c r="L61" s="157">
        <v>0</v>
      </c>
    </row>
    <row r="62" spans="1:12" s="245" customFormat="1" ht="16.5" thickBot="1">
      <c r="A62" s="241"/>
      <c r="B62" s="242"/>
      <c r="C62" s="242"/>
      <c r="D62" s="243"/>
      <c r="E62" s="244" t="s">
        <v>385</v>
      </c>
      <c r="F62" s="162">
        <f>SUM(F54:F61)</f>
        <v>1091750</v>
      </c>
      <c r="G62" s="162">
        <f t="shared" ref="G62:J62" si="5">SUM(G54:G61)</f>
        <v>1824750</v>
      </c>
      <c r="H62" s="162">
        <f t="shared" si="5"/>
        <v>1858696</v>
      </c>
      <c r="I62" s="162">
        <f t="shared" si="5"/>
        <v>0</v>
      </c>
      <c r="J62" s="162">
        <f t="shared" si="5"/>
        <v>1858696</v>
      </c>
      <c r="L62" s="157">
        <v>0</v>
      </c>
    </row>
    <row r="63" spans="1:12" s="245" customFormat="1" ht="16.5" thickBot="1">
      <c r="A63" s="399"/>
      <c r="B63" s="400"/>
      <c r="C63" s="400"/>
      <c r="D63" s="274"/>
      <c r="E63" s="175" t="s">
        <v>386</v>
      </c>
      <c r="F63" s="176">
        <f>F62+F52+F42+F32+F22</f>
        <v>74653019</v>
      </c>
      <c r="G63" s="176">
        <f t="shared" ref="G63:J63" si="6">G62+G52+G42+G32+G22</f>
        <v>84780448</v>
      </c>
      <c r="H63" s="176">
        <f t="shared" si="6"/>
        <v>86514254</v>
      </c>
      <c r="I63" s="176">
        <f t="shared" si="6"/>
        <v>0</v>
      </c>
      <c r="J63" s="176">
        <f t="shared" si="6"/>
        <v>86490632</v>
      </c>
      <c r="L63" s="157">
        <v>8171463</v>
      </c>
    </row>
    <row r="64" spans="1:12">
      <c r="A64" s="150">
        <v>103</v>
      </c>
      <c r="B64" s="228"/>
      <c r="C64" s="152"/>
      <c r="D64" s="215"/>
      <c r="E64" s="240" t="s">
        <v>387</v>
      </c>
      <c r="F64" s="154"/>
      <c r="G64" s="154">
        <v>0</v>
      </c>
      <c r="H64" s="154">
        <v>0</v>
      </c>
      <c r="I64" s="154">
        <v>0</v>
      </c>
      <c r="J64" s="154">
        <f t="shared" si="0"/>
        <v>0</v>
      </c>
      <c r="L64" s="157">
        <v>0</v>
      </c>
    </row>
    <row r="65" spans="1:12">
      <c r="A65" s="150"/>
      <c r="B65" s="228"/>
      <c r="C65" s="152">
        <v>1</v>
      </c>
      <c r="D65" s="215"/>
      <c r="E65" s="167" t="s">
        <v>251</v>
      </c>
      <c r="F65" s="154">
        <v>516000</v>
      </c>
      <c r="G65" s="154">
        <v>516000</v>
      </c>
      <c r="H65" s="154">
        <v>928509</v>
      </c>
      <c r="I65" s="154">
        <v>0</v>
      </c>
      <c r="J65" s="154">
        <f t="shared" si="0"/>
        <v>928509</v>
      </c>
      <c r="K65" s="157"/>
      <c r="L65" s="157">
        <v>0</v>
      </c>
    </row>
    <row r="66" spans="1:12">
      <c r="A66" s="150"/>
      <c r="B66" s="228"/>
      <c r="C66" s="152">
        <v>2</v>
      </c>
      <c r="D66" s="215"/>
      <c r="E66" s="167" t="s">
        <v>210</v>
      </c>
      <c r="F66" s="154">
        <v>0</v>
      </c>
      <c r="G66" s="154">
        <v>0</v>
      </c>
      <c r="H66" s="154">
        <v>120735</v>
      </c>
      <c r="I66" s="154">
        <v>0</v>
      </c>
      <c r="J66" s="154">
        <f t="shared" si="0"/>
        <v>120735</v>
      </c>
      <c r="K66" s="157"/>
      <c r="L66" s="157">
        <v>0</v>
      </c>
    </row>
    <row r="67" spans="1:12" s="245" customFormat="1" ht="16.5" thickBot="1">
      <c r="A67" s="241"/>
      <c r="B67" s="242"/>
      <c r="C67" s="242"/>
      <c r="D67" s="243"/>
      <c r="E67" s="244" t="s">
        <v>388</v>
      </c>
      <c r="F67" s="162">
        <f>SUM(F65:F66)</f>
        <v>516000</v>
      </c>
      <c r="G67" s="162">
        <f t="shared" ref="G67:J67" si="7">SUM(G65:G66)</f>
        <v>516000</v>
      </c>
      <c r="H67" s="162">
        <f t="shared" si="7"/>
        <v>1049244</v>
      </c>
      <c r="I67" s="162">
        <f t="shared" si="7"/>
        <v>0</v>
      </c>
      <c r="J67" s="162">
        <f t="shared" si="7"/>
        <v>1049244</v>
      </c>
      <c r="K67" s="246"/>
      <c r="L67" s="157">
        <v>0</v>
      </c>
    </row>
    <row r="68" spans="1:12" s="278" customFormat="1" ht="31.5">
      <c r="A68" s="178">
        <v>135</v>
      </c>
      <c r="B68" s="275"/>
      <c r="C68" s="275"/>
      <c r="D68" s="276"/>
      <c r="E68" s="219" t="s">
        <v>243</v>
      </c>
      <c r="F68" s="277"/>
      <c r="G68" s="277">
        <v>0</v>
      </c>
      <c r="H68" s="277">
        <v>0</v>
      </c>
      <c r="I68" s="277">
        <v>0</v>
      </c>
      <c r="J68" s="277">
        <f t="shared" si="0"/>
        <v>0</v>
      </c>
      <c r="L68" s="157">
        <v>0</v>
      </c>
    </row>
    <row r="69" spans="1:12" s="278" customFormat="1">
      <c r="A69" s="279"/>
      <c r="B69" s="221">
        <v>1</v>
      </c>
      <c r="C69" s="221"/>
      <c r="D69" s="280"/>
      <c r="E69" s="197" t="s">
        <v>450</v>
      </c>
      <c r="F69" s="185"/>
      <c r="G69" s="185">
        <v>0</v>
      </c>
      <c r="H69" s="185">
        <v>0</v>
      </c>
      <c r="I69" s="185">
        <v>0</v>
      </c>
      <c r="J69" s="185">
        <f t="shared" si="0"/>
        <v>0</v>
      </c>
      <c r="L69" s="157">
        <v>0</v>
      </c>
    </row>
    <row r="70" spans="1:12" s="278" customFormat="1" ht="16.5" thickBot="1">
      <c r="A70" s="279"/>
      <c r="B70" s="221"/>
      <c r="C70" s="221">
        <v>1</v>
      </c>
      <c r="D70" s="281"/>
      <c r="E70" s="167" t="s">
        <v>675</v>
      </c>
      <c r="F70" s="185">
        <v>4932000</v>
      </c>
      <c r="G70" s="185">
        <v>4932000</v>
      </c>
      <c r="H70" s="185">
        <v>4855743</v>
      </c>
      <c r="I70" s="185">
        <v>0</v>
      </c>
      <c r="J70" s="185">
        <f t="shared" si="0"/>
        <v>4855743</v>
      </c>
      <c r="L70" s="157">
        <v>0</v>
      </c>
    </row>
    <row r="71" spans="1:12" s="278" customFormat="1" ht="16.5" thickBot="1">
      <c r="A71" s="399"/>
      <c r="B71" s="400"/>
      <c r="C71" s="400"/>
      <c r="D71" s="274"/>
      <c r="E71" s="175" t="s">
        <v>568</v>
      </c>
      <c r="F71" s="176">
        <f>SUM(F69:F70)</f>
        <v>4932000</v>
      </c>
      <c r="G71" s="176">
        <f t="shared" ref="G71:J71" si="8">SUM(G69:G70)</f>
        <v>4932000</v>
      </c>
      <c r="H71" s="176">
        <f t="shared" si="8"/>
        <v>4855743</v>
      </c>
      <c r="I71" s="176">
        <f t="shared" si="8"/>
        <v>0</v>
      </c>
      <c r="J71" s="176">
        <f t="shared" si="8"/>
        <v>4855743</v>
      </c>
      <c r="L71" s="157">
        <v>0</v>
      </c>
    </row>
    <row r="72" spans="1:12" s="286" customFormat="1">
      <c r="A72" s="283">
        <v>160</v>
      </c>
      <c r="B72" s="284"/>
      <c r="C72" s="284"/>
      <c r="D72" s="290"/>
      <c r="E72" s="240" t="s">
        <v>443</v>
      </c>
      <c r="F72" s="182"/>
      <c r="G72" s="182">
        <v>0</v>
      </c>
      <c r="H72" s="182">
        <v>0</v>
      </c>
      <c r="I72" s="182">
        <v>0</v>
      </c>
      <c r="J72" s="182">
        <f t="shared" si="0"/>
        <v>0</v>
      </c>
      <c r="L72" s="157">
        <v>0</v>
      </c>
    </row>
    <row r="73" spans="1:12" s="193" customFormat="1" ht="16.5" thickBot="1">
      <c r="A73" s="165"/>
      <c r="B73" s="284"/>
      <c r="C73" s="166">
        <v>8</v>
      </c>
      <c r="D73" s="213"/>
      <c r="E73" s="167" t="s">
        <v>108</v>
      </c>
      <c r="F73" s="154">
        <v>325045</v>
      </c>
      <c r="G73" s="154">
        <v>325045</v>
      </c>
      <c r="H73" s="154">
        <v>325045</v>
      </c>
      <c r="I73" s="154">
        <v>0</v>
      </c>
      <c r="J73" s="154">
        <f t="shared" si="0"/>
        <v>325045</v>
      </c>
      <c r="L73" s="157">
        <v>0</v>
      </c>
    </row>
    <row r="74" spans="1:12" s="286" customFormat="1" ht="16.5" thickBot="1">
      <c r="A74" s="399"/>
      <c r="B74" s="293"/>
      <c r="C74" s="293"/>
      <c r="D74" s="294"/>
      <c r="E74" s="292" t="s">
        <v>444</v>
      </c>
      <c r="F74" s="176">
        <f>SUM(F73:F73)</f>
        <v>325045</v>
      </c>
      <c r="G74" s="176">
        <f t="shared" ref="G74:J74" si="9">SUM(G73:G73)</f>
        <v>325045</v>
      </c>
      <c r="H74" s="176">
        <f t="shared" si="9"/>
        <v>325045</v>
      </c>
      <c r="I74" s="176">
        <f t="shared" si="9"/>
        <v>0</v>
      </c>
      <c r="J74" s="176">
        <f t="shared" si="9"/>
        <v>325045</v>
      </c>
      <c r="L74" s="157">
        <v>0</v>
      </c>
    </row>
    <row r="75" spans="1:12" s="245" customFormat="1" ht="16.5" thickBot="1">
      <c r="A75" s="399"/>
      <c r="B75" s="400"/>
      <c r="C75" s="400"/>
      <c r="D75" s="274"/>
      <c r="E75" s="175" t="s">
        <v>449</v>
      </c>
      <c r="F75" s="176">
        <f>SUM(F74,F71,F67)</f>
        <v>5773045</v>
      </c>
      <c r="G75" s="176">
        <f t="shared" ref="G75:J75" si="10">SUM(G74,G71,G67)</f>
        <v>5773045</v>
      </c>
      <c r="H75" s="176">
        <f t="shared" si="10"/>
        <v>6230032</v>
      </c>
      <c r="I75" s="176">
        <f t="shared" si="10"/>
        <v>0</v>
      </c>
      <c r="J75" s="176">
        <f t="shared" si="10"/>
        <v>6230032</v>
      </c>
      <c r="L75" s="157">
        <v>0</v>
      </c>
    </row>
    <row r="76" spans="1:12">
      <c r="A76" s="150">
        <v>104</v>
      </c>
      <c r="B76" s="228"/>
      <c r="C76" s="152"/>
      <c r="D76" s="215"/>
      <c r="E76" s="240" t="s">
        <v>390</v>
      </c>
      <c r="F76" s="154"/>
      <c r="G76" s="154">
        <v>0</v>
      </c>
      <c r="H76" s="154">
        <v>0</v>
      </c>
      <c r="I76" s="154">
        <v>0</v>
      </c>
      <c r="J76" s="154">
        <f t="shared" si="0"/>
        <v>0</v>
      </c>
      <c r="L76" s="157">
        <v>0</v>
      </c>
    </row>
    <row r="77" spans="1:12">
      <c r="A77" s="150"/>
      <c r="B77" s="228"/>
      <c r="C77" s="152">
        <v>1</v>
      </c>
      <c r="D77" s="215"/>
      <c r="E77" s="167" t="s">
        <v>251</v>
      </c>
      <c r="F77" s="154">
        <v>136567000</v>
      </c>
      <c r="G77" s="154">
        <v>137500000</v>
      </c>
      <c r="H77" s="154">
        <v>150212999</v>
      </c>
      <c r="I77" s="154"/>
      <c r="J77" s="154">
        <f t="shared" si="0"/>
        <v>150212999</v>
      </c>
      <c r="K77" s="157"/>
      <c r="L77" s="157">
        <v>0</v>
      </c>
    </row>
    <row r="78" spans="1:12">
      <c r="A78" s="150"/>
      <c r="B78" s="228"/>
      <c r="C78" s="152">
        <v>2</v>
      </c>
      <c r="D78" s="215"/>
      <c r="E78" s="167" t="s">
        <v>210</v>
      </c>
      <c r="F78" s="154">
        <v>48439000</v>
      </c>
      <c r="G78" s="154">
        <v>48439000</v>
      </c>
      <c r="H78" s="154">
        <v>33438231</v>
      </c>
      <c r="I78" s="154">
        <v>0</v>
      </c>
      <c r="J78" s="154">
        <f t="shared" si="0"/>
        <v>33438231</v>
      </c>
      <c r="K78" s="157"/>
      <c r="L78" s="157">
        <v>0</v>
      </c>
    </row>
    <row r="79" spans="1:12" s="245" customFormat="1">
      <c r="A79" s="241"/>
      <c r="B79" s="242"/>
      <c r="C79" s="242"/>
      <c r="D79" s="243"/>
      <c r="E79" s="244" t="s">
        <v>391</v>
      </c>
      <c r="F79" s="162">
        <f>SUM(F77:F78)</f>
        <v>185006000</v>
      </c>
      <c r="G79" s="162">
        <f t="shared" ref="G79:J79" si="11">SUM(G77:G78)</f>
        <v>185939000</v>
      </c>
      <c r="H79" s="162">
        <f t="shared" si="11"/>
        <v>183651230</v>
      </c>
      <c r="I79" s="162">
        <f t="shared" si="11"/>
        <v>0</v>
      </c>
      <c r="J79" s="162">
        <f t="shared" si="11"/>
        <v>183651230</v>
      </c>
      <c r="K79" s="246"/>
      <c r="L79" s="157">
        <v>0</v>
      </c>
    </row>
    <row r="80" spans="1:12">
      <c r="A80" s="150">
        <v>201</v>
      </c>
      <c r="B80" s="228"/>
      <c r="C80" s="152"/>
      <c r="D80" s="215"/>
      <c r="E80" s="240" t="s">
        <v>158</v>
      </c>
      <c r="F80" s="154"/>
      <c r="G80" s="154">
        <v>0</v>
      </c>
      <c r="H80" s="154">
        <v>0</v>
      </c>
      <c r="I80" s="154">
        <v>0</v>
      </c>
      <c r="J80" s="154">
        <f t="shared" si="0"/>
        <v>0</v>
      </c>
      <c r="L80" s="157">
        <v>0</v>
      </c>
    </row>
    <row r="81" spans="1:13">
      <c r="A81" s="150"/>
      <c r="B81" s="228">
        <v>1</v>
      </c>
      <c r="C81" s="152"/>
      <c r="D81" s="215"/>
      <c r="E81" s="167" t="s">
        <v>419</v>
      </c>
      <c r="F81" s="154">
        <v>249198807.99999997</v>
      </c>
      <c r="G81" s="154">
        <v>249198808</v>
      </c>
      <c r="H81" s="154">
        <v>249198808</v>
      </c>
      <c r="I81" s="154">
        <v>0</v>
      </c>
      <c r="J81" s="154">
        <f t="shared" si="0"/>
        <v>249198808</v>
      </c>
      <c r="L81" s="157">
        <v>0</v>
      </c>
    </row>
    <row r="82" spans="1:13">
      <c r="A82" s="283"/>
      <c r="B82" s="284">
        <v>2</v>
      </c>
      <c r="C82" s="152"/>
      <c r="D82" s="213"/>
      <c r="E82" s="167" t="s">
        <v>420</v>
      </c>
      <c r="F82" s="154">
        <v>283494636</v>
      </c>
      <c r="G82" s="154">
        <v>297355328</v>
      </c>
      <c r="H82" s="154">
        <v>297355328</v>
      </c>
      <c r="I82" s="154">
        <v>0</v>
      </c>
      <c r="J82" s="154">
        <f t="shared" si="0"/>
        <v>297355328</v>
      </c>
      <c r="L82" s="157">
        <v>0</v>
      </c>
    </row>
    <row r="83" spans="1:13">
      <c r="A83" s="283"/>
      <c r="B83" s="284">
        <v>3</v>
      </c>
      <c r="C83" s="152"/>
      <c r="D83" s="213"/>
      <c r="E83" s="167" t="s">
        <v>421</v>
      </c>
      <c r="F83" s="154">
        <v>241337685</v>
      </c>
      <c r="G83" s="154">
        <v>282580084</v>
      </c>
      <c r="H83" s="154">
        <v>282580084</v>
      </c>
      <c r="I83" s="154">
        <v>0</v>
      </c>
      <c r="J83" s="154">
        <f t="shared" si="0"/>
        <v>282580084</v>
      </c>
      <c r="L83" s="157">
        <v>0</v>
      </c>
    </row>
    <row r="84" spans="1:13">
      <c r="A84" s="283"/>
      <c r="B84" s="284">
        <v>4</v>
      </c>
      <c r="C84" s="152"/>
      <c r="D84" s="213"/>
      <c r="E84" s="167" t="s">
        <v>448</v>
      </c>
      <c r="F84" s="154">
        <v>15399120</v>
      </c>
      <c r="G84" s="154">
        <v>22014026</v>
      </c>
      <c r="H84" s="154">
        <v>22014026</v>
      </c>
      <c r="I84" s="154">
        <v>0</v>
      </c>
      <c r="J84" s="154">
        <f t="shared" si="0"/>
        <v>22014026</v>
      </c>
      <c r="L84" s="157">
        <v>0</v>
      </c>
    </row>
    <row r="85" spans="1:13">
      <c r="A85" s="283"/>
      <c r="B85" s="284">
        <v>5</v>
      </c>
      <c r="C85" s="152"/>
      <c r="D85" s="213"/>
      <c r="E85" s="184" t="s">
        <v>464</v>
      </c>
      <c r="F85" s="185">
        <v>0</v>
      </c>
      <c r="G85" s="185">
        <v>49194319</v>
      </c>
      <c r="H85" s="185">
        <v>49194319</v>
      </c>
      <c r="I85" s="185">
        <v>0</v>
      </c>
      <c r="J85" s="185">
        <f t="shared" ref="J85:J153" si="12">SUM(H85:I85)</f>
        <v>49194319</v>
      </c>
      <c r="L85" s="157">
        <v>0</v>
      </c>
    </row>
    <row r="86" spans="1:13" ht="16.5" thickBot="1">
      <c r="A86" s="283"/>
      <c r="B86" s="284">
        <v>6</v>
      </c>
      <c r="C86" s="152"/>
      <c r="D86" s="213"/>
      <c r="E86" s="184" t="s">
        <v>465</v>
      </c>
      <c r="F86" s="320"/>
      <c r="G86" s="320">
        <v>193802</v>
      </c>
      <c r="H86" s="185">
        <v>193802</v>
      </c>
      <c r="I86" s="320">
        <v>0</v>
      </c>
      <c r="J86" s="320">
        <f t="shared" si="12"/>
        <v>193802</v>
      </c>
      <c r="L86" s="157">
        <v>0</v>
      </c>
    </row>
    <row r="87" spans="1:13" s="193" customFormat="1" ht="16.5" thickBot="1">
      <c r="A87" s="399"/>
      <c r="B87" s="400"/>
      <c r="C87" s="400"/>
      <c r="D87" s="274"/>
      <c r="E87" s="175" t="s">
        <v>422</v>
      </c>
      <c r="F87" s="176">
        <f>SUM(F81:F86)</f>
        <v>789430249</v>
      </c>
      <c r="G87" s="176">
        <f>SUM(G81:G86)</f>
        <v>900536367</v>
      </c>
      <c r="H87" s="176">
        <f t="shared" ref="H87:J87" si="13">SUM(H81:H86)</f>
        <v>900536367</v>
      </c>
      <c r="I87" s="176">
        <f t="shared" si="13"/>
        <v>0</v>
      </c>
      <c r="J87" s="176">
        <f t="shared" si="13"/>
        <v>900536367</v>
      </c>
      <c r="L87" s="157">
        <v>0</v>
      </c>
    </row>
    <row r="88" spans="1:13" s="278" customFormat="1" ht="31.5">
      <c r="A88" s="178">
        <v>206</v>
      </c>
      <c r="B88" s="275"/>
      <c r="C88" s="275"/>
      <c r="D88" s="276"/>
      <c r="E88" s="219" t="s">
        <v>243</v>
      </c>
      <c r="F88" s="381"/>
      <c r="G88" s="382">
        <v>0</v>
      </c>
      <c r="H88" s="382">
        <v>0</v>
      </c>
      <c r="I88" s="383">
        <v>0</v>
      </c>
      <c r="J88" s="382">
        <f t="shared" si="12"/>
        <v>0</v>
      </c>
      <c r="L88" s="157">
        <v>0</v>
      </c>
    </row>
    <row r="89" spans="1:13" s="278" customFormat="1">
      <c r="A89" s="279"/>
      <c r="B89" s="317">
        <v>1</v>
      </c>
      <c r="C89" s="221"/>
      <c r="D89" s="280"/>
      <c r="E89" s="197" t="s">
        <v>627</v>
      </c>
      <c r="F89" s="384"/>
      <c r="G89" s="385">
        <v>0</v>
      </c>
      <c r="H89" s="385">
        <v>0</v>
      </c>
      <c r="I89" s="386">
        <v>0</v>
      </c>
      <c r="J89" s="385">
        <f t="shared" si="12"/>
        <v>0</v>
      </c>
      <c r="L89" s="157">
        <v>0</v>
      </c>
    </row>
    <row r="90" spans="1:13" s="278" customFormat="1">
      <c r="A90" s="279"/>
      <c r="B90" s="221"/>
      <c r="C90" s="221">
        <v>1</v>
      </c>
      <c r="D90" s="281"/>
      <c r="E90" s="167" t="s">
        <v>628</v>
      </c>
      <c r="F90" s="384">
        <v>1905000</v>
      </c>
      <c r="G90" s="385">
        <v>1905000</v>
      </c>
      <c r="H90" s="385">
        <v>1905207</v>
      </c>
      <c r="I90" s="386">
        <v>0</v>
      </c>
      <c r="J90" s="385">
        <f t="shared" si="12"/>
        <v>1905207</v>
      </c>
      <c r="L90" s="157">
        <v>0</v>
      </c>
    </row>
    <row r="91" spans="1:13">
      <c r="A91" s="150"/>
      <c r="B91" s="228">
        <v>2</v>
      </c>
      <c r="C91" s="152"/>
      <c r="D91" s="215"/>
      <c r="E91" s="197" t="s">
        <v>423</v>
      </c>
      <c r="F91" s="282"/>
      <c r="G91" s="387">
        <v>0</v>
      </c>
      <c r="H91" s="387">
        <v>0</v>
      </c>
      <c r="I91" s="388">
        <v>0</v>
      </c>
      <c r="J91" s="387">
        <f t="shared" si="12"/>
        <v>0</v>
      </c>
      <c r="L91" s="157">
        <v>0</v>
      </c>
    </row>
    <row r="92" spans="1:13">
      <c r="A92" s="150"/>
      <c r="B92" s="228"/>
      <c r="C92" s="152">
        <v>1</v>
      </c>
      <c r="D92" s="215"/>
      <c r="E92" s="263" t="s">
        <v>416</v>
      </c>
      <c r="F92" s="282">
        <v>456000</v>
      </c>
      <c r="G92" s="387">
        <v>504832</v>
      </c>
      <c r="H92" s="387">
        <v>504832</v>
      </c>
      <c r="I92" s="388">
        <v>0</v>
      </c>
      <c r="J92" s="387">
        <f t="shared" si="12"/>
        <v>504832</v>
      </c>
      <c r="L92" s="157">
        <v>0</v>
      </c>
    </row>
    <row r="93" spans="1:13">
      <c r="A93" s="150"/>
      <c r="B93" s="228"/>
      <c r="C93" s="152">
        <v>2</v>
      </c>
      <c r="D93" s="215"/>
      <c r="E93" s="263" t="s">
        <v>417</v>
      </c>
      <c r="F93" s="282">
        <v>3486000</v>
      </c>
      <c r="G93" s="387">
        <v>4673000</v>
      </c>
      <c r="H93" s="387">
        <v>4673000</v>
      </c>
      <c r="I93" s="388"/>
      <c r="J93" s="387">
        <f t="shared" si="12"/>
        <v>4673000</v>
      </c>
      <c r="L93" s="157">
        <v>0</v>
      </c>
    </row>
    <row r="94" spans="1:13">
      <c r="A94" s="150"/>
      <c r="B94" s="228"/>
      <c r="C94" s="152">
        <v>4</v>
      </c>
      <c r="D94" s="215"/>
      <c r="E94" s="167" t="s">
        <v>418</v>
      </c>
      <c r="F94" s="282">
        <v>5317000</v>
      </c>
      <c r="G94" s="387">
        <v>6185028</v>
      </c>
      <c r="H94" s="387">
        <v>6185028</v>
      </c>
      <c r="I94" s="388">
        <v>0</v>
      </c>
      <c r="J94" s="387">
        <f t="shared" si="12"/>
        <v>6185028</v>
      </c>
      <c r="L94" s="157">
        <v>0</v>
      </c>
    </row>
    <row r="95" spans="1:13">
      <c r="A95" s="150"/>
      <c r="B95" s="228">
        <v>3</v>
      </c>
      <c r="C95" s="152"/>
      <c r="D95" s="215"/>
      <c r="E95" s="197" t="s">
        <v>442</v>
      </c>
      <c r="F95" s="282"/>
      <c r="G95" s="387">
        <v>0</v>
      </c>
      <c r="H95" s="387">
        <v>0</v>
      </c>
      <c r="I95" s="388">
        <v>0</v>
      </c>
      <c r="J95" s="387">
        <f t="shared" si="12"/>
        <v>0</v>
      </c>
      <c r="L95" s="157">
        <v>0</v>
      </c>
    </row>
    <row r="96" spans="1:13" s="289" customFormat="1">
      <c r="A96" s="312"/>
      <c r="B96" s="313"/>
      <c r="C96" s="314">
        <v>1</v>
      </c>
      <c r="D96" s="315"/>
      <c r="E96" s="316" t="s">
        <v>424</v>
      </c>
      <c r="F96" s="287">
        <v>8744000</v>
      </c>
      <c r="G96" s="389">
        <v>8744000</v>
      </c>
      <c r="H96" s="389">
        <v>8406100</v>
      </c>
      <c r="I96" s="390">
        <v>0</v>
      </c>
      <c r="J96" s="389">
        <f t="shared" si="12"/>
        <v>8406100</v>
      </c>
      <c r="K96" s="288"/>
      <c r="L96" s="157">
        <v>0</v>
      </c>
      <c r="M96" s="288"/>
    </row>
    <row r="97" spans="1:13" s="289" customFormat="1">
      <c r="A97" s="337"/>
      <c r="B97" s="338">
        <v>4</v>
      </c>
      <c r="C97" s="339"/>
      <c r="D97" s="340"/>
      <c r="E97" s="341" t="s">
        <v>457</v>
      </c>
      <c r="F97" s="287"/>
      <c r="G97" s="389">
        <v>0</v>
      </c>
      <c r="H97" s="389">
        <v>0</v>
      </c>
      <c r="I97" s="390">
        <v>0</v>
      </c>
      <c r="J97" s="389">
        <f t="shared" si="12"/>
        <v>0</v>
      </c>
      <c r="K97" s="288"/>
      <c r="L97" s="157">
        <v>0</v>
      </c>
      <c r="M97" s="288"/>
    </row>
    <row r="98" spans="1:13" s="289" customFormat="1">
      <c r="A98" s="337"/>
      <c r="B98" s="338"/>
      <c r="C98" s="339">
        <v>1</v>
      </c>
      <c r="D98" s="340"/>
      <c r="E98" s="316" t="s">
        <v>629</v>
      </c>
      <c r="F98" s="287">
        <v>492000</v>
      </c>
      <c r="G98" s="389">
        <v>3109500</v>
      </c>
      <c r="H98" s="389">
        <v>3019140</v>
      </c>
      <c r="I98" s="390">
        <v>0</v>
      </c>
      <c r="J98" s="389">
        <f t="shared" si="12"/>
        <v>3019140</v>
      </c>
      <c r="K98" s="288"/>
      <c r="L98" s="157">
        <v>0</v>
      </c>
      <c r="M98" s="288"/>
    </row>
    <row r="99" spans="1:13" s="289" customFormat="1">
      <c r="A99" s="337"/>
      <c r="B99" s="338">
        <v>5</v>
      </c>
      <c r="C99" s="339"/>
      <c r="D99" s="340"/>
      <c r="E99" s="341" t="s">
        <v>450</v>
      </c>
      <c r="F99" s="287"/>
      <c r="G99" s="389">
        <v>0</v>
      </c>
      <c r="H99" s="389">
        <v>0</v>
      </c>
      <c r="I99" s="390">
        <v>0</v>
      </c>
      <c r="J99" s="389">
        <f t="shared" si="12"/>
        <v>0</v>
      </c>
      <c r="K99" s="288"/>
      <c r="L99" s="157">
        <v>0</v>
      </c>
      <c r="M99" s="288"/>
    </row>
    <row r="100" spans="1:13" s="289" customFormat="1">
      <c r="A100" s="337"/>
      <c r="B100" s="338"/>
      <c r="C100" s="339">
        <v>1</v>
      </c>
      <c r="D100" s="340"/>
      <c r="E100" s="316" t="s">
        <v>630</v>
      </c>
      <c r="F100" s="287">
        <v>5027000</v>
      </c>
      <c r="G100" s="389">
        <v>5027000</v>
      </c>
      <c r="H100" s="389">
        <v>5027000</v>
      </c>
      <c r="I100" s="390">
        <v>0</v>
      </c>
      <c r="J100" s="389">
        <f t="shared" si="12"/>
        <v>5027000</v>
      </c>
      <c r="K100" s="288"/>
      <c r="L100" s="157">
        <v>0</v>
      </c>
      <c r="M100" s="288"/>
    </row>
    <row r="101" spans="1:13" s="289" customFormat="1">
      <c r="A101" s="337"/>
      <c r="B101" s="338"/>
      <c r="C101" s="339">
        <v>2</v>
      </c>
      <c r="D101" s="340"/>
      <c r="E101" s="316" t="s">
        <v>654</v>
      </c>
      <c r="F101" s="287">
        <v>0</v>
      </c>
      <c r="G101" s="389">
        <v>14126223</v>
      </c>
      <c r="H101" s="389">
        <v>12607223</v>
      </c>
      <c r="I101" s="390">
        <v>0</v>
      </c>
      <c r="J101" s="389">
        <f t="shared" si="12"/>
        <v>12607223</v>
      </c>
      <c r="K101" s="288"/>
      <c r="L101" s="157">
        <v>0</v>
      </c>
      <c r="M101" s="288"/>
    </row>
    <row r="102" spans="1:13" s="289" customFormat="1">
      <c r="A102" s="337"/>
      <c r="B102" s="338">
        <v>6</v>
      </c>
      <c r="C102" s="339"/>
      <c r="D102" s="340"/>
      <c r="E102" s="341" t="s">
        <v>638</v>
      </c>
      <c r="F102" s="287"/>
      <c r="G102" s="389">
        <v>0</v>
      </c>
      <c r="H102" s="389">
        <v>0</v>
      </c>
      <c r="I102" s="390">
        <v>0</v>
      </c>
      <c r="J102" s="389">
        <f t="shared" si="12"/>
        <v>0</v>
      </c>
      <c r="K102" s="288"/>
      <c r="L102" s="157">
        <v>0</v>
      </c>
      <c r="M102" s="288"/>
    </row>
    <row r="103" spans="1:13" s="289" customFormat="1">
      <c r="A103" s="337"/>
      <c r="B103" s="338"/>
      <c r="C103" s="339">
        <v>1</v>
      </c>
      <c r="D103" s="340"/>
      <c r="E103" s="316" t="s">
        <v>634</v>
      </c>
      <c r="F103" s="287">
        <v>46154000</v>
      </c>
      <c r="G103" s="389">
        <v>46154000</v>
      </c>
      <c r="H103" s="389">
        <v>44279807</v>
      </c>
      <c r="I103" s="390">
        <v>0</v>
      </c>
      <c r="J103" s="389">
        <f t="shared" si="12"/>
        <v>44279807</v>
      </c>
      <c r="K103" s="288"/>
      <c r="L103" s="157">
        <v>0</v>
      </c>
      <c r="M103" s="288"/>
    </row>
    <row r="104" spans="1:13" s="289" customFormat="1">
      <c r="A104" s="337"/>
      <c r="B104" s="338"/>
      <c r="C104" s="339">
        <v>2</v>
      </c>
      <c r="D104" s="340"/>
      <c r="E104" s="316" t="s">
        <v>663</v>
      </c>
      <c r="F104" s="287">
        <v>0</v>
      </c>
      <c r="G104" s="389">
        <v>9000000</v>
      </c>
      <c r="H104" s="389">
        <v>9000000</v>
      </c>
      <c r="I104" s="390">
        <v>0</v>
      </c>
      <c r="J104" s="389">
        <f t="shared" si="12"/>
        <v>9000000</v>
      </c>
      <c r="K104" s="288"/>
      <c r="L104" s="157">
        <v>0</v>
      </c>
      <c r="M104" s="288"/>
    </row>
    <row r="105" spans="1:13" s="289" customFormat="1">
      <c r="A105" s="337"/>
      <c r="B105" s="338">
        <v>7</v>
      </c>
      <c r="C105" s="339"/>
      <c r="D105" s="340"/>
      <c r="E105" s="341" t="s">
        <v>664</v>
      </c>
      <c r="F105" s="287"/>
      <c r="G105" s="389">
        <v>0</v>
      </c>
      <c r="H105" s="389">
        <v>0</v>
      </c>
      <c r="I105" s="390">
        <v>0</v>
      </c>
      <c r="J105" s="389">
        <f t="shared" si="12"/>
        <v>0</v>
      </c>
      <c r="K105" s="288"/>
      <c r="L105" s="157">
        <v>0</v>
      </c>
      <c r="M105" s="288"/>
    </row>
    <row r="106" spans="1:13" s="289" customFormat="1">
      <c r="A106" s="337"/>
      <c r="B106" s="338"/>
      <c r="C106" s="339"/>
      <c r="D106" s="340"/>
      <c r="E106" s="316" t="s">
        <v>665</v>
      </c>
      <c r="F106" s="287"/>
      <c r="G106" s="389">
        <v>500000</v>
      </c>
      <c r="H106" s="389">
        <v>500000</v>
      </c>
      <c r="I106" s="390">
        <v>0</v>
      </c>
      <c r="J106" s="389">
        <f t="shared" si="12"/>
        <v>500000</v>
      </c>
      <c r="K106" s="288"/>
      <c r="L106" s="157">
        <v>0</v>
      </c>
      <c r="M106" s="288"/>
    </row>
    <row r="107" spans="1:13" s="245" customFormat="1">
      <c r="A107" s="283"/>
      <c r="B107" s="284">
        <v>8</v>
      </c>
      <c r="C107" s="284"/>
      <c r="D107" s="290"/>
      <c r="E107" s="197" t="s">
        <v>425</v>
      </c>
      <c r="F107" s="391"/>
      <c r="G107" s="392">
        <v>0</v>
      </c>
      <c r="H107" s="392">
        <v>0</v>
      </c>
      <c r="I107" s="232">
        <v>0</v>
      </c>
      <c r="J107" s="392">
        <f t="shared" si="12"/>
        <v>0</v>
      </c>
      <c r="L107" s="157">
        <v>0</v>
      </c>
    </row>
    <row r="108" spans="1:13" s="245" customFormat="1">
      <c r="A108" s="283"/>
      <c r="B108" s="284"/>
      <c r="C108" s="221">
        <v>1</v>
      </c>
      <c r="D108" s="290"/>
      <c r="E108" s="184" t="s">
        <v>567</v>
      </c>
      <c r="F108" s="384">
        <v>13299000</v>
      </c>
      <c r="G108" s="385">
        <v>47783810</v>
      </c>
      <c r="H108" s="385">
        <v>47783810</v>
      </c>
      <c r="I108" s="386">
        <v>0</v>
      </c>
      <c r="J108" s="385">
        <f t="shared" si="12"/>
        <v>47783810</v>
      </c>
      <c r="L108" s="157">
        <v>0</v>
      </c>
    </row>
    <row r="109" spans="1:13" s="245" customFormat="1" ht="16.5" thickBot="1">
      <c r="A109" s="283"/>
      <c r="B109" s="284"/>
      <c r="C109" s="166">
        <v>2</v>
      </c>
      <c r="D109" s="213"/>
      <c r="E109" s="184" t="s">
        <v>687</v>
      </c>
      <c r="F109" s="384"/>
      <c r="G109" s="393">
        <v>2099923</v>
      </c>
      <c r="H109" s="393">
        <v>2099922</v>
      </c>
      <c r="I109" s="386">
        <v>0</v>
      </c>
      <c r="J109" s="393">
        <f t="shared" si="12"/>
        <v>2099922</v>
      </c>
      <c r="L109" s="157">
        <v>0</v>
      </c>
    </row>
    <row r="110" spans="1:13" s="245" customFormat="1" ht="16.5" thickBot="1">
      <c r="A110" s="399"/>
      <c r="B110" s="400"/>
      <c r="C110" s="400"/>
      <c r="D110" s="274"/>
      <c r="E110" s="175" t="s">
        <v>569</v>
      </c>
      <c r="F110" s="176">
        <f t="shared" ref="F110:J110" si="14">SUM(F89:F109)</f>
        <v>84880000</v>
      </c>
      <c r="G110" s="176">
        <f t="shared" si="14"/>
        <v>149812316</v>
      </c>
      <c r="H110" s="176">
        <f t="shared" si="14"/>
        <v>145991069</v>
      </c>
      <c r="I110" s="176">
        <f t="shared" si="14"/>
        <v>0</v>
      </c>
      <c r="J110" s="176">
        <f t="shared" si="14"/>
        <v>145991069</v>
      </c>
      <c r="L110" s="157">
        <v>0</v>
      </c>
    </row>
    <row r="111" spans="1:13" s="245" customFormat="1">
      <c r="A111" s="283">
        <v>221</v>
      </c>
      <c r="B111" s="284"/>
      <c r="C111" s="284"/>
      <c r="D111" s="290"/>
      <c r="E111" s="240" t="s">
        <v>631</v>
      </c>
      <c r="F111" s="182"/>
      <c r="G111" s="182">
        <v>0</v>
      </c>
      <c r="H111" s="182">
        <v>0</v>
      </c>
      <c r="I111" s="182">
        <v>0</v>
      </c>
      <c r="J111" s="182">
        <f t="shared" si="12"/>
        <v>0</v>
      </c>
      <c r="L111" s="157">
        <v>0</v>
      </c>
    </row>
    <row r="112" spans="1:13" s="245" customFormat="1">
      <c r="A112" s="283"/>
      <c r="B112" s="284">
        <v>1</v>
      </c>
      <c r="C112" s="166"/>
      <c r="D112" s="213"/>
      <c r="E112" s="197" t="s">
        <v>639</v>
      </c>
      <c r="F112" s="185"/>
      <c r="G112" s="185">
        <v>0</v>
      </c>
      <c r="H112" s="185">
        <v>0</v>
      </c>
      <c r="I112" s="185">
        <v>0</v>
      </c>
      <c r="J112" s="185">
        <f t="shared" si="12"/>
        <v>0</v>
      </c>
      <c r="L112" s="157">
        <v>0</v>
      </c>
    </row>
    <row r="113" spans="1:12" s="245" customFormat="1">
      <c r="A113" s="283"/>
      <c r="B113" s="284"/>
      <c r="C113" s="166">
        <v>1</v>
      </c>
      <c r="D113" s="213"/>
      <c r="E113" s="319" t="s">
        <v>633</v>
      </c>
      <c r="F113" s="185">
        <v>674000000</v>
      </c>
      <c r="G113" s="185">
        <v>674000000</v>
      </c>
      <c r="H113" s="185">
        <v>674000000</v>
      </c>
      <c r="I113" s="185">
        <v>0</v>
      </c>
      <c r="J113" s="185">
        <f t="shared" si="12"/>
        <v>674000000</v>
      </c>
      <c r="L113" s="157">
        <v>0</v>
      </c>
    </row>
    <row r="114" spans="1:12" s="245" customFormat="1">
      <c r="A114" s="283"/>
      <c r="B114" s="284">
        <v>2</v>
      </c>
      <c r="C114" s="166"/>
      <c r="D114" s="213"/>
      <c r="E114" s="198" t="s">
        <v>457</v>
      </c>
      <c r="F114" s="185">
        <v>0</v>
      </c>
      <c r="G114" s="185">
        <v>0</v>
      </c>
      <c r="H114" s="185">
        <v>0</v>
      </c>
      <c r="I114" s="185">
        <v>0</v>
      </c>
      <c r="J114" s="185">
        <f t="shared" si="12"/>
        <v>0</v>
      </c>
      <c r="L114" s="157">
        <v>0</v>
      </c>
    </row>
    <row r="115" spans="1:12" s="245" customFormat="1" ht="16.5" thickBot="1">
      <c r="A115" s="283"/>
      <c r="B115" s="284"/>
      <c r="C115" s="166">
        <v>1</v>
      </c>
      <c r="D115" s="213"/>
      <c r="E115" s="319" t="s">
        <v>688</v>
      </c>
      <c r="F115" s="185">
        <v>0</v>
      </c>
      <c r="G115" s="185">
        <v>2608000</v>
      </c>
      <c r="H115" s="185">
        <v>2608000</v>
      </c>
      <c r="I115" s="185">
        <v>0</v>
      </c>
      <c r="J115" s="185">
        <f t="shared" si="12"/>
        <v>2608000</v>
      </c>
      <c r="L115" s="157">
        <v>0</v>
      </c>
    </row>
    <row r="116" spans="1:12" s="245" customFormat="1" ht="16.5" thickBot="1">
      <c r="A116" s="399"/>
      <c r="B116" s="400"/>
      <c r="C116" s="400"/>
      <c r="D116" s="274"/>
      <c r="E116" s="175" t="s">
        <v>632</v>
      </c>
      <c r="F116" s="224">
        <f>SUM(F113:F115)</f>
        <v>674000000</v>
      </c>
      <c r="G116" s="224">
        <f t="shared" ref="G116:J116" si="15">SUM(G113:G115)</f>
        <v>676608000</v>
      </c>
      <c r="H116" s="224">
        <f t="shared" si="15"/>
        <v>676608000</v>
      </c>
      <c r="I116" s="224">
        <f t="shared" si="15"/>
        <v>0</v>
      </c>
      <c r="J116" s="224">
        <f t="shared" si="15"/>
        <v>676608000</v>
      </c>
      <c r="L116" s="157">
        <v>0</v>
      </c>
    </row>
    <row r="117" spans="1:12" s="245" customFormat="1" ht="31.5">
      <c r="A117" s="283">
        <v>225</v>
      </c>
      <c r="B117" s="284"/>
      <c r="C117" s="284"/>
      <c r="D117" s="290"/>
      <c r="E117" s="240" t="s">
        <v>244</v>
      </c>
      <c r="F117" s="182"/>
      <c r="G117" s="182">
        <v>0</v>
      </c>
      <c r="H117" s="182">
        <v>0</v>
      </c>
      <c r="I117" s="182">
        <v>0</v>
      </c>
      <c r="J117" s="182">
        <f t="shared" si="12"/>
        <v>0</v>
      </c>
      <c r="L117" s="157">
        <v>0</v>
      </c>
    </row>
    <row r="118" spans="1:12" s="245" customFormat="1">
      <c r="A118" s="283"/>
      <c r="B118" s="284">
        <v>7</v>
      </c>
      <c r="C118" s="166"/>
      <c r="D118" s="213"/>
      <c r="E118" s="198" t="s">
        <v>426</v>
      </c>
      <c r="F118" s="185"/>
      <c r="G118" s="185">
        <v>0</v>
      </c>
      <c r="H118" s="185">
        <v>0</v>
      </c>
      <c r="I118" s="185">
        <v>0</v>
      </c>
      <c r="J118" s="185">
        <f t="shared" si="12"/>
        <v>0</v>
      </c>
      <c r="L118" s="157">
        <v>0</v>
      </c>
    </row>
    <row r="119" spans="1:12" s="245" customFormat="1">
      <c r="A119" s="283"/>
      <c r="B119" s="284"/>
      <c r="C119" s="166">
        <v>1</v>
      </c>
      <c r="D119" s="213"/>
      <c r="E119" s="319" t="s">
        <v>666</v>
      </c>
      <c r="F119" s="185">
        <v>0</v>
      </c>
      <c r="G119" s="185">
        <v>25966658</v>
      </c>
      <c r="H119" s="185">
        <v>25966658</v>
      </c>
      <c r="I119" s="185">
        <v>0</v>
      </c>
      <c r="J119" s="185">
        <f t="shared" si="12"/>
        <v>25966658</v>
      </c>
      <c r="L119" s="157">
        <v>0</v>
      </c>
    </row>
    <row r="120" spans="1:12" s="245" customFormat="1">
      <c r="A120" s="283"/>
      <c r="B120" s="284"/>
      <c r="C120" s="166">
        <v>2</v>
      </c>
      <c r="D120" s="213"/>
      <c r="E120" s="318" t="s">
        <v>682</v>
      </c>
      <c r="F120" s="185">
        <v>0</v>
      </c>
      <c r="G120" s="185">
        <v>350000000</v>
      </c>
      <c r="H120" s="185">
        <v>350000000</v>
      </c>
      <c r="I120" s="185">
        <v>0</v>
      </c>
      <c r="J120" s="185">
        <f t="shared" si="12"/>
        <v>350000000</v>
      </c>
      <c r="L120" s="157">
        <v>0</v>
      </c>
    </row>
    <row r="121" spans="1:12" s="245" customFormat="1">
      <c r="A121" s="283"/>
      <c r="B121" s="284"/>
      <c r="C121" s="166">
        <v>3</v>
      </c>
      <c r="D121" s="213"/>
      <c r="E121" s="318" t="s">
        <v>657</v>
      </c>
      <c r="F121" s="185">
        <v>0</v>
      </c>
      <c r="G121" s="185">
        <v>192923033</v>
      </c>
      <c r="H121" s="185">
        <v>192923033</v>
      </c>
      <c r="I121" s="185">
        <v>0</v>
      </c>
      <c r="J121" s="185">
        <f t="shared" si="12"/>
        <v>192923033</v>
      </c>
      <c r="L121" s="157">
        <v>0</v>
      </c>
    </row>
    <row r="122" spans="1:12" s="245" customFormat="1">
      <c r="A122" s="283"/>
      <c r="B122" s="284"/>
      <c r="C122" s="166">
        <v>4</v>
      </c>
      <c r="D122" s="213"/>
      <c r="E122" s="405" t="s">
        <v>667</v>
      </c>
      <c r="F122" s="185">
        <v>0</v>
      </c>
      <c r="G122" s="185">
        <v>150000000</v>
      </c>
      <c r="H122" s="185">
        <v>150000000</v>
      </c>
      <c r="I122" s="185">
        <v>0</v>
      </c>
      <c r="J122" s="185">
        <f t="shared" si="12"/>
        <v>150000000</v>
      </c>
      <c r="L122" s="157">
        <v>0</v>
      </c>
    </row>
    <row r="123" spans="1:12" s="245" customFormat="1">
      <c r="A123" s="283"/>
      <c r="B123" s="284"/>
      <c r="C123" s="166">
        <v>5</v>
      </c>
      <c r="D123" s="213"/>
      <c r="E123" s="405" t="s">
        <v>668</v>
      </c>
      <c r="F123" s="185">
        <v>0</v>
      </c>
      <c r="G123" s="185">
        <v>28139237</v>
      </c>
      <c r="H123" s="185">
        <v>28139237</v>
      </c>
      <c r="I123" s="185">
        <v>0</v>
      </c>
      <c r="J123" s="185">
        <f t="shared" si="12"/>
        <v>28139237</v>
      </c>
      <c r="L123" s="157">
        <v>0</v>
      </c>
    </row>
    <row r="124" spans="1:12" s="245" customFormat="1">
      <c r="A124" s="283"/>
      <c r="B124" s="284"/>
      <c r="C124" s="166">
        <v>6</v>
      </c>
      <c r="D124" s="213"/>
      <c r="E124" s="405" t="s">
        <v>669</v>
      </c>
      <c r="F124" s="185">
        <v>0</v>
      </c>
      <c r="G124" s="185">
        <v>327776183</v>
      </c>
      <c r="H124" s="185">
        <v>327776183</v>
      </c>
      <c r="I124" s="185">
        <v>0</v>
      </c>
      <c r="J124" s="185">
        <f t="shared" si="12"/>
        <v>327776183</v>
      </c>
      <c r="L124" s="157">
        <v>0</v>
      </c>
    </row>
    <row r="125" spans="1:12" s="245" customFormat="1">
      <c r="A125" s="283"/>
      <c r="B125" s="284"/>
      <c r="C125" s="166">
        <v>7</v>
      </c>
      <c r="D125" s="213"/>
      <c r="E125" s="405" t="s">
        <v>689</v>
      </c>
      <c r="F125" s="185">
        <v>0</v>
      </c>
      <c r="G125" s="185">
        <v>78357002</v>
      </c>
      <c r="H125" s="185">
        <v>78357002</v>
      </c>
      <c r="I125" s="185">
        <v>0</v>
      </c>
      <c r="J125" s="185">
        <f t="shared" si="12"/>
        <v>78357002</v>
      </c>
      <c r="L125" s="157"/>
    </row>
    <row r="126" spans="1:12" s="245" customFormat="1">
      <c r="A126" s="283"/>
      <c r="B126" s="284"/>
      <c r="C126" s="166">
        <v>8</v>
      </c>
      <c r="D126" s="213"/>
      <c r="E126" s="405" t="s">
        <v>690</v>
      </c>
      <c r="F126" s="185">
        <v>0</v>
      </c>
      <c r="G126" s="185">
        <v>475000000</v>
      </c>
      <c r="H126" s="185">
        <v>475000000</v>
      </c>
      <c r="I126" s="185">
        <v>0</v>
      </c>
      <c r="J126" s="185">
        <f t="shared" si="12"/>
        <v>475000000</v>
      </c>
      <c r="L126" s="157"/>
    </row>
    <row r="127" spans="1:12" s="245" customFormat="1" ht="16.5" thickBot="1">
      <c r="A127" s="283"/>
      <c r="B127" s="284"/>
      <c r="C127" s="166">
        <v>9</v>
      </c>
      <c r="D127" s="213"/>
      <c r="E127" s="405" t="s">
        <v>683</v>
      </c>
      <c r="F127" s="185">
        <v>0</v>
      </c>
      <c r="G127" s="185">
        <v>219261305</v>
      </c>
      <c r="H127" s="185">
        <v>219261305</v>
      </c>
      <c r="I127" s="185">
        <v>0</v>
      </c>
      <c r="J127" s="185">
        <f t="shared" si="12"/>
        <v>219261305</v>
      </c>
      <c r="L127" s="157">
        <v>0</v>
      </c>
    </row>
    <row r="128" spans="1:12" s="245" customFormat="1" ht="16.5" thickBot="1">
      <c r="A128" s="399"/>
      <c r="B128" s="400"/>
      <c r="C128" s="400"/>
      <c r="D128" s="274"/>
      <c r="E128" s="175" t="s">
        <v>445</v>
      </c>
      <c r="F128" s="224">
        <f t="shared" ref="F128:J128" si="16">SUM(F119:F127)</f>
        <v>0</v>
      </c>
      <c r="G128" s="224">
        <f t="shared" si="16"/>
        <v>1847423418</v>
      </c>
      <c r="H128" s="224">
        <f t="shared" si="16"/>
        <v>1847423418</v>
      </c>
      <c r="I128" s="224">
        <f t="shared" si="16"/>
        <v>0</v>
      </c>
      <c r="J128" s="224">
        <f t="shared" si="16"/>
        <v>1847423418</v>
      </c>
      <c r="L128" s="157">
        <v>0</v>
      </c>
    </row>
    <row r="129" spans="1:12" s="245" customFormat="1">
      <c r="A129" s="283">
        <v>241</v>
      </c>
      <c r="B129" s="285"/>
      <c r="C129" s="285"/>
      <c r="D129" s="291"/>
      <c r="E129" s="219" t="s">
        <v>162</v>
      </c>
      <c r="F129" s="180"/>
      <c r="G129" s="180">
        <v>0</v>
      </c>
      <c r="H129" s="180">
        <v>0</v>
      </c>
      <c r="I129" s="180">
        <v>0</v>
      </c>
      <c r="J129" s="180">
        <f t="shared" si="12"/>
        <v>0</v>
      </c>
      <c r="L129" s="157">
        <v>0</v>
      </c>
    </row>
    <row r="130" spans="1:12" s="245" customFormat="1">
      <c r="A130" s="283"/>
      <c r="B130" s="284"/>
      <c r="C130" s="284">
        <v>1</v>
      </c>
      <c r="D130" s="273"/>
      <c r="E130" s="184" t="s">
        <v>469</v>
      </c>
      <c r="F130" s="185">
        <v>55700000</v>
      </c>
      <c r="G130" s="185">
        <v>55700000</v>
      </c>
      <c r="H130" s="185">
        <v>56058043</v>
      </c>
      <c r="I130" s="185">
        <v>0</v>
      </c>
      <c r="J130" s="185">
        <f t="shared" si="12"/>
        <v>56058043</v>
      </c>
      <c r="L130" s="157">
        <v>0</v>
      </c>
    </row>
    <row r="131" spans="1:12" s="245" customFormat="1">
      <c r="A131" s="283"/>
      <c r="B131" s="284"/>
      <c r="C131" s="284">
        <v>2</v>
      </c>
      <c r="D131" s="273"/>
      <c r="E131" s="184" t="s">
        <v>509</v>
      </c>
      <c r="F131" s="185">
        <v>100000</v>
      </c>
      <c r="G131" s="185">
        <v>100000</v>
      </c>
      <c r="H131" s="185">
        <v>109021</v>
      </c>
      <c r="I131" s="185">
        <v>0</v>
      </c>
      <c r="J131" s="185">
        <f t="shared" si="12"/>
        <v>109021</v>
      </c>
      <c r="L131" s="157">
        <v>0</v>
      </c>
    </row>
    <row r="132" spans="1:12" s="245" customFormat="1">
      <c r="A132" s="283"/>
      <c r="B132" s="284"/>
      <c r="C132" s="284">
        <v>3</v>
      </c>
      <c r="D132" s="273"/>
      <c r="E132" s="184" t="s">
        <v>470</v>
      </c>
      <c r="F132" s="185">
        <v>460000000</v>
      </c>
      <c r="G132" s="185">
        <v>440000000</v>
      </c>
      <c r="H132" s="185">
        <v>450977908</v>
      </c>
      <c r="I132" s="185"/>
      <c r="J132" s="185">
        <f t="shared" si="12"/>
        <v>450977908</v>
      </c>
      <c r="L132" s="157">
        <v>0</v>
      </c>
    </row>
    <row r="133" spans="1:12" s="245" customFormat="1">
      <c r="A133" s="283"/>
      <c r="B133" s="284"/>
      <c r="C133" s="284">
        <v>4</v>
      </c>
      <c r="D133" s="273"/>
      <c r="E133" s="184" t="s">
        <v>471</v>
      </c>
      <c r="F133" s="185"/>
      <c r="G133" s="185">
        <v>0</v>
      </c>
      <c r="H133" s="185">
        <v>0</v>
      </c>
      <c r="I133" s="185">
        <v>0</v>
      </c>
      <c r="J133" s="185">
        <f t="shared" si="12"/>
        <v>0</v>
      </c>
      <c r="L133" s="157">
        <v>0</v>
      </c>
    </row>
    <row r="134" spans="1:12" s="245" customFormat="1">
      <c r="A134" s="283"/>
      <c r="B134" s="284"/>
      <c r="C134" s="284">
        <v>5</v>
      </c>
      <c r="D134" s="273"/>
      <c r="E134" s="184" t="s">
        <v>472</v>
      </c>
      <c r="F134" s="185">
        <v>46500000</v>
      </c>
      <c r="G134" s="185">
        <v>46500000</v>
      </c>
      <c r="H134" s="185">
        <v>48716978</v>
      </c>
      <c r="I134" s="185">
        <v>0</v>
      </c>
      <c r="J134" s="185">
        <f t="shared" si="12"/>
        <v>48716978</v>
      </c>
      <c r="L134" s="157">
        <v>0</v>
      </c>
    </row>
    <row r="135" spans="1:12" s="245" customFormat="1">
      <c r="A135" s="283"/>
      <c r="B135" s="284"/>
      <c r="C135" s="284">
        <v>6</v>
      </c>
      <c r="D135" s="273"/>
      <c r="E135" s="184" t="s">
        <v>473</v>
      </c>
      <c r="F135" s="185">
        <v>900000</v>
      </c>
      <c r="G135" s="185">
        <v>900000</v>
      </c>
      <c r="H135" s="185">
        <v>546950</v>
      </c>
      <c r="I135" s="185">
        <v>0</v>
      </c>
      <c r="J135" s="185">
        <f t="shared" si="12"/>
        <v>546950</v>
      </c>
      <c r="L135" s="157">
        <v>0</v>
      </c>
    </row>
    <row r="136" spans="1:12" s="245" customFormat="1" ht="16.5" thickBot="1">
      <c r="A136" s="283"/>
      <c r="B136" s="284"/>
      <c r="C136" s="284">
        <v>7</v>
      </c>
      <c r="D136" s="273"/>
      <c r="E136" s="184" t="s">
        <v>468</v>
      </c>
      <c r="F136" s="185">
        <v>1200000</v>
      </c>
      <c r="G136" s="185">
        <v>1200000</v>
      </c>
      <c r="H136" s="185">
        <v>2241828</v>
      </c>
      <c r="I136" s="185">
        <v>0</v>
      </c>
      <c r="J136" s="185">
        <f t="shared" si="12"/>
        <v>2241828</v>
      </c>
      <c r="L136" s="157">
        <v>0</v>
      </c>
    </row>
    <row r="137" spans="1:12" s="245" customFormat="1" ht="16.5" thickBot="1">
      <c r="A137" s="399"/>
      <c r="B137" s="400"/>
      <c r="C137" s="400"/>
      <c r="D137" s="274"/>
      <c r="E137" s="292" t="s">
        <v>446</v>
      </c>
      <c r="F137" s="224">
        <f>SUM(F130:F136)</f>
        <v>564400000</v>
      </c>
      <c r="G137" s="224">
        <f t="shared" ref="G137:J137" si="17">SUM(G130:G136)</f>
        <v>544400000</v>
      </c>
      <c r="H137" s="224">
        <f t="shared" si="17"/>
        <v>558650728</v>
      </c>
      <c r="I137" s="224">
        <f t="shared" si="17"/>
        <v>0</v>
      </c>
      <c r="J137" s="224">
        <f t="shared" si="17"/>
        <v>558650728</v>
      </c>
      <c r="L137" s="157">
        <v>0</v>
      </c>
    </row>
    <row r="138" spans="1:12" ht="32.25" thickBot="1">
      <c r="A138" s="295">
        <v>245</v>
      </c>
      <c r="B138" s="296"/>
      <c r="C138" s="196"/>
      <c r="D138" s="297"/>
      <c r="E138" s="298" t="s">
        <v>570</v>
      </c>
      <c r="F138" s="299"/>
      <c r="G138" s="299">
        <v>0</v>
      </c>
      <c r="H138" s="299">
        <v>45000</v>
      </c>
      <c r="I138" s="299">
        <v>0</v>
      </c>
      <c r="J138" s="299">
        <f t="shared" si="12"/>
        <v>45000</v>
      </c>
      <c r="L138" s="157">
        <v>0</v>
      </c>
    </row>
    <row r="139" spans="1:12" s="245" customFormat="1">
      <c r="A139" s="283">
        <v>246</v>
      </c>
      <c r="B139" s="284"/>
      <c r="C139" s="284"/>
      <c r="D139" s="290"/>
      <c r="E139" s="240" t="s">
        <v>484</v>
      </c>
      <c r="F139" s="182"/>
      <c r="G139" s="182">
        <v>0</v>
      </c>
      <c r="H139" s="182">
        <v>0</v>
      </c>
      <c r="I139" s="182">
        <v>0</v>
      </c>
      <c r="J139" s="182">
        <f t="shared" si="12"/>
        <v>0</v>
      </c>
      <c r="L139" s="157">
        <v>0</v>
      </c>
    </row>
    <row r="140" spans="1:12" s="245" customFormat="1">
      <c r="A140" s="283"/>
      <c r="B140" s="284">
        <v>1</v>
      </c>
      <c r="C140" s="166"/>
      <c r="D140" s="213"/>
      <c r="E140" s="198" t="s">
        <v>691</v>
      </c>
      <c r="F140" s="185"/>
      <c r="G140" s="185">
        <v>0</v>
      </c>
      <c r="H140" s="185">
        <v>0</v>
      </c>
      <c r="I140" s="185">
        <v>0</v>
      </c>
      <c r="J140" s="185">
        <f t="shared" si="12"/>
        <v>0</v>
      </c>
      <c r="L140" s="157">
        <v>0</v>
      </c>
    </row>
    <row r="141" spans="1:12" s="245" customFormat="1">
      <c r="A141" s="283"/>
      <c r="B141" s="284"/>
      <c r="C141" s="166">
        <v>1</v>
      </c>
      <c r="D141" s="213"/>
      <c r="E141" s="319" t="s">
        <v>692</v>
      </c>
      <c r="F141" s="185">
        <v>0</v>
      </c>
      <c r="G141" s="185">
        <v>18000000</v>
      </c>
      <c r="H141" s="185">
        <v>11114978</v>
      </c>
      <c r="I141" s="185">
        <v>0</v>
      </c>
      <c r="J141" s="185">
        <f t="shared" si="12"/>
        <v>11114978</v>
      </c>
      <c r="L141" s="157">
        <v>18000000</v>
      </c>
    </row>
    <row r="142" spans="1:12" s="245" customFormat="1">
      <c r="A142" s="283"/>
      <c r="B142" s="284">
        <v>3</v>
      </c>
      <c r="C142" s="166"/>
      <c r="D142" s="213"/>
      <c r="E142" s="198" t="s">
        <v>707</v>
      </c>
      <c r="F142" s="397"/>
      <c r="G142" s="397">
        <v>0</v>
      </c>
      <c r="H142" s="397">
        <v>0</v>
      </c>
      <c r="I142" s="286"/>
      <c r="J142" s="157"/>
    </row>
    <row r="143" spans="1:12" s="245" customFormat="1" ht="16.5" thickBot="1">
      <c r="A143" s="283"/>
      <c r="B143" s="284"/>
      <c r="C143" s="166">
        <v>1</v>
      </c>
      <c r="D143" s="213"/>
      <c r="E143" s="319" t="s">
        <v>708</v>
      </c>
      <c r="F143" s="397">
        <v>0</v>
      </c>
      <c r="G143" s="397"/>
      <c r="H143" s="397">
        <v>608500</v>
      </c>
      <c r="I143" s="286"/>
      <c r="J143" s="157"/>
    </row>
    <row r="144" spans="1:12" s="245" customFormat="1" ht="16.5" thickBot="1">
      <c r="A144" s="399"/>
      <c r="B144" s="400"/>
      <c r="C144" s="400"/>
      <c r="D144" s="274"/>
      <c r="E144" s="175" t="s">
        <v>693</v>
      </c>
      <c r="F144" s="224">
        <f>SUM(F141:F143)</f>
        <v>0</v>
      </c>
      <c r="G144" s="224">
        <f t="shared" ref="G144:J144" si="18">SUM(G141:G143)</f>
        <v>18000000</v>
      </c>
      <c r="H144" s="224">
        <f t="shared" si="18"/>
        <v>11723478</v>
      </c>
      <c r="I144" s="224">
        <f t="shared" si="18"/>
        <v>0</v>
      </c>
      <c r="J144" s="224">
        <f t="shared" si="18"/>
        <v>11114978</v>
      </c>
      <c r="L144" s="157">
        <v>18000000</v>
      </c>
    </row>
    <row r="145" spans="1:12" ht="32.25" thickBot="1">
      <c r="A145" s="295">
        <v>253</v>
      </c>
      <c r="B145" s="296"/>
      <c r="C145" s="196"/>
      <c r="D145" s="297"/>
      <c r="E145" s="298" t="s">
        <v>674</v>
      </c>
      <c r="F145" s="299"/>
      <c r="G145" s="299">
        <v>0</v>
      </c>
      <c r="H145" s="299">
        <v>24593</v>
      </c>
      <c r="I145" s="299">
        <v>0</v>
      </c>
      <c r="J145" s="299">
        <f t="shared" si="12"/>
        <v>24593</v>
      </c>
      <c r="L145" s="157">
        <v>0</v>
      </c>
    </row>
    <row r="146" spans="1:12" s="245" customFormat="1">
      <c r="A146" s="283">
        <v>254</v>
      </c>
      <c r="B146" s="284"/>
      <c r="C146" s="284"/>
      <c r="D146" s="290"/>
      <c r="E146" s="240" t="s">
        <v>489</v>
      </c>
      <c r="F146" s="182"/>
      <c r="G146" s="182">
        <v>0</v>
      </c>
      <c r="H146" s="182">
        <v>0</v>
      </c>
      <c r="I146" s="182">
        <v>0</v>
      </c>
      <c r="J146" s="182">
        <f t="shared" si="12"/>
        <v>0</v>
      </c>
      <c r="L146" s="157">
        <v>0</v>
      </c>
    </row>
    <row r="147" spans="1:12" s="245" customFormat="1">
      <c r="A147" s="283"/>
      <c r="B147" s="284">
        <v>1</v>
      </c>
      <c r="C147" s="166"/>
      <c r="D147" s="213"/>
      <c r="E147" s="198" t="s">
        <v>670</v>
      </c>
      <c r="F147" s="185"/>
      <c r="G147" s="185">
        <v>0</v>
      </c>
      <c r="H147" s="185">
        <v>0</v>
      </c>
      <c r="I147" s="185">
        <v>0</v>
      </c>
      <c r="J147" s="185">
        <f t="shared" si="12"/>
        <v>0</v>
      </c>
      <c r="L147" s="157">
        <v>0</v>
      </c>
    </row>
    <row r="148" spans="1:12" s="245" customFormat="1">
      <c r="A148" s="283"/>
      <c r="B148" s="284"/>
      <c r="C148" s="166">
        <v>1</v>
      </c>
      <c r="D148" s="213"/>
      <c r="E148" s="319" t="s">
        <v>671</v>
      </c>
      <c r="F148" s="185">
        <v>0</v>
      </c>
      <c r="G148" s="185">
        <v>736000</v>
      </c>
      <c r="H148" s="185">
        <v>736000</v>
      </c>
      <c r="I148" s="185">
        <v>0</v>
      </c>
      <c r="J148" s="185">
        <f t="shared" si="12"/>
        <v>736000</v>
      </c>
      <c r="L148" s="157">
        <v>0</v>
      </c>
    </row>
    <row r="149" spans="1:12" s="245" customFormat="1" ht="16.5" thickBot="1">
      <c r="A149" s="283"/>
      <c r="B149" s="284"/>
      <c r="C149" s="166">
        <v>2</v>
      </c>
      <c r="D149" s="213"/>
      <c r="E149" s="318" t="s">
        <v>672</v>
      </c>
      <c r="F149" s="185">
        <v>0</v>
      </c>
      <c r="G149" s="185">
        <v>499225</v>
      </c>
      <c r="H149" s="185">
        <v>499225</v>
      </c>
      <c r="I149" s="185">
        <v>0</v>
      </c>
      <c r="J149" s="185">
        <f t="shared" si="12"/>
        <v>499225</v>
      </c>
      <c r="L149" s="157">
        <v>0</v>
      </c>
    </row>
    <row r="150" spans="1:12" s="245" customFormat="1" ht="16.5" thickBot="1">
      <c r="A150" s="399"/>
      <c r="B150" s="400"/>
      <c r="C150" s="400"/>
      <c r="D150" s="274"/>
      <c r="E150" s="175" t="s">
        <v>673</v>
      </c>
      <c r="F150" s="224">
        <f>SUM(F148:F149)</f>
        <v>0</v>
      </c>
      <c r="G150" s="224">
        <f t="shared" ref="G150:J150" si="19">SUM(G148:G149)</f>
        <v>1235225</v>
      </c>
      <c r="H150" s="224">
        <f t="shared" si="19"/>
        <v>1235225</v>
      </c>
      <c r="I150" s="224">
        <f t="shared" si="19"/>
        <v>0</v>
      </c>
      <c r="J150" s="224">
        <f t="shared" si="19"/>
        <v>1235225</v>
      </c>
      <c r="L150" s="157">
        <v>0</v>
      </c>
    </row>
    <row r="151" spans="1:12" s="286" customFormat="1">
      <c r="A151" s="283">
        <v>260</v>
      </c>
      <c r="B151" s="284"/>
      <c r="C151" s="284"/>
      <c r="D151" s="290"/>
      <c r="E151" s="240" t="s">
        <v>443</v>
      </c>
      <c r="F151" s="182"/>
      <c r="G151" s="182">
        <v>0</v>
      </c>
      <c r="H151" s="182">
        <v>0</v>
      </c>
      <c r="I151" s="182">
        <v>0</v>
      </c>
      <c r="J151" s="182">
        <f t="shared" si="12"/>
        <v>0</v>
      </c>
      <c r="L151" s="157">
        <v>0</v>
      </c>
    </row>
    <row r="152" spans="1:12" s="193" customFormat="1">
      <c r="A152" s="165"/>
      <c r="B152" s="284">
        <v>1</v>
      </c>
      <c r="C152" s="166"/>
      <c r="D152" s="213"/>
      <c r="E152" s="167" t="s">
        <v>224</v>
      </c>
      <c r="F152" s="154"/>
      <c r="G152" s="154">
        <v>0</v>
      </c>
      <c r="H152" s="154">
        <v>0</v>
      </c>
      <c r="I152" s="154">
        <v>0</v>
      </c>
      <c r="J152" s="154">
        <f t="shared" si="12"/>
        <v>0</v>
      </c>
      <c r="L152" s="157">
        <v>0</v>
      </c>
    </row>
    <row r="153" spans="1:12" s="193" customFormat="1">
      <c r="A153" s="165"/>
      <c r="B153" s="284">
        <v>8</v>
      </c>
      <c r="C153" s="166"/>
      <c r="D153" s="213"/>
      <c r="E153" s="167" t="s">
        <v>108</v>
      </c>
      <c r="F153" s="154">
        <v>207800361</v>
      </c>
      <c r="G153" s="154">
        <v>207800361</v>
      </c>
      <c r="H153" s="154">
        <v>207800361</v>
      </c>
      <c r="I153" s="154">
        <v>0</v>
      </c>
      <c r="J153" s="154">
        <f t="shared" si="12"/>
        <v>207800361</v>
      </c>
      <c r="L153" s="157">
        <v>0</v>
      </c>
    </row>
    <row r="154" spans="1:12" s="193" customFormat="1" ht="16.5" thickBot="1">
      <c r="A154" s="165"/>
      <c r="B154" s="284">
        <v>10</v>
      </c>
      <c r="C154" s="166"/>
      <c r="D154" s="213"/>
      <c r="E154" s="167" t="s">
        <v>113</v>
      </c>
      <c r="F154" s="396">
        <v>0</v>
      </c>
      <c r="G154" s="396">
        <v>0</v>
      </c>
      <c r="H154" s="396">
        <v>30030251</v>
      </c>
      <c r="J154" s="157"/>
    </row>
    <row r="155" spans="1:12" s="286" customFormat="1" ht="16.5" thickBot="1">
      <c r="A155" s="399"/>
      <c r="B155" s="293"/>
      <c r="C155" s="293"/>
      <c r="D155" s="294"/>
      <c r="E155" s="292" t="s">
        <v>447</v>
      </c>
      <c r="F155" s="176">
        <f>SUM(F152:F154)</f>
        <v>207800361</v>
      </c>
      <c r="G155" s="176">
        <f t="shared" ref="G155:J155" si="20">SUM(G152:G154)</f>
        <v>207800361</v>
      </c>
      <c r="H155" s="176">
        <f t="shared" si="20"/>
        <v>237830612</v>
      </c>
      <c r="I155" s="176">
        <f t="shared" si="20"/>
        <v>0</v>
      </c>
      <c r="J155" s="176">
        <f t="shared" si="20"/>
        <v>207800361</v>
      </c>
      <c r="L155" s="157">
        <v>0</v>
      </c>
    </row>
    <row r="156" spans="1:12" s="193" customFormat="1" ht="16.5" thickBot="1">
      <c r="A156" s="155"/>
      <c r="B156" s="155"/>
      <c r="C156" s="151"/>
      <c r="D156" s="300"/>
      <c r="E156" s="153"/>
      <c r="F156" s="301"/>
      <c r="G156" s="301"/>
      <c r="H156" s="301"/>
      <c r="I156" s="301"/>
      <c r="J156" s="301"/>
      <c r="L156" s="157">
        <v>0</v>
      </c>
    </row>
    <row r="157" spans="1:12" ht="16.5" thickBot="1">
      <c r="A157" s="963" t="s">
        <v>427</v>
      </c>
      <c r="B157" s="964"/>
      <c r="C157" s="964"/>
      <c r="D157" s="964"/>
      <c r="E157" s="965"/>
      <c r="F157" s="302">
        <f>SUM(F138,F155,F137,F128,F110,F87,F79,F75,F63,F116,F150,F145,F144)</f>
        <v>2585942674</v>
      </c>
      <c r="G157" s="302">
        <f t="shared" ref="G157:H157" si="21">SUM(G138,G155,G137,G128,G110,G87,G79,G75,G63,G116,G150,G145,G144)</f>
        <v>4622308180</v>
      </c>
      <c r="H157" s="302">
        <f t="shared" si="21"/>
        <v>4656464006</v>
      </c>
      <c r="I157" s="302">
        <f>SUM(I138,I155,I137,I128,I110,I87,I79,I75,I63,I116,I150,I145,I144)</f>
        <v>0</v>
      </c>
      <c r="J157" s="302">
        <f>SUM(J138,J155,J137,J128,J110,J87,J79,J75,J63,J116,J150,J145,J144)</f>
        <v>4625801633</v>
      </c>
      <c r="L157" s="157">
        <v>26171463</v>
      </c>
    </row>
    <row r="158" spans="1:12">
      <c r="A158" s="303"/>
      <c r="B158" s="303"/>
      <c r="C158" s="304"/>
      <c r="D158" s="304"/>
      <c r="E158" s="304"/>
      <c r="F158" s="305"/>
      <c r="G158" s="305"/>
      <c r="H158" s="305"/>
      <c r="I158" s="305"/>
      <c r="J158" s="305"/>
    </row>
    <row r="159" spans="1:12" s="193" customFormat="1">
      <c r="A159" s="306"/>
      <c r="B159" s="306"/>
      <c r="F159" s="307"/>
      <c r="G159" s="307"/>
      <c r="H159" s="307"/>
      <c r="I159" s="307"/>
      <c r="J159" s="307"/>
    </row>
    <row r="160" spans="1:12" s="193" customFormat="1">
      <c r="A160" s="306"/>
      <c r="B160" s="306"/>
      <c r="F160" s="307">
        <f>'14A.m '!F157-'[5]1.1.PMINFO.'!D86</f>
        <v>0</v>
      </c>
      <c r="G160" s="307">
        <f>'[1]1.1.PMINFO.'!E87-'14A.m '!G157</f>
        <v>-193802</v>
      </c>
      <c r="H160" s="307">
        <f>'[1]1.1.PMINFO.'!F87-'14A.m '!H157</f>
        <v>0</v>
      </c>
      <c r="I160" s="307">
        <f>I157-'14B.m '!I252</f>
        <v>0</v>
      </c>
      <c r="J160" s="307">
        <f>J157-'14B.m '!J252</f>
        <v>1671952485</v>
      </c>
    </row>
    <row r="161" spans="1:10" s="193" customFormat="1">
      <c r="A161" s="306"/>
      <c r="B161" s="306"/>
      <c r="F161" s="307"/>
      <c r="G161" s="307"/>
      <c r="H161" s="307"/>
      <c r="I161" s="307"/>
      <c r="J161" s="307"/>
    </row>
    <row r="162" spans="1:10" s="193" customFormat="1">
      <c r="A162" s="306"/>
      <c r="B162" s="306"/>
      <c r="F162" s="307"/>
      <c r="G162" s="307"/>
      <c r="H162" s="307"/>
      <c r="I162" s="307"/>
      <c r="J162" s="307"/>
    </row>
    <row r="163" spans="1:10" s="193" customFormat="1">
      <c r="A163" s="306"/>
      <c r="B163" s="306"/>
      <c r="F163" s="307"/>
      <c r="G163" s="307"/>
      <c r="H163" s="307"/>
      <c r="I163" s="307"/>
      <c r="J163" s="307"/>
    </row>
    <row r="164" spans="1:10" s="193" customFormat="1">
      <c r="A164" s="306"/>
      <c r="B164" s="306"/>
      <c r="F164" s="307"/>
      <c r="G164" s="307"/>
      <c r="H164" s="307"/>
      <c r="I164" s="307"/>
      <c r="J164" s="307"/>
    </row>
    <row r="165" spans="1:10" s="193" customFormat="1">
      <c r="A165" s="306"/>
      <c r="B165" s="306"/>
      <c r="F165" s="307"/>
      <c r="G165" s="307"/>
      <c r="H165" s="307"/>
      <c r="I165" s="307"/>
      <c r="J165" s="307"/>
    </row>
    <row r="166" spans="1:10" s="193" customFormat="1">
      <c r="A166" s="306"/>
      <c r="B166" s="306"/>
      <c r="F166" s="307"/>
      <c r="G166" s="307"/>
      <c r="H166" s="307"/>
      <c r="I166" s="307"/>
      <c r="J166" s="307"/>
    </row>
    <row r="167" spans="1:10" s="193" customFormat="1">
      <c r="A167" s="306"/>
      <c r="B167" s="306"/>
      <c r="F167" s="307"/>
      <c r="G167" s="307"/>
      <c r="H167" s="307"/>
      <c r="I167" s="307"/>
      <c r="J167" s="307"/>
    </row>
    <row r="168" spans="1:10" s="193" customFormat="1">
      <c r="A168" s="306"/>
      <c r="B168" s="306"/>
      <c r="F168" s="307"/>
      <c r="G168" s="307"/>
      <c r="H168" s="307"/>
      <c r="I168" s="307"/>
      <c r="J168" s="307"/>
    </row>
    <row r="169" spans="1:10" s="193" customFormat="1">
      <c r="A169" s="306"/>
      <c r="B169" s="306"/>
      <c r="F169" s="307"/>
      <c r="G169" s="307"/>
      <c r="H169" s="307"/>
      <c r="I169" s="307"/>
      <c r="J169" s="307"/>
    </row>
    <row r="170" spans="1:10" s="193" customFormat="1">
      <c r="A170" s="306"/>
      <c r="B170" s="306"/>
      <c r="F170" s="307"/>
      <c r="G170" s="307"/>
      <c r="H170" s="307"/>
      <c r="I170" s="307"/>
      <c r="J170" s="307"/>
    </row>
    <row r="171" spans="1:10" s="193" customFormat="1">
      <c r="A171" s="306"/>
      <c r="B171" s="306"/>
      <c r="F171" s="307"/>
      <c r="G171" s="307"/>
      <c r="H171" s="307"/>
      <c r="I171" s="307"/>
      <c r="J171" s="307"/>
    </row>
    <row r="172" spans="1:10" s="193" customFormat="1">
      <c r="A172" s="306"/>
      <c r="B172" s="306"/>
      <c r="F172" s="307"/>
      <c r="G172" s="307"/>
      <c r="H172" s="307"/>
      <c r="I172" s="307"/>
      <c r="J172" s="307"/>
    </row>
    <row r="173" spans="1:10" s="193" customFormat="1">
      <c r="A173" s="306"/>
      <c r="B173" s="306"/>
      <c r="F173" s="307"/>
      <c r="G173" s="307"/>
      <c r="H173" s="307"/>
      <c r="I173" s="307"/>
      <c r="J173" s="307"/>
    </row>
    <row r="174" spans="1:10" s="193" customFormat="1">
      <c r="A174" s="306"/>
      <c r="B174" s="306"/>
      <c r="F174" s="307"/>
      <c r="G174" s="307"/>
      <c r="H174" s="307"/>
      <c r="I174" s="307"/>
      <c r="J174" s="307"/>
    </row>
    <row r="175" spans="1:10" s="193" customFormat="1">
      <c r="A175" s="306"/>
      <c r="B175" s="306"/>
      <c r="F175" s="307"/>
      <c r="G175" s="307"/>
      <c r="H175" s="307"/>
      <c r="I175" s="307"/>
      <c r="J175" s="307"/>
    </row>
  </sheetData>
  <mergeCells count="16">
    <mergeCell ref="H7:H11"/>
    <mergeCell ref="I7:I11"/>
    <mergeCell ref="J7:J11"/>
    <mergeCell ref="A157:E157"/>
    <mergeCell ref="A7:A11"/>
    <mergeCell ref="B7:B11"/>
    <mergeCell ref="C7:C11"/>
    <mergeCell ref="D7:D11"/>
    <mergeCell ref="F7:F11"/>
    <mergeCell ref="G7:G11"/>
    <mergeCell ref="E1:F1"/>
    <mergeCell ref="A2:J2"/>
    <mergeCell ref="A3:J3"/>
    <mergeCell ref="A4:J4"/>
    <mergeCell ref="A5:D6"/>
    <mergeCell ref="E6:F6"/>
  </mergeCells>
  <printOptions horizontalCentered="1"/>
  <pageMargins left="0.17" right="0.39370078740157483" top="0.55118110236220474" bottom="0.43307086614173229" header="0.31496062992125984" footer="0.27559055118110237"/>
  <pageSetup paperSize="9" scale="53" orientation="portrait" r:id="rId1"/>
  <headerFooter alignWithMargins="0">
    <oddFooter>&amp;R&amp;P</oddFooter>
  </headerFooter>
  <rowBreaks count="2" manualBreakCount="2">
    <brk id="110" max="10" man="1"/>
    <brk id="176" max="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T259"/>
  <sheetViews>
    <sheetView tabSelected="1" view="pageBreakPreview" topLeftCell="A196" zoomScaleSheetLayoutView="100" workbookViewId="0">
      <selection activeCell="G244" sqref="G244"/>
    </sheetView>
  </sheetViews>
  <sheetFormatPr defaultColWidth="5" defaultRowHeight="15.75"/>
  <cols>
    <col min="1" max="1" width="4.85546875" style="233" customWidth="1"/>
    <col min="2" max="2" width="4.140625" style="233" customWidth="1"/>
    <col min="3" max="3" width="5.28515625" style="233" customWidth="1"/>
    <col min="4" max="4" width="6" style="233" customWidth="1"/>
    <col min="5" max="5" width="52" style="143" customWidth="1"/>
    <col min="6" max="6" width="23.28515625" style="233" bestFit="1" customWidth="1"/>
    <col min="7" max="7" width="17.85546875" style="233" customWidth="1"/>
    <col min="8" max="8" width="18.5703125" style="233" bestFit="1" customWidth="1"/>
    <col min="9" max="10" width="17.85546875" style="233" hidden="1" customWidth="1"/>
    <col min="11" max="11" width="5" style="143" customWidth="1"/>
    <col min="12" max="12" width="18.28515625" style="143" customWidth="1"/>
    <col min="13" max="13" width="5" style="143" customWidth="1"/>
    <col min="14" max="14" width="16.7109375" style="143" bestFit="1" customWidth="1"/>
    <col min="15" max="15" width="19.7109375" style="143" customWidth="1"/>
    <col min="16" max="17" width="15.5703125" style="143" bestFit="1" customWidth="1"/>
    <col min="18" max="18" width="8.28515625" style="143" bestFit="1" customWidth="1"/>
    <col min="19" max="16384" width="5" style="143"/>
  </cols>
  <sheetData>
    <row r="1" spans="1:15">
      <c r="A1" s="948" t="s">
        <v>636</v>
      </c>
      <c r="B1" s="949"/>
      <c r="C1" s="949"/>
      <c r="D1" s="949"/>
      <c r="E1" s="949"/>
      <c r="F1" s="949"/>
      <c r="G1" s="949"/>
      <c r="H1" s="949"/>
      <c r="I1" s="949"/>
      <c r="J1" s="950"/>
    </row>
    <row r="2" spans="1:15">
      <c r="A2" s="951" t="s">
        <v>362</v>
      </c>
      <c r="B2" s="952"/>
      <c r="C2" s="952"/>
      <c r="D2" s="952"/>
      <c r="E2" s="952"/>
      <c r="F2" s="952"/>
      <c r="G2" s="952"/>
      <c r="H2" s="952"/>
      <c r="I2" s="952"/>
      <c r="J2" s="953"/>
    </row>
    <row r="3" spans="1:15" ht="16.5" thickBot="1">
      <c r="A3" s="954" t="s">
        <v>363</v>
      </c>
      <c r="B3" s="955"/>
      <c r="C3" s="955"/>
      <c r="D3" s="955"/>
      <c r="E3" s="955"/>
      <c r="F3" s="955"/>
      <c r="G3" s="955"/>
      <c r="H3" s="955"/>
      <c r="I3" s="955"/>
      <c r="J3" s="956"/>
    </row>
    <row r="4" spans="1:15" s="145" customFormat="1">
      <c r="A4" s="975" t="s">
        <v>364</v>
      </c>
      <c r="B4" s="975"/>
      <c r="C4" s="975"/>
      <c r="D4" s="975"/>
      <c r="E4" s="144"/>
      <c r="F4" s="144"/>
      <c r="G4" s="144"/>
      <c r="H4" s="144"/>
      <c r="I4" s="144"/>
      <c r="J4" s="144"/>
    </row>
    <row r="5" spans="1:15" ht="16.5" thickBot="1">
      <c r="A5" s="975"/>
      <c r="B5" s="975"/>
      <c r="C5" s="975"/>
      <c r="D5" s="975"/>
      <c r="E5" s="959"/>
      <c r="F5" s="959"/>
      <c r="G5" s="403"/>
      <c r="H5" s="403"/>
      <c r="I5" s="403"/>
      <c r="J5" s="403" t="s">
        <v>621</v>
      </c>
    </row>
    <row r="6" spans="1:15" ht="15.75" customHeight="1">
      <c r="A6" s="966" t="s">
        <v>365</v>
      </c>
      <c r="B6" s="969" t="s">
        <v>366</v>
      </c>
      <c r="C6" s="969" t="s">
        <v>367</v>
      </c>
      <c r="D6" s="969" t="s">
        <v>368</v>
      </c>
      <c r="E6" s="146" t="s">
        <v>369</v>
      </c>
      <c r="F6" s="960" t="s">
        <v>635</v>
      </c>
      <c r="G6" s="960" t="s">
        <v>642</v>
      </c>
      <c r="H6" s="960" t="s">
        <v>643</v>
      </c>
      <c r="I6" s="960" t="s">
        <v>686</v>
      </c>
      <c r="J6" s="960" t="s">
        <v>643</v>
      </c>
    </row>
    <row r="7" spans="1:15" ht="15.75" customHeight="1">
      <c r="A7" s="967"/>
      <c r="B7" s="970"/>
      <c r="C7" s="972"/>
      <c r="D7" s="972"/>
      <c r="E7" s="147" t="s">
        <v>370</v>
      </c>
      <c r="F7" s="961"/>
      <c r="G7" s="961"/>
      <c r="H7" s="961"/>
      <c r="I7" s="961"/>
      <c r="J7" s="961"/>
    </row>
    <row r="8" spans="1:15">
      <c r="A8" s="967"/>
      <c r="B8" s="970"/>
      <c r="C8" s="972"/>
      <c r="D8" s="972"/>
      <c r="E8" s="147" t="s">
        <v>371</v>
      </c>
      <c r="F8" s="961"/>
      <c r="G8" s="961"/>
      <c r="H8" s="961"/>
      <c r="I8" s="961"/>
      <c r="J8" s="961"/>
      <c r="N8" s="148"/>
    </row>
    <row r="9" spans="1:15">
      <c r="A9" s="967"/>
      <c r="B9" s="970"/>
      <c r="C9" s="972"/>
      <c r="D9" s="972"/>
      <c r="E9" s="147"/>
      <c r="F9" s="961"/>
      <c r="G9" s="961"/>
      <c r="H9" s="961"/>
      <c r="I9" s="961"/>
      <c r="J9" s="961"/>
      <c r="N9" s="148"/>
    </row>
    <row r="10" spans="1:15" ht="16.5" thickBot="1">
      <c r="A10" s="968"/>
      <c r="B10" s="976"/>
      <c r="C10" s="973"/>
      <c r="D10" s="973"/>
      <c r="E10" s="149" t="s">
        <v>372</v>
      </c>
      <c r="F10" s="962"/>
      <c r="G10" s="962"/>
      <c r="H10" s="962"/>
      <c r="I10" s="962"/>
      <c r="J10" s="962"/>
    </row>
    <row r="11" spans="1:15">
      <c r="A11" s="150">
        <v>102</v>
      </c>
      <c r="B11" s="151"/>
      <c r="C11" s="152"/>
      <c r="D11" s="152"/>
      <c r="E11" s="153" t="s">
        <v>373</v>
      </c>
      <c r="F11" s="154"/>
      <c r="G11" s="154"/>
      <c r="H11" s="154"/>
      <c r="I11" s="154"/>
      <c r="J11" s="154"/>
    </row>
    <row r="12" spans="1:15">
      <c r="A12" s="401"/>
      <c r="B12" s="155"/>
      <c r="C12" s="152"/>
      <c r="D12" s="152"/>
      <c r="E12" s="153" t="s">
        <v>240</v>
      </c>
      <c r="F12" s="154"/>
      <c r="G12" s="154"/>
      <c r="H12" s="154"/>
      <c r="I12" s="154"/>
      <c r="J12" s="154"/>
    </row>
    <row r="13" spans="1:15">
      <c r="A13" s="401"/>
      <c r="B13" s="151"/>
      <c r="C13" s="152">
        <v>1</v>
      </c>
      <c r="D13" s="152"/>
      <c r="E13" s="156" t="s">
        <v>428</v>
      </c>
      <c r="F13" s="154"/>
      <c r="G13" s="154"/>
      <c r="H13" s="154"/>
      <c r="I13" s="154"/>
      <c r="J13" s="154"/>
    </row>
    <row r="14" spans="1:15">
      <c r="A14" s="401"/>
      <c r="B14" s="151"/>
      <c r="C14" s="152"/>
      <c r="D14" s="152">
        <v>1</v>
      </c>
      <c r="E14" s="156" t="s">
        <v>159</v>
      </c>
      <c r="F14" s="154">
        <v>21232000</v>
      </c>
      <c r="G14" s="154">
        <v>22215300</v>
      </c>
      <c r="H14" s="154">
        <v>21352822</v>
      </c>
      <c r="I14" s="154">
        <v>0</v>
      </c>
      <c r="J14" s="154">
        <f t="shared" ref="J14:J45" si="0">SUM(H14:I14)</f>
        <v>21352822</v>
      </c>
      <c r="N14" s="157">
        <v>0</v>
      </c>
      <c r="O14" s="157"/>
    </row>
    <row r="15" spans="1:15">
      <c r="A15" s="401"/>
      <c r="B15" s="151"/>
      <c r="C15" s="152"/>
      <c r="D15" s="152">
        <v>2</v>
      </c>
      <c r="E15" s="156" t="s">
        <v>374</v>
      </c>
      <c r="F15" s="154">
        <v>4918000</v>
      </c>
      <c r="G15" s="154">
        <v>5061403</v>
      </c>
      <c r="H15" s="154">
        <v>4866472</v>
      </c>
      <c r="I15" s="154">
        <v>0</v>
      </c>
      <c r="J15" s="154">
        <f t="shared" si="0"/>
        <v>4866472</v>
      </c>
      <c r="N15" s="157">
        <v>0</v>
      </c>
      <c r="O15" s="157"/>
    </row>
    <row r="16" spans="1:15">
      <c r="A16" s="401"/>
      <c r="B16" s="151"/>
      <c r="C16" s="152"/>
      <c r="D16" s="152">
        <v>3</v>
      </c>
      <c r="E16" s="156" t="s">
        <v>375</v>
      </c>
      <c r="F16" s="154">
        <v>107006000</v>
      </c>
      <c r="G16" s="154">
        <v>105421000</v>
      </c>
      <c r="H16" s="154">
        <v>100566218</v>
      </c>
      <c r="I16" s="154"/>
      <c r="J16" s="154">
        <f t="shared" si="0"/>
        <v>100566218</v>
      </c>
      <c r="N16" s="157">
        <v>1377000</v>
      </c>
      <c r="O16" s="157"/>
    </row>
    <row r="17" spans="1:15" hidden="1">
      <c r="A17" s="401"/>
      <c r="B17" s="151"/>
      <c r="C17" s="152"/>
      <c r="D17" s="152">
        <v>4</v>
      </c>
      <c r="E17" s="309" t="s">
        <v>128</v>
      </c>
      <c r="F17" s="154"/>
      <c r="G17" s="154">
        <v>0</v>
      </c>
      <c r="H17" s="154">
        <v>0</v>
      </c>
      <c r="I17" s="154">
        <v>0</v>
      </c>
      <c r="J17" s="154">
        <f t="shared" si="0"/>
        <v>0</v>
      </c>
      <c r="N17" s="157">
        <v>0</v>
      </c>
      <c r="O17" s="157"/>
    </row>
    <row r="18" spans="1:15">
      <c r="A18" s="401"/>
      <c r="B18" s="151"/>
      <c r="C18" s="152"/>
      <c r="D18" s="152">
        <v>5</v>
      </c>
      <c r="E18" s="309" t="s">
        <v>130</v>
      </c>
      <c r="F18" s="154">
        <v>588000</v>
      </c>
      <c r="G18" s="154">
        <v>0</v>
      </c>
      <c r="H18" s="154">
        <v>0</v>
      </c>
      <c r="I18" s="154">
        <v>0</v>
      </c>
      <c r="J18" s="154">
        <f t="shared" si="0"/>
        <v>0</v>
      </c>
      <c r="N18" s="157">
        <v>0</v>
      </c>
      <c r="O18" s="157"/>
    </row>
    <row r="19" spans="1:15">
      <c r="A19" s="401"/>
      <c r="B19" s="151"/>
      <c r="C19" s="152"/>
      <c r="D19" s="152">
        <v>6</v>
      </c>
      <c r="E19" s="309" t="s">
        <v>131</v>
      </c>
      <c r="F19" s="154">
        <v>250000</v>
      </c>
      <c r="G19" s="154">
        <v>250000</v>
      </c>
      <c r="H19" s="154">
        <v>197400</v>
      </c>
      <c r="I19" s="154">
        <v>0</v>
      </c>
      <c r="J19" s="154">
        <f t="shared" si="0"/>
        <v>197400</v>
      </c>
      <c r="N19" s="157">
        <v>0</v>
      </c>
      <c r="O19" s="157"/>
    </row>
    <row r="20" spans="1:15" hidden="1">
      <c r="A20" s="401"/>
      <c r="B20" s="151"/>
      <c r="C20" s="152"/>
      <c r="D20" s="152">
        <v>7</v>
      </c>
      <c r="E20" s="309" t="s">
        <v>133</v>
      </c>
      <c r="F20" s="154"/>
      <c r="G20" s="154">
        <v>0</v>
      </c>
      <c r="H20" s="154">
        <v>0</v>
      </c>
      <c r="I20" s="154">
        <v>0</v>
      </c>
      <c r="J20" s="154">
        <f t="shared" si="0"/>
        <v>0</v>
      </c>
      <c r="N20" s="157">
        <v>0</v>
      </c>
      <c r="O20" s="157"/>
    </row>
    <row r="21" spans="1:15" hidden="1">
      <c r="A21" s="401"/>
      <c r="B21" s="151"/>
      <c r="C21" s="152"/>
      <c r="D21" s="152">
        <v>8</v>
      </c>
      <c r="E21" s="309" t="s">
        <v>429</v>
      </c>
      <c r="F21" s="154"/>
      <c r="G21" s="154">
        <v>0</v>
      </c>
      <c r="H21" s="154">
        <v>0</v>
      </c>
      <c r="I21" s="154">
        <v>0</v>
      </c>
      <c r="J21" s="154">
        <f t="shared" si="0"/>
        <v>0</v>
      </c>
      <c r="N21" s="157">
        <v>0</v>
      </c>
      <c r="O21" s="157"/>
    </row>
    <row r="22" spans="1:15" hidden="1">
      <c r="A22" s="401"/>
      <c r="B22" s="151"/>
      <c r="C22" s="152"/>
      <c r="D22" s="152">
        <v>9</v>
      </c>
      <c r="E22" s="309" t="s">
        <v>253</v>
      </c>
      <c r="F22" s="154"/>
      <c r="G22" s="154">
        <v>0</v>
      </c>
      <c r="H22" s="154">
        <v>0</v>
      </c>
      <c r="I22" s="154">
        <v>0</v>
      </c>
      <c r="J22" s="154">
        <f t="shared" si="0"/>
        <v>0</v>
      </c>
      <c r="N22" s="157">
        <v>0</v>
      </c>
      <c r="O22" s="157"/>
    </row>
    <row r="23" spans="1:15" hidden="1">
      <c r="A23" s="401"/>
      <c r="B23" s="151"/>
      <c r="C23" s="152"/>
      <c r="D23" s="152">
        <v>10</v>
      </c>
      <c r="E23" s="156" t="s">
        <v>165</v>
      </c>
      <c r="F23" s="154"/>
      <c r="G23" s="154">
        <v>0</v>
      </c>
      <c r="H23" s="154">
        <v>0</v>
      </c>
      <c r="I23" s="154">
        <v>0</v>
      </c>
      <c r="J23" s="154">
        <f t="shared" si="0"/>
        <v>0</v>
      </c>
      <c r="N23" s="157">
        <v>0</v>
      </c>
    </row>
    <row r="24" spans="1:15">
      <c r="A24" s="158"/>
      <c r="B24" s="159"/>
      <c r="C24" s="160"/>
      <c r="D24" s="160"/>
      <c r="E24" s="161" t="s">
        <v>376</v>
      </c>
      <c r="F24" s="162">
        <f>SUM(F14:F23)</f>
        <v>133994000</v>
      </c>
      <c r="G24" s="162">
        <f t="shared" ref="G24:J24" si="1">SUM(G14:G23)</f>
        <v>132947703</v>
      </c>
      <c r="H24" s="162">
        <f t="shared" si="1"/>
        <v>126982912</v>
      </c>
      <c r="I24" s="162">
        <f t="shared" si="1"/>
        <v>0</v>
      </c>
      <c r="J24" s="162">
        <f t="shared" si="1"/>
        <v>126982912</v>
      </c>
      <c r="N24" s="157">
        <v>1377000</v>
      </c>
    </row>
    <row r="25" spans="1:15">
      <c r="A25" s="163"/>
      <c r="B25" s="155">
        <v>1</v>
      </c>
      <c r="C25" s="164"/>
      <c r="D25" s="164"/>
      <c r="E25" s="153" t="s">
        <v>377</v>
      </c>
      <c r="F25" s="154"/>
      <c r="G25" s="154">
        <v>0</v>
      </c>
      <c r="H25" s="154">
        <v>0</v>
      </c>
      <c r="I25" s="154">
        <v>0</v>
      </c>
      <c r="J25" s="154">
        <f t="shared" si="0"/>
        <v>0</v>
      </c>
      <c r="N25" s="157">
        <v>0</v>
      </c>
    </row>
    <row r="26" spans="1:15">
      <c r="A26" s="401"/>
      <c r="B26" s="151"/>
      <c r="C26" s="152">
        <v>1</v>
      </c>
      <c r="D26" s="152"/>
      <c r="E26" s="156" t="s">
        <v>428</v>
      </c>
      <c r="F26" s="154"/>
      <c r="G26" s="154">
        <v>0</v>
      </c>
      <c r="H26" s="154">
        <v>0</v>
      </c>
      <c r="I26" s="154">
        <v>0</v>
      </c>
      <c r="J26" s="154">
        <f t="shared" si="0"/>
        <v>0</v>
      </c>
      <c r="N26" s="157">
        <v>0</v>
      </c>
    </row>
    <row r="27" spans="1:15">
      <c r="A27" s="401"/>
      <c r="B27" s="151"/>
      <c r="C27" s="152"/>
      <c r="D27" s="152">
        <v>1</v>
      </c>
      <c r="E27" s="156" t="s">
        <v>159</v>
      </c>
      <c r="F27" s="154">
        <v>262455000</v>
      </c>
      <c r="G27" s="154">
        <v>265957816</v>
      </c>
      <c r="H27" s="154">
        <v>262916417</v>
      </c>
      <c r="I27" s="154"/>
      <c r="J27" s="154">
        <f t="shared" si="0"/>
        <v>262916417</v>
      </c>
      <c r="N27" s="157">
        <v>1006000</v>
      </c>
    </row>
    <row r="28" spans="1:15">
      <c r="A28" s="401"/>
      <c r="B28" s="151"/>
      <c r="C28" s="152"/>
      <c r="D28" s="152">
        <v>2</v>
      </c>
      <c r="E28" s="156" t="s">
        <v>378</v>
      </c>
      <c r="F28" s="154">
        <v>64139000</v>
      </c>
      <c r="G28" s="154">
        <v>64922292</v>
      </c>
      <c r="H28" s="154">
        <v>64343520</v>
      </c>
      <c r="I28" s="154"/>
      <c r="J28" s="154">
        <f t="shared" si="0"/>
        <v>64343520</v>
      </c>
      <c r="N28" s="157">
        <v>227000</v>
      </c>
    </row>
    <row r="29" spans="1:15">
      <c r="A29" s="401"/>
      <c r="B29" s="151"/>
      <c r="C29" s="152"/>
      <c r="D29" s="152">
        <v>3</v>
      </c>
      <c r="E29" s="156" t="s">
        <v>375</v>
      </c>
      <c r="F29" s="154">
        <v>97584000</v>
      </c>
      <c r="G29" s="154">
        <v>98885510</v>
      </c>
      <c r="H29" s="154">
        <v>97351824</v>
      </c>
      <c r="I29" s="154"/>
      <c r="J29" s="154">
        <f t="shared" si="0"/>
        <v>97351824</v>
      </c>
      <c r="N29" s="157">
        <v>243000</v>
      </c>
    </row>
    <row r="30" spans="1:15" hidden="1">
      <c r="A30" s="401"/>
      <c r="B30" s="151"/>
      <c r="C30" s="152"/>
      <c r="D30" s="152">
        <v>4</v>
      </c>
      <c r="E30" s="309" t="s">
        <v>128</v>
      </c>
      <c r="F30" s="154"/>
      <c r="G30" s="154">
        <v>0</v>
      </c>
      <c r="H30" s="154">
        <v>0</v>
      </c>
      <c r="I30" s="154"/>
      <c r="J30" s="154">
        <f t="shared" si="0"/>
        <v>0</v>
      </c>
      <c r="N30" s="157">
        <v>0</v>
      </c>
      <c r="O30" s="157"/>
    </row>
    <row r="31" spans="1:15">
      <c r="A31" s="401"/>
      <c r="B31" s="151"/>
      <c r="C31" s="152"/>
      <c r="D31" s="152">
        <v>5</v>
      </c>
      <c r="E31" s="309" t="s">
        <v>130</v>
      </c>
      <c r="F31" s="154">
        <v>318510</v>
      </c>
      <c r="G31" s="154">
        <v>0</v>
      </c>
      <c r="H31" s="154">
        <v>0</v>
      </c>
      <c r="I31" s="154"/>
      <c r="J31" s="154">
        <f t="shared" si="0"/>
        <v>0</v>
      </c>
      <c r="N31" s="157">
        <v>0</v>
      </c>
      <c r="O31" s="157"/>
    </row>
    <row r="32" spans="1:15">
      <c r="A32" s="401"/>
      <c r="B32" s="151"/>
      <c r="C32" s="152"/>
      <c r="D32" s="152">
        <v>6</v>
      </c>
      <c r="E32" s="309" t="s">
        <v>131</v>
      </c>
      <c r="F32" s="154">
        <v>2110000</v>
      </c>
      <c r="G32" s="154">
        <v>3110000</v>
      </c>
      <c r="H32" s="154">
        <v>2965448</v>
      </c>
      <c r="I32" s="154"/>
      <c r="J32" s="154">
        <f t="shared" si="0"/>
        <v>2965448</v>
      </c>
      <c r="N32" s="157">
        <v>0</v>
      </c>
      <c r="O32" s="157"/>
    </row>
    <row r="33" spans="1:15" hidden="1">
      <c r="A33" s="401"/>
      <c r="B33" s="151"/>
      <c r="C33" s="152"/>
      <c r="D33" s="152">
        <v>7</v>
      </c>
      <c r="E33" s="309" t="s">
        <v>133</v>
      </c>
      <c r="F33" s="154"/>
      <c r="G33" s="154">
        <v>0</v>
      </c>
      <c r="H33" s="154">
        <v>0</v>
      </c>
      <c r="I33" s="154">
        <v>0</v>
      </c>
      <c r="J33" s="154">
        <f t="shared" si="0"/>
        <v>0</v>
      </c>
      <c r="N33" s="157">
        <v>0</v>
      </c>
      <c r="O33" s="157"/>
    </row>
    <row r="34" spans="1:15" hidden="1">
      <c r="A34" s="401"/>
      <c r="B34" s="151"/>
      <c r="C34" s="152"/>
      <c r="D34" s="152">
        <v>8</v>
      </c>
      <c r="E34" s="309" t="s">
        <v>429</v>
      </c>
      <c r="F34" s="154"/>
      <c r="G34" s="154">
        <v>0</v>
      </c>
      <c r="H34" s="154">
        <v>0</v>
      </c>
      <c r="I34" s="154">
        <v>0</v>
      </c>
      <c r="J34" s="154">
        <f t="shared" si="0"/>
        <v>0</v>
      </c>
      <c r="N34" s="157">
        <v>0</v>
      </c>
      <c r="O34" s="157"/>
    </row>
    <row r="35" spans="1:15" hidden="1">
      <c r="A35" s="401"/>
      <c r="B35" s="151"/>
      <c r="C35" s="152"/>
      <c r="D35" s="152">
        <v>9</v>
      </c>
      <c r="E35" s="309" t="s">
        <v>253</v>
      </c>
      <c r="F35" s="154"/>
      <c r="G35" s="154">
        <v>0</v>
      </c>
      <c r="H35" s="154">
        <v>0</v>
      </c>
      <c r="I35" s="154">
        <v>0</v>
      </c>
      <c r="J35" s="154">
        <f t="shared" si="0"/>
        <v>0</v>
      </c>
      <c r="N35" s="157">
        <v>0</v>
      </c>
      <c r="O35" s="157"/>
    </row>
    <row r="36" spans="1:15" hidden="1">
      <c r="A36" s="401"/>
      <c r="B36" s="151"/>
      <c r="C36" s="152"/>
      <c r="D36" s="152">
        <v>10</v>
      </c>
      <c r="E36" s="156" t="s">
        <v>165</v>
      </c>
      <c r="F36" s="154"/>
      <c r="G36" s="154">
        <v>0</v>
      </c>
      <c r="H36" s="154">
        <v>0</v>
      </c>
      <c r="I36" s="154">
        <v>0</v>
      </c>
      <c r="J36" s="154">
        <f t="shared" si="0"/>
        <v>0</v>
      </c>
      <c r="N36" s="157">
        <v>0</v>
      </c>
    </row>
    <row r="37" spans="1:15">
      <c r="A37" s="158"/>
      <c r="B37" s="159"/>
      <c r="C37" s="160"/>
      <c r="D37" s="160"/>
      <c r="E37" s="161" t="s">
        <v>379</v>
      </c>
      <c r="F37" s="162">
        <f>SUM(F27:F36,)</f>
        <v>426606510</v>
      </c>
      <c r="G37" s="162">
        <f t="shared" ref="G37:J37" si="2">SUM(G27:G36,)</f>
        <v>432875618</v>
      </c>
      <c r="H37" s="162">
        <f t="shared" si="2"/>
        <v>427577209</v>
      </c>
      <c r="I37" s="162">
        <f t="shared" si="2"/>
        <v>0</v>
      </c>
      <c r="J37" s="162">
        <f t="shared" si="2"/>
        <v>427577209</v>
      </c>
      <c r="N37" s="157">
        <v>1476000</v>
      </c>
    </row>
    <row r="38" spans="1:15">
      <c r="A38" s="401"/>
      <c r="B38" s="155">
        <v>2</v>
      </c>
      <c r="C38" s="152"/>
      <c r="D38" s="152"/>
      <c r="E38" s="153" t="s">
        <v>241</v>
      </c>
      <c r="F38" s="154"/>
      <c r="G38" s="154">
        <v>0</v>
      </c>
      <c r="H38" s="154">
        <v>0</v>
      </c>
      <c r="I38" s="154">
        <v>0</v>
      </c>
      <c r="J38" s="154">
        <f t="shared" si="0"/>
        <v>0</v>
      </c>
      <c r="N38" s="157">
        <v>0</v>
      </c>
    </row>
    <row r="39" spans="1:15">
      <c r="A39" s="401"/>
      <c r="B39" s="151"/>
      <c r="C39" s="152">
        <v>1</v>
      </c>
      <c r="D39" s="152"/>
      <c r="E39" s="156" t="s">
        <v>428</v>
      </c>
      <c r="F39" s="154"/>
      <c r="G39" s="154">
        <v>0</v>
      </c>
      <c r="H39" s="154">
        <v>0</v>
      </c>
      <c r="I39" s="154">
        <v>0</v>
      </c>
      <c r="J39" s="154">
        <f t="shared" si="0"/>
        <v>0</v>
      </c>
      <c r="N39" s="157">
        <v>0</v>
      </c>
    </row>
    <row r="40" spans="1:15">
      <c r="A40" s="401"/>
      <c r="B40" s="151"/>
      <c r="C40" s="152"/>
      <c r="D40" s="152">
        <v>1</v>
      </c>
      <c r="E40" s="156" t="s">
        <v>159</v>
      </c>
      <c r="F40" s="154">
        <v>29016000</v>
      </c>
      <c r="G40" s="154">
        <v>32669304</v>
      </c>
      <c r="H40" s="154">
        <v>31198025</v>
      </c>
      <c r="I40" s="154">
        <v>0</v>
      </c>
      <c r="J40" s="154">
        <f t="shared" si="0"/>
        <v>31198025</v>
      </c>
      <c r="N40" s="157">
        <v>0</v>
      </c>
    </row>
    <row r="41" spans="1:15">
      <c r="A41" s="401"/>
      <c r="B41" s="151"/>
      <c r="C41" s="152"/>
      <c r="D41" s="152">
        <v>2</v>
      </c>
      <c r="E41" s="156" t="s">
        <v>378</v>
      </c>
      <c r="F41" s="154">
        <v>6598000</v>
      </c>
      <c r="G41" s="154">
        <v>7398616</v>
      </c>
      <c r="H41" s="154">
        <v>7042393</v>
      </c>
      <c r="I41" s="154">
        <v>0</v>
      </c>
      <c r="J41" s="154">
        <f t="shared" si="0"/>
        <v>7042393</v>
      </c>
      <c r="N41" s="157">
        <v>0</v>
      </c>
    </row>
    <row r="42" spans="1:15">
      <c r="A42" s="401"/>
      <c r="B42" s="151"/>
      <c r="C42" s="152"/>
      <c r="D42" s="152">
        <v>3</v>
      </c>
      <c r="E42" s="156" t="s">
        <v>375</v>
      </c>
      <c r="F42" s="154">
        <v>18892681</v>
      </c>
      <c r="G42" s="154">
        <v>21052681</v>
      </c>
      <c r="H42" s="154">
        <v>20594866</v>
      </c>
      <c r="I42" s="154"/>
      <c r="J42" s="154">
        <f t="shared" si="0"/>
        <v>20594866</v>
      </c>
      <c r="N42" s="157">
        <v>0</v>
      </c>
    </row>
    <row r="43" spans="1:15" hidden="1">
      <c r="A43" s="401"/>
      <c r="B43" s="151"/>
      <c r="C43" s="152"/>
      <c r="D43" s="152">
        <v>4</v>
      </c>
      <c r="E43" s="309" t="s">
        <v>128</v>
      </c>
      <c r="F43" s="154"/>
      <c r="G43" s="154">
        <v>0</v>
      </c>
      <c r="H43" s="154">
        <v>0</v>
      </c>
      <c r="I43" s="154">
        <v>0</v>
      </c>
      <c r="J43" s="154">
        <f t="shared" si="0"/>
        <v>0</v>
      </c>
      <c r="N43" s="157">
        <v>0</v>
      </c>
      <c r="O43" s="157"/>
    </row>
    <row r="44" spans="1:15">
      <c r="A44" s="401"/>
      <c r="B44" s="151"/>
      <c r="C44" s="152"/>
      <c r="D44" s="152">
        <v>5</v>
      </c>
      <c r="E44" s="309" t="s">
        <v>130</v>
      </c>
      <c r="F44" s="154">
        <v>1205190</v>
      </c>
      <c r="G44" s="154">
        <v>0</v>
      </c>
      <c r="H44" s="154">
        <v>0</v>
      </c>
      <c r="I44" s="154">
        <v>0</v>
      </c>
      <c r="J44" s="154">
        <f t="shared" si="0"/>
        <v>0</v>
      </c>
      <c r="N44" s="157">
        <v>0</v>
      </c>
      <c r="O44" s="157"/>
    </row>
    <row r="45" spans="1:15">
      <c r="A45" s="401"/>
      <c r="B45" s="151"/>
      <c r="C45" s="152"/>
      <c r="D45" s="152">
        <v>6</v>
      </c>
      <c r="E45" s="309" t="s">
        <v>131</v>
      </c>
      <c r="F45" s="154">
        <v>1573000</v>
      </c>
      <c r="G45" s="154">
        <v>1573000</v>
      </c>
      <c r="H45" s="154">
        <v>1570979</v>
      </c>
      <c r="I45" s="154">
        <v>0</v>
      </c>
      <c r="J45" s="154">
        <f t="shared" si="0"/>
        <v>1570979</v>
      </c>
      <c r="N45" s="157">
        <v>0</v>
      </c>
      <c r="O45" s="157"/>
    </row>
    <row r="46" spans="1:15" hidden="1">
      <c r="A46" s="401"/>
      <c r="B46" s="151"/>
      <c r="C46" s="152"/>
      <c r="D46" s="152">
        <v>7</v>
      </c>
      <c r="E46" s="309" t="s">
        <v>133</v>
      </c>
      <c r="F46" s="154"/>
      <c r="G46" s="154">
        <v>0</v>
      </c>
      <c r="H46" s="154">
        <v>0</v>
      </c>
      <c r="I46" s="154">
        <v>0</v>
      </c>
      <c r="J46" s="154">
        <f t="shared" ref="J46:J75" si="3">SUM(H46:I46)</f>
        <v>0</v>
      </c>
      <c r="N46" s="157">
        <v>0</v>
      </c>
      <c r="O46" s="157"/>
    </row>
    <row r="47" spans="1:15" hidden="1">
      <c r="A47" s="401"/>
      <c r="B47" s="151"/>
      <c r="C47" s="152"/>
      <c r="D47" s="152">
        <v>8</v>
      </c>
      <c r="E47" s="309" t="s">
        <v>429</v>
      </c>
      <c r="F47" s="154"/>
      <c r="G47" s="154">
        <v>0</v>
      </c>
      <c r="H47" s="154">
        <v>0</v>
      </c>
      <c r="I47" s="154">
        <v>0</v>
      </c>
      <c r="J47" s="154">
        <f t="shared" si="3"/>
        <v>0</v>
      </c>
      <c r="N47" s="157">
        <v>0</v>
      </c>
      <c r="O47" s="157"/>
    </row>
    <row r="48" spans="1:15" hidden="1">
      <c r="A48" s="401"/>
      <c r="B48" s="151"/>
      <c r="C48" s="152"/>
      <c r="D48" s="152">
        <v>9</v>
      </c>
      <c r="E48" s="309" t="s">
        <v>253</v>
      </c>
      <c r="F48" s="154"/>
      <c r="G48" s="154">
        <v>0</v>
      </c>
      <c r="H48" s="154">
        <v>0</v>
      </c>
      <c r="I48" s="154">
        <v>0</v>
      </c>
      <c r="J48" s="154">
        <f t="shared" si="3"/>
        <v>0</v>
      </c>
      <c r="N48" s="157">
        <v>0</v>
      </c>
      <c r="O48" s="157"/>
    </row>
    <row r="49" spans="1:15" hidden="1">
      <c r="A49" s="165"/>
      <c r="B49" s="166"/>
      <c r="C49" s="166"/>
      <c r="D49" s="152">
        <v>10</v>
      </c>
      <c r="E49" s="167" t="s">
        <v>165</v>
      </c>
      <c r="F49" s="154"/>
      <c r="G49" s="154">
        <v>0</v>
      </c>
      <c r="H49" s="154">
        <v>0</v>
      </c>
      <c r="I49" s="154">
        <v>0</v>
      </c>
      <c r="J49" s="154">
        <f t="shared" si="3"/>
        <v>0</v>
      </c>
      <c r="N49" s="157">
        <v>0</v>
      </c>
    </row>
    <row r="50" spans="1:15">
      <c r="A50" s="158"/>
      <c r="B50" s="159"/>
      <c r="C50" s="160"/>
      <c r="D50" s="160"/>
      <c r="E50" s="161" t="s">
        <v>380</v>
      </c>
      <c r="F50" s="162">
        <f>SUM(F40:F49)</f>
        <v>57284871</v>
      </c>
      <c r="G50" s="162">
        <f t="shared" ref="G50:J50" si="4">SUM(G40:G49)</f>
        <v>62693601</v>
      </c>
      <c r="H50" s="162">
        <f t="shared" si="4"/>
        <v>60406263</v>
      </c>
      <c r="I50" s="162">
        <f t="shared" si="4"/>
        <v>0</v>
      </c>
      <c r="J50" s="162">
        <f t="shared" si="4"/>
        <v>60406263</v>
      </c>
      <c r="N50" s="157">
        <v>0</v>
      </c>
    </row>
    <row r="51" spans="1:15">
      <c r="A51" s="401"/>
      <c r="B51" s="155">
        <v>4</v>
      </c>
      <c r="C51" s="152"/>
      <c r="D51" s="152"/>
      <c r="E51" s="153" t="s">
        <v>381</v>
      </c>
      <c r="F51" s="154"/>
      <c r="G51" s="154">
        <v>0</v>
      </c>
      <c r="H51" s="154">
        <v>0</v>
      </c>
      <c r="I51" s="154">
        <v>0</v>
      </c>
      <c r="J51" s="154">
        <f t="shared" si="3"/>
        <v>0</v>
      </c>
      <c r="N51" s="157">
        <v>0</v>
      </c>
    </row>
    <row r="52" spans="1:15">
      <c r="A52" s="401"/>
      <c r="B52" s="151"/>
      <c r="C52" s="152">
        <v>1</v>
      </c>
      <c r="D52" s="152"/>
      <c r="E52" s="156" t="s">
        <v>428</v>
      </c>
      <c r="F52" s="154"/>
      <c r="G52" s="154">
        <v>0</v>
      </c>
      <c r="H52" s="154">
        <v>0</v>
      </c>
      <c r="I52" s="154">
        <v>0</v>
      </c>
      <c r="J52" s="154">
        <f t="shared" si="3"/>
        <v>0</v>
      </c>
      <c r="N52" s="157">
        <v>0</v>
      </c>
    </row>
    <row r="53" spans="1:15">
      <c r="A53" s="401"/>
      <c r="B53" s="151"/>
      <c r="C53" s="152"/>
      <c r="D53" s="152">
        <v>1</v>
      </c>
      <c r="E53" s="156" t="s">
        <v>382</v>
      </c>
      <c r="F53" s="154">
        <v>15328000</v>
      </c>
      <c r="G53" s="154">
        <v>16952981</v>
      </c>
      <c r="H53" s="154">
        <v>16795647</v>
      </c>
      <c r="I53" s="154">
        <v>0</v>
      </c>
      <c r="J53" s="154">
        <f t="shared" si="3"/>
        <v>16795647</v>
      </c>
      <c r="N53" s="157">
        <v>0</v>
      </c>
    </row>
    <row r="54" spans="1:15">
      <c r="A54" s="401"/>
      <c r="B54" s="151"/>
      <c r="C54" s="152"/>
      <c r="D54" s="152">
        <v>2</v>
      </c>
      <c r="E54" s="156" t="s">
        <v>378</v>
      </c>
      <c r="F54" s="154">
        <v>3417000</v>
      </c>
      <c r="G54" s="154">
        <v>3806361</v>
      </c>
      <c r="H54" s="154">
        <v>3730624</v>
      </c>
      <c r="I54" s="154"/>
      <c r="J54" s="154">
        <f t="shared" si="3"/>
        <v>3730624</v>
      </c>
      <c r="N54" s="157">
        <v>0</v>
      </c>
    </row>
    <row r="55" spans="1:15">
      <c r="A55" s="401"/>
      <c r="B55" s="151"/>
      <c r="C55" s="152"/>
      <c r="D55" s="152">
        <v>3</v>
      </c>
      <c r="E55" s="156" t="s">
        <v>383</v>
      </c>
      <c r="F55" s="154">
        <v>7052191</v>
      </c>
      <c r="G55" s="154">
        <v>7852347</v>
      </c>
      <c r="H55" s="154">
        <v>7624238</v>
      </c>
      <c r="I55" s="154"/>
      <c r="J55" s="154">
        <f t="shared" si="3"/>
        <v>7624238</v>
      </c>
      <c r="N55" s="157">
        <v>0</v>
      </c>
    </row>
    <row r="56" spans="1:15" hidden="1">
      <c r="A56" s="401"/>
      <c r="B56" s="151"/>
      <c r="C56" s="152"/>
      <c r="D56" s="152">
        <v>4</v>
      </c>
      <c r="E56" s="309" t="s">
        <v>128</v>
      </c>
      <c r="F56" s="154"/>
      <c r="G56" s="154">
        <v>0</v>
      </c>
      <c r="H56" s="154">
        <v>0</v>
      </c>
      <c r="I56" s="154">
        <v>0</v>
      </c>
      <c r="J56" s="154">
        <f t="shared" si="3"/>
        <v>0</v>
      </c>
      <c r="N56" s="157">
        <v>0</v>
      </c>
      <c r="O56" s="157"/>
    </row>
    <row r="57" spans="1:15">
      <c r="A57" s="401"/>
      <c r="B57" s="151"/>
      <c r="C57" s="152"/>
      <c r="D57" s="152">
        <v>5</v>
      </c>
      <c r="E57" s="309" t="s">
        <v>130</v>
      </c>
      <c r="F57" s="154">
        <v>501697</v>
      </c>
      <c r="G57" s="154">
        <v>0</v>
      </c>
      <c r="H57" s="154">
        <v>0</v>
      </c>
      <c r="I57" s="154">
        <v>0</v>
      </c>
      <c r="J57" s="154">
        <f t="shared" si="3"/>
        <v>0</v>
      </c>
      <c r="N57" s="157">
        <v>0</v>
      </c>
      <c r="O57" s="157"/>
    </row>
    <row r="58" spans="1:15">
      <c r="A58" s="401"/>
      <c r="B58" s="151"/>
      <c r="C58" s="152"/>
      <c r="D58" s="152">
        <v>6</v>
      </c>
      <c r="E58" s="309" t="s">
        <v>131</v>
      </c>
      <c r="F58" s="154">
        <v>2359000</v>
      </c>
      <c r="G58" s="154">
        <v>3362492</v>
      </c>
      <c r="H58" s="154">
        <v>3256008</v>
      </c>
      <c r="I58" s="154">
        <v>0</v>
      </c>
      <c r="J58" s="154">
        <f t="shared" si="3"/>
        <v>3256008</v>
      </c>
      <c r="N58" s="157">
        <v>0</v>
      </c>
      <c r="O58" s="157"/>
    </row>
    <row r="59" spans="1:15" hidden="1">
      <c r="A59" s="401"/>
      <c r="B59" s="151"/>
      <c r="C59" s="152"/>
      <c r="D59" s="152">
        <v>7</v>
      </c>
      <c r="E59" s="309" t="s">
        <v>133</v>
      </c>
      <c r="F59" s="154"/>
      <c r="G59" s="154">
        <v>0</v>
      </c>
      <c r="H59" s="154">
        <v>0</v>
      </c>
      <c r="I59" s="154">
        <v>0</v>
      </c>
      <c r="J59" s="154">
        <f t="shared" si="3"/>
        <v>0</v>
      </c>
      <c r="N59" s="157">
        <v>0</v>
      </c>
      <c r="O59" s="157"/>
    </row>
    <row r="60" spans="1:15" hidden="1">
      <c r="A60" s="401"/>
      <c r="B60" s="151"/>
      <c r="C60" s="152"/>
      <c r="D60" s="152">
        <v>8</v>
      </c>
      <c r="E60" s="309" t="s">
        <v>429</v>
      </c>
      <c r="F60" s="154"/>
      <c r="G60" s="154">
        <v>0</v>
      </c>
      <c r="H60" s="154">
        <v>0</v>
      </c>
      <c r="I60" s="154">
        <v>0</v>
      </c>
      <c r="J60" s="154">
        <f t="shared" si="3"/>
        <v>0</v>
      </c>
      <c r="N60" s="157">
        <v>0</v>
      </c>
      <c r="O60" s="157"/>
    </row>
    <row r="61" spans="1:15" hidden="1">
      <c r="A61" s="401"/>
      <c r="B61" s="151"/>
      <c r="C61" s="152"/>
      <c r="D61" s="152">
        <v>9</v>
      </c>
      <c r="E61" s="309" t="s">
        <v>253</v>
      </c>
      <c r="F61" s="154"/>
      <c r="G61" s="154">
        <v>0</v>
      </c>
      <c r="H61" s="154">
        <v>0</v>
      </c>
      <c r="I61" s="154">
        <v>0</v>
      </c>
      <c r="J61" s="154">
        <f t="shared" si="3"/>
        <v>0</v>
      </c>
      <c r="N61" s="157">
        <v>0</v>
      </c>
      <c r="O61" s="157"/>
    </row>
    <row r="62" spans="1:15" hidden="1">
      <c r="A62" s="401"/>
      <c r="B62" s="151"/>
      <c r="C62" s="152"/>
      <c r="D62" s="152">
        <v>10</v>
      </c>
      <c r="E62" s="156" t="s">
        <v>250</v>
      </c>
      <c r="F62" s="154"/>
      <c r="G62" s="154">
        <v>0</v>
      </c>
      <c r="H62" s="154">
        <v>0</v>
      </c>
      <c r="I62" s="154">
        <v>0</v>
      </c>
      <c r="J62" s="154">
        <f t="shared" si="3"/>
        <v>0</v>
      </c>
      <c r="N62" s="157">
        <v>0</v>
      </c>
    </row>
    <row r="63" spans="1:15">
      <c r="A63" s="158"/>
      <c r="B63" s="159"/>
      <c r="C63" s="160"/>
      <c r="D63" s="160"/>
      <c r="E63" s="161" t="s">
        <v>384</v>
      </c>
      <c r="F63" s="162">
        <f>SUM(F53:F62)</f>
        <v>28657888</v>
      </c>
      <c r="G63" s="162">
        <f t="shared" ref="G63:J63" si="5">SUM(G53:G62)</f>
        <v>31974181</v>
      </c>
      <c r="H63" s="162">
        <f t="shared" si="5"/>
        <v>31406517</v>
      </c>
      <c r="I63" s="162">
        <f t="shared" si="5"/>
        <v>0</v>
      </c>
      <c r="J63" s="162">
        <f t="shared" si="5"/>
        <v>31406517</v>
      </c>
      <c r="N63" s="157">
        <v>0</v>
      </c>
    </row>
    <row r="64" spans="1:15">
      <c r="A64" s="401"/>
      <c r="B64" s="155">
        <v>5</v>
      </c>
      <c r="C64" s="152"/>
      <c r="D64" s="152"/>
      <c r="E64" s="153" t="s">
        <v>242</v>
      </c>
      <c r="F64" s="154"/>
      <c r="G64" s="154">
        <v>0</v>
      </c>
      <c r="H64" s="154">
        <v>0</v>
      </c>
      <c r="I64" s="154">
        <v>0</v>
      </c>
      <c r="J64" s="154">
        <f t="shared" si="3"/>
        <v>0</v>
      </c>
      <c r="N64" s="157">
        <v>0</v>
      </c>
    </row>
    <row r="65" spans="1:15">
      <c r="A65" s="401"/>
      <c r="B65" s="151"/>
      <c r="C65" s="152">
        <v>1</v>
      </c>
      <c r="D65" s="152"/>
      <c r="E65" s="156" t="s">
        <v>428</v>
      </c>
      <c r="F65" s="154"/>
      <c r="G65" s="154">
        <v>0</v>
      </c>
      <c r="H65" s="154">
        <v>0</v>
      </c>
      <c r="I65" s="154">
        <v>0</v>
      </c>
      <c r="J65" s="154">
        <f t="shared" si="3"/>
        <v>0</v>
      </c>
      <c r="N65" s="157">
        <v>0</v>
      </c>
    </row>
    <row r="66" spans="1:15">
      <c r="A66" s="401"/>
      <c r="B66" s="151"/>
      <c r="C66" s="152"/>
      <c r="D66" s="152">
        <v>1</v>
      </c>
      <c r="E66" s="156" t="s">
        <v>159</v>
      </c>
      <c r="F66" s="154">
        <v>8299000</v>
      </c>
      <c r="G66" s="154">
        <v>9311315</v>
      </c>
      <c r="H66" s="154">
        <v>9208615</v>
      </c>
      <c r="I66" s="154"/>
      <c r="J66" s="154">
        <f t="shared" si="3"/>
        <v>9208615</v>
      </c>
      <c r="N66" s="157">
        <v>65000</v>
      </c>
    </row>
    <row r="67" spans="1:15">
      <c r="A67" s="401"/>
      <c r="B67" s="151"/>
      <c r="C67" s="152"/>
      <c r="D67" s="152">
        <v>2</v>
      </c>
      <c r="E67" s="156" t="s">
        <v>378</v>
      </c>
      <c r="F67" s="154">
        <v>1931000</v>
      </c>
      <c r="G67" s="154">
        <v>2141710</v>
      </c>
      <c r="H67" s="154">
        <v>2078658</v>
      </c>
      <c r="I67" s="154"/>
      <c r="J67" s="154">
        <f t="shared" si="3"/>
        <v>2078658</v>
      </c>
      <c r="N67" s="157">
        <v>14300</v>
      </c>
    </row>
    <row r="68" spans="1:15">
      <c r="A68" s="401"/>
      <c r="B68" s="151"/>
      <c r="C68" s="152"/>
      <c r="D68" s="152">
        <v>3</v>
      </c>
      <c r="E68" s="156" t="s">
        <v>375</v>
      </c>
      <c r="F68" s="154">
        <v>3016714</v>
      </c>
      <c r="G68" s="154">
        <v>3458714</v>
      </c>
      <c r="H68" s="154">
        <v>3402717</v>
      </c>
      <c r="I68" s="154"/>
      <c r="J68" s="154">
        <f t="shared" si="3"/>
        <v>3402717</v>
      </c>
      <c r="N68" s="157">
        <v>0</v>
      </c>
    </row>
    <row r="69" spans="1:15" hidden="1">
      <c r="A69" s="401"/>
      <c r="B69" s="151"/>
      <c r="C69" s="152"/>
      <c r="D69" s="152">
        <v>4</v>
      </c>
      <c r="E69" s="309" t="s">
        <v>128</v>
      </c>
      <c r="F69" s="154"/>
      <c r="G69" s="154">
        <v>0</v>
      </c>
      <c r="H69" s="154">
        <v>0</v>
      </c>
      <c r="I69" s="154">
        <v>0</v>
      </c>
      <c r="J69" s="154">
        <f t="shared" si="3"/>
        <v>0</v>
      </c>
      <c r="N69" s="157">
        <v>0</v>
      </c>
      <c r="O69" s="157"/>
    </row>
    <row r="70" spans="1:15">
      <c r="A70" s="401"/>
      <c r="B70" s="151"/>
      <c r="C70" s="152"/>
      <c r="D70" s="152">
        <v>5</v>
      </c>
      <c r="E70" s="309" t="s">
        <v>130</v>
      </c>
      <c r="F70" s="154">
        <v>267036</v>
      </c>
      <c r="G70" s="154">
        <v>0</v>
      </c>
      <c r="H70" s="154">
        <v>0</v>
      </c>
      <c r="I70" s="154">
        <v>0</v>
      </c>
      <c r="J70" s="154">
        <f t="shared" si="3"/>
        <v>0</v>
      </c>
      <c r="N70" s="157">
        <v>0</v>
      </c>
      <c r="O70" s="157"/>
    </row>
    <row r="71" spans="1:15">
      <c r="A71" s="401"/>
      <c r="B71" s="151"/>
      <c r="C71" s="152"/>
      <c r="D71" s="152">
        <v>6</v>
      </c>
      <c r="E71" s="309" t="s">
        <v>131</v>
      </c>
      <c r="F71" s="154">
        <v>150000</v>
      </c>
      <c r="G71" s="154">
        <v>317036</v>
      </c>
      <c r="H71" s="154">
        <v>229532</v>
      </c>
      <c r="I71" s="154">
        <v>0</v>
      </c>
      <c r="J71" s="154">
        <f t="shared" si="3"/>
        <v>229532</v>
      </c>
      <c r="N71" s="157">
        <v>0</v>
      </c>
      <c r="O71" s="157"/>
    </row>
    <row r="72" spans="1:15" hidden="1">
      <c r="A72" s="401"/>
      <c r="B72" s="151"/>
      <c r="C72" s="152"/>
      <c r="D72" s="152">
        <v>7</v>
      </c>
      <c r="E72" s="309" t="s">
        <v>133</v>
      </c>
      <c r="F72" s="154"/>
      <c r="G72" s="154">
        <v>0</v>
      </c>
      <c r="H72" s="154">
        <v>0</v>
      </c>
      <c r="I72" s="154">
        <v>0</v>
      </c>
      <c r="J72" s="154">
        <f t="shared" si="3"/>
        <v>0</v>
      </c>
      <c r="N72" s="157">
        <v>0</v>
      </c>
      <c r="O72" s="157"/>
    </row>
    <row r="73" spans="1:15" hidden="1">
      <c r="A73" s="401"/>
      <c r="B73" s="151"/>
      <c r="C73" s="152"/>
      <c r="D73" s="152">
        <v>8</v>
      </c>
      <c r="E73" s="309" t="s">
        <v>429</v>
      </c>
      <c r="F73" s="154"/>
      <c r="G73" s="154">
        <v>0</v>
      </c>
      <c r="H73" s="154">
        <v>0</v>
      </c>
      <c r="I73" s="154">
        <v>0</v>
      </c>
      <c r="J73" s="154">
        <f t="shared" si="3"/>
        <v>0</v>
      </c>
      <c r="N73" s="157">
        <v>0</v>
      </c>
      <c r="O73" s="157"/>
    </row>
    <row r="74" spans="1:15" hidden="1">
      <c r="A74" s="401"/>
      <c r="B74" s="151"/>
      <c r="C74" s="152"/>
      <c r="D74" s="152">
        <v>9</v>
      </c>
      <c r="E74" s="309" t="s">
        <v>253</v>
      </c>
      <c r="F74" s="154"/>
      <c r="G74" s="154">
        <v>0</v>
      </c>
      <c r="H74" s="154">
        <v>0</v>
      </c>
      <c r="I74" s="154">
        <v>0</v>
      </c>
      <c r="J74" s="154">
        <f t="shared" si="3"/>
        <v>0</v>
      </c>
      <c r="N74" s="157">
        <v>0</v>
      </c>
      <c r="O74" s="157"/>
    </row>
    <row r="75" spans="1:15" hidden="1">
      <c r="A75" s="401"/>
      <c r="B75" s="151"/>
      <c r="C75" s="152"/>
      <c r="D75" s="152">
        <v>10</v>
      </c>
      <c r="E75" s="156" t="s">
        <v>250</v>
      </c>
      <c r="F75" s="154"/>
      <c r="G75" s="154">
        <v>0</v>
      </c>
      <c r="H75" s="154">
        <v>0</v>
      </c>
      <c r="I75" s="154">
        <v>0</v>
      </c>
      <c r="J75" s="154">
        <f t="shared" si="3"/>
        <v>0</v>
      </c>
      <c r="N75" s="157">
        <v>0</v>
      </c>
    </row>
    <row r="76" spans="1:15" ht="16.5" thickBot="1">
      <c r="A76" s="158"/>
      <c r="B76" s="159"/>
      <c r="C76" s="160"/>
      <c r="D76" s="160"/>
      <c r="E76" s="161" t="s">
        <v>385</v>
      </c>
      <c r="F76" s="162">
        <f>SUM(F66:F75)</f>
        <v>13663750</v>
      </c>
      <c r="G76" s="162">
        <f t="shared" ref="G76:J76" si="6">SUM(G66:G75)</f>
        <v>15228775</v>
      </c>
      <c r="H76" s="162">
        <f t="shared" si="6"/>
        <v>14919522</v>
      </c>
      <c r="I76" s="162">
        <f t="shared" si="6"/>
        <v>0</v>
      </c>
      <c r="J76" s="162">
        <f t="shared" si="6"/>
        <v>14919522</v>
      </c>
      <c r="N76" s="157">
        <v>79300</v>
      </c>
    </row>
    <row r="77" spans="1:15" ht="16.5" thickBot="1">
      <c r="A77" s="173"/>
      <c r="B77" s="174"/>
      <c r="C77" s="174"/>
      <c r="D77" s="174"/>
      <c r="E77" s="175" t="s">
        <v>386</v>
      </c>
      <c r="F77" s="176">
        <f>F76+F63+F50+F37+F24</f>
        <v>660207019</v>
      </c>
      <c r="G77" s="176">
        <f t="shared" ref="G77:J77" si="7">G76+G63+G50+G37+G24</f>
        <v>675719878</v>
      </c>
      <c r="H77" s="176">
        <f t="shared" si="7"/>
        <v>661292423</v>
      </c>
      <c r="I77" s="176">
        <f t="shared" si="7"/>
        <v>0</v>
      </c>
      <c r="J77" s="176">
        <f t="shared" si="7"/>
        <v>661292423</v>
      </c>
      <c r="N77" s="157">
        <v>2932300</v>
      </c>
    </row>
    <row r="78" spans="1:15">
      <c r="A78" s="150">
        <v>103</v>
      </c>
      <c r="B78" s="151"/>
      <c r="C78" s="166"/>
      <c r="D78" s="152"/>
      <c r="E78" s="153" t="s">
        <v>387</v>
      </c>
      <c r="F78" s="154"/>
      <c r="G78" s="154">
        <v>0</v>
      </c>
      <c r="H78" s="154">
        <v>0</v>
      </c>
      <c r="I78" s="154">
        <v>0</v>
      </c>
      <c r="J78" s="154">
        <f t="shared" ref="J78:J109" si="8">SUM(H78:I78)</f>
        <v>0</v>
      </c>
      <c r="N78" s="157">
        <v>0</v>
      </c>
    </row>
    <row r="79" spans="1:15">
      <c r="A79" s="401"/>
      <c r="B79" s="151"/>
      <c r="C79" s="152"/>
      <c r="D79" s="152">
        <v>1</v>
      </c>
      <c r="E79" s="156" t="s">
        <v>159</v>
      </c>
      <c r="F79" s="154">
        <v>179452000</v>
      </c>
      <c r="G79" s="154">
        <v>180016000</v>
      </c>
      <c r="H79" s="154">
        <v>175517912</v>
      </c>
      <c r="I79" s="154">
        <v>0</v>
      </c>
      <c r="J79" s="154">
        <f t="shared" si="8"/>
        <v>175517912</v>
      </c>
      <c r="N79" s="157">
        <v>0</v>
      </c>
    </row>
    <row r="80" spans="1:15">
      <c r="A80" s="401"/>
      <c r="B80" s="151"/>
      <c r="C80" s="152"/>
      <c r="D80" s="152">
        <v>2</v>
      </c>
      <c r="E80" s="156" t="s">
        <v>378</v>
      </c>
      <c r="F80" s="154">
        <v>44929000</v>
      </c>
      <c r="G80" s="154">
        <v>45324807</v>
      </c>
      <c r="H80" s="154">
        <v>44093680</v>
      </c>
      <c r="I80" s="154">
        <v>0</v>
      </c>
      <c r="J80" s="154">
        <f t="shared" si="8"/>
        <v>44093680</v>
      </c>
      <c r="N80" s="157">
        <v>0</v>
      </c>
    </row>
    <row r="81" spans="1:18" ht="16.5" thickBot="1">
      <c r="A81" s="401"/>
      <c r="B81" s="151"/>
      <c r="C81" s="166"/>
      <c r="D81" s="152">
        <v>3</v>
      </c>
      <c r="E81" s="405" t="s">
        <v>375</v>
      </c>
      <c r="F81" s="177">
        <v>21300045</v>
      </c>
      <c r="G81" s="177">
        <v>25489645</v>
      </c>
      <c r="H81" s="177">
        <v>24773037</v>
      </c>
      <c r="I81" s="177">
        <v>0</v>
      </c>
      <c r="J81" s="177">
        <f t="shared" si="8"/>
        <v>24773037</v>
      </c>
      <c r="N81" s="157">
        <v>2991000</v>
      </c>
    </row>
    <row r="82" spans="1:18" ht="16.5" thickBot="1">
      <c r="A82" s="173"/>
      <c r="B82" s="174"/>
      <c r="C82" s="174"/>
      <c r="D82" s="174"/>
      <c r="E82" s="175" t="s">
        <v>388</v>
      </c>
      <c r="F82" s="176">
        <f>SUM(F79:F81)</f>
        <v>245681045</v>
      </c>
      <c r="G82" s="176">
        <f t="shared" ref="G82:J82" si="9">SUM(G79:G81)</f>
        <v>250830452</v>
      </c>
      <c r="H82" s="176">
        <f t="shared" si="9"/>
        <v>244384629</v>
      </c>
      <c r="I82" s="176">
        <f t="shared" si="9"/>
        <v>0</v>
      </c>
      <c r="J82" s="176">
        <f t="shared" si="9"/>
        <v>244384629</v>
      </c>
      <c r="N82" s="157">
        <v>2991000</v>
      </c>
    </row>
    <row r="83" spans="1:18" ht="16.5" hidden="1" thickBot="1">
      <c r="A83" s="186">
        <v>304</v>
      </c>
      <c r="B83" s="187"/>
      <c r="C83" s="179"/>
      <c r="D83" s="179"/>
      <c r="E83" s="188" t="s">
        <v>563</v>
      </c>
      <c r="F83" s="189"/>
      <c r="G83" s="189">
        <v>0</v>
      </c>
      <c r="H83" s="189">
        <v>0</v>
      </c>
      <c r="I83" s="189">
        <v>0</v>
      </c>
      <c r="J83" s="189">
        <f t="shared" si="8"/>
        <v>0</v>
      </c>
      <c r="K83" s="170"/>
      <c r="L83" s="170"/>
      <c r="M83" s="170"/>
      <c r="N83" s="157">
        <v>0</v>
      </c>
    </row>
    <row r="84" spans="1:18" ht="16.5" hidden="1" thickBot="1">
      <c r="A84" s="401"/>
      <c r="B84" s="151"/>
      <c r="C84" s="152">
        <v>1</v>
      </c>
      <c r="D84" s="152"/>
      <c r="E84" s="190" t="s">
        <v>564</v>
      </c>
      <c r="F84" s="169"/>
      <c r="G84" s="169">
        <v>0</v>
      </c>
      <c r="H84" s="169">
        <v>0</v>
      </c>
      <c r="I84" s="169">
        <v>0</v>
      </c>
      <c r="J84" s="169">
        <f t="shared" si="8"/>
        <v>0</v>
      </c>
      <c r="K84" s="170"/>
      <c r="L84" s="170"/>
      <c r="M84" s="170"/>
      <c r="N84" s="157">
        <v>0</v>
      </c>
    </row>
    <row r="85" spans="1:18" ht="16.5" hidden="1" thickBot="1">
      <c r="A85" s="401"/>
      <c r="B85" s="151"/>
      <c r="C85" s="152"/>
      <c r="D85" s="152"/>
      <c r="E85" s="190" t="s">
        <v>565</v>
      </c>
      <c r="F85" s="169"/>
      <c r="G85" s="169">
        <v>0</v>
      </c>
      <c r="H85" s="169">
        <v>0</v>
      </c>
      <c r="I85" s="169">
        <v>0</v>
      </c>
      <c r="J85" s="169">
        <f t="shared" si="8"/>
        <v>0</v>
      </c>
      <c r="K85" s="170"/>
      <c r="L85" s="170"/>
      <c r="M85" s="170"/>
      <c r="N85" s="157">
        <v>0</v>
      </c>
    </row>
    <row r="86" spans="1:18" ht="16.5" hidden="1" thickBot="1">
      <c r="A86" s="401"/>
      <c r="B86" s="151"/>
      <c r="C86" s="152">
        <v>2</v>
      </c>
      <c r="D86" s="152"/>
      <c r="E86" s="156" t="s">
        <v>436</v>
      </c>
      <c r="F86" s="154"/>
      <c r="G86" s="154">
        <v>0</v>
      </c>
      <c r="H86" s="154">
        <v>0</v>
      </c>
      <c r="I86" s="154">
        <v>0</v>
      </c>
      <c r="J86" s="154">
        <f t="shared" si="8"/>
        <v>0</v>
      </c>
      <c r="N86" s="157">
        <v>0</v>
      </c>
    </row>
    <row r="87" spans="1:18" ht="16.5" hidden="1" thickBot="1">
      <c r="A87" s="401"/>
      <c r="B87" s="151"/>
      <c r="C87" s="152"/>
      <c r="D87" s="152"/>
      <c r="E87" s="156" t="s">
        <v>246</v>
      </c>
      <c r="F87" s="154"/>
      <c r="G87" s="154">
        <v>0</v>
      </c>
      <c r="H87" s="154">
        <v>0</v>
      </c>
      <c r="I87" s="154">
        <v>0</v>
      </c>
      <c r="J87" s="154">
        <f t="shared" si="8"/>
        <v>0</v>
      </c>
      <c r="N87" s="157">
        <v>0</v>
      </c>
    </row>
    <row r="88" spans="1:18" s="193" customFormat="1" ht="16.5" hidden="1" thickBot="1">
      <c r="A88" s="173"/>
      <c r="B88" s="174"/>
      <c r="C88" s="174"/>
      <c r="D88" s="174"/>
      <c r="E88" s="175" t="s">
        <v>566</v>
      </c>
      <c r="F88" s="191">
        <f>SUM(F84:F87)</f>
        <v>0</v>
      </c>
      <c r="G88" s="191">
        <v>0</v>
      </c>
      <c r="H88" s="191">
        <v>0</v>
      </c>
      <c r="I88" s="191">
        <v>0</v>
      </c>
      <c r="J88" s="191">
        <f t="shared" si="8"/>
        <v>0</v>
      </c>
      <c r="K88" s="192"/>
      <c r="L88" s="192"/>
      <c r="M88" s="192"/>
      <c r="N88" s="157">
        <v>0</v>
      </c>
      <c r="Q88" s="194"/>
      <c r="R88" s="194"/>
    </row>
    <row r="89" spans="1:18">
      <c r="A89" s="186">
        <v>310</v>
      </c>
      <c r="B89" s="187"/>
      <c r="C89" s="179"/>
      <c r="D89" s="179"/>
      <c r="E89" s="188" t="s">
        <v>131</v>
      </c>
      <c r="F89" s="189"/>
      <c r="G89" s="189">
        <v>0</v>
      </c>
      <c r="H89" s="189">
        <v>0</v>
      </c>
      <c r="I89" s="189">
        <v>0</v>
      </c>
      <c r="J89" s="189">
        <f t="shared" si="8"/>
        <v>0</v>
      </c>
      <c r="K89" s="170"/>
      <c r="L89" s="170"/>
      <c r="M89" s="170"/>
      <c r="N89" s="157">
        <v>0</v>
      </c>
    </row>
    <row r="90" spans="1:18">
      <c r="A90" s="401"/>
      <c r="B90" s="152">
        <v>1</v>
      </c>
      <c r="C90" s="152"/>
      <c r="D90" s="152"/>
      <c r="E90" s="190" t="s">
        <v>249</v>
      </c>
      <c r="F90" s="169">
        <v>1495000</v>
      </c>
      <c r="G90" s="169">
        <v>1232796</v>
      </c>
      <c r="H90" s="169">
        <v>1168050</v>
      </c>
      <c r="I90" s="169">
        <v>0</v>
      </c>
      <c r="J90" s="169">
        <f t="shared" si="8"/>
        <v>1168050</v>
      </c>
      <c r="K90" s="170"/>
      <c r="L90" s="170"/>
      <c r="M90" s="170"/>
      <c r="N90" s="157">
        <v>0</v>
      </c>
    </row>
    <row r="91" spans="1:18">
      <c r="A91" s="401"/>
      <c r="B91" s="152">
        <v>2</v>
      </c>
      <c r="C91" s="152"/>
      <c r="D91" s="152"/>
      <c r="E91" s="190" t="s">
        <v>622</v>
      </c>
      <c r="F91" s="169">
        <v>80000</v>
      </c>
      <c r="G91" s="169">
        <v>342204</v>
      </c>
      <c r="H91" s="169">
        <v>342204</v>
      </c>
      <c r="I91" s="169">
        <v>0</v>
      </c>
      <c r="J91" s="169">
        <f t="shared" si="8"/>
        <v>342204</v>
      </c>
      <c r="K91" s="170"/>
      <c r="L91" s="170"/>
      <c r="M91" s="170"/>
      <c r="N91" s="157">
        <v>0</v>
      </c>
    </row>
    <row r="92" spans="1:18" ht="16.5" thickBot="1">
      <c r="A92" s="401"/>
      <c r="B92" s="151"/>
      <c r="C92" s="152"/>
      <c r="D92" s="152"/>
      <c r="E92" s="190" t="s">
        <v>246</v>
      </c>
      <c r="F92" s="169">
        <v>425000</v>
      </c>
      <c r="G92" s="169">
        <v>425000</v>
      </c>
      <c r="H92" s="169">
        <v>407768</v>
      </c>
      <c r="I92" s="169">
        <v>0</v>
      </c>
      <c r="J92" s="169">
        <f t="shared" si="8"/>
        <v>407768</v>
      </c>
      <c r="K92" s="170"/>
      <c r="L92" s="170"/>
      <c r="M92" s="170"/>
      <c r="N92" s="157">
        <v>0</v>
      </c>
    </row>
    <row r="93" spans="1:18" ht="16.5" hidden="1" thickBot="1">
      <c r="A93" s="401"/>
      <c r="B93" s="151"/>
      <c r="C93" s="152">
        <v>2</v>
      </c>
      <c r="D93" s="152"/>
      <c r="E93" s="156" t="s">
        <v>436</v>
      </c>
      <c r="F93" s="154"/>
      <c r="G93" s="154">
        <v>0</v>
      </c>
      <c r="H93" s="154">
        <v>0</v>
      </c>
      <c r="I93" s="154">
        <v>0</v>
      </c>
      <c r="J93" s="154">
        <f t="shared" si="8"/>
        <v>0</v>
      </c>
      <c r="N93" s="157">
        <v>0</v>
      </c>
    </row>
    <row r="94" spans="1:18" ht="16.5" hidden="1" thickBot="1">
      <c r="A94" s="401"/>
      <c r="B94" s="151"/>
      <c r="C94" s="152"/>
      <c r="D94" s="152"/>
      <c r="E94" s="156" t="s">
        <v>246</v>
      </c>
      <c r="F94" s="154"/>
      <c r="G94" s="154">
        <v>0</v>
      </c>
      <c r="H94" s="154">
        <v>0</v>
      </c>
      <c r="I94" s="154">
        <v>0</v>
      </c>
      <c r="J94" s="154">
        <f t="shared" si="8"/>
        <v>0</v>
      </c>
      <c r="N94" s="157">
        <v>0</v>
      </c>
    </row>
    <row r="95" spans="1:18" s="193" customFormat="1" ht="16.5" thickBot="1">
      <c r="A95" s="173"/>
      <c r="B95" s="174"/>
      <c r="C95" s="174"/>
      <c r="D95" s="174"/>
      <c r="E95" s="175" t="s">
        <v>441</v>
      </c>
      <c r="F95" s="191">
        <f>SUM(F90:F94)</f>
        <v>2000000</v>
      </c>
      <c r="G95" s="191">
        <f t="shared" ref="G95:J95" si="10">SUM(G90:G94)</f>
        <v>2000000</v>
      </c>
      <c r="H95" s="191">
        <f t="shared" si="10"/>
        <v>1918022</v>
      </c>
      <c r="I95" s="191">
        <f t="shared" si="10"/>
        <v>0</v>
      </c>
      <c r="J95" s="191">
        <f t="shared" si="10"/>
        <v>1918022</v>
      </c>
      <c r="K95" s="192"/>
      <c r="L95" s="192"/>
      <c r="M95" s="192"/>
      <c r="N95" s="157">
        <v>0</v>
      </c>
      <c r="O95" s="194">
        <f>SUM(J82,J95)</f>
        <v>246302651</v>
      </c>
      <c r="Q95" s="194"/>
      <c r="R95" s="194"/>
    </row>
    <row r="96" spans="1:18">
      <c r="A96" s="150">
        <v>104</v>
      </c>
      <c r="B96" s="151"/>
      <c r="C96" s="166"/>
      <c r="D96" s="152"/>
      <c r="E96" s="153" t="s">
        <v>390</v>
      </c>
      <c r="F96" s="154"/>
      <c r="G96" s="154">
        <v>0</v>
      </c>
      <c r="H96" s="154">
        <v>0</v>
      </c>
      <c r="I96" s="154">
        <v>0</v>
      </c>
      <c r="J96" s="154">
        <f t="shared" si="8"/>
        <v>0</v>
      </c>
      <c r="N96" s="157">
        <v>0</v>
      </c>
    </row>
    <row r="97" spans="1:14">
      <c r="A97" s="401"/>
      <c r="B97" s="151"/>
      <c r="C97" s="152"/>
      <c r="D97" s="152">
        <v>1</v>
      </c>
      <c r="E97" s="156" t="s">
        <v>159</v>
      </c>
      <c r="F97" s="154">
        <v>99183000</v>
      </c>
      <c r="G97" s="154">
        <v>121485950</v>
      </c>
      <c r="H97" s="154">
        <v>110402358</v>
      </c>
      <c r="I97" s="154"/>
      <c r="J97" s="154">
        <f t="shared" si="8"/>
        <v>110402358</v>
      </c>
      <c r="N97" s="157">
        <v>-6300000</v>
      </c>
    </row>
    <row r="98" spans="1:14">
      <c r="A98" s="401"/>
      <c r="B98" s="151"/>
      <c r="C98" s="152"/>
      <c r="D98" s="152">
        <v>2</v>
      </c>
      <c r="E98" s="156" t="s">
        <v>378</v>
      </c>
      <c r="F98" s="154">
        <v>22509000</v>
      </c>
      <c r="G98" s="154">
        <v>24571965</v>
      </c>
      <c r="H98" s="154">
        <v>22135580</v>
      </c>
      <c r="I98" s="154"/>
      <c r="J98" s="154">
        <f t="shared" si="8"/>
        <v>22135580</v>
      </c>
      <c r="N98" s="157">
        <v>-2155000</v>
      </c>
    </row>
    <row r="99" spans="1:14" ht="16.5" thickBot="1">
      <c r="A99" s="401"/>
      <c r="B99" s="151"/>
      <c r="C99" s="166"/>
      <c r="D99" s="152">
        <v>3</v>
      </c>
      <c r="E99" s="405" t="s">
        <v>375</v>
      </c>
      <c r="F99" s="177">
        <v>395120000</v>
      </c>
      <c r="G99" s="177">
        <v>698024147</v>
      </c>
      <c r="H99" s="177">
        <v>572561792</v>
      </c>
      <c r="I99" s="177"/>
      <c r="J99" s="177">
        <f t="shared" si="8"/>
        <v>572561792</v>
      </c>
      <c r="N99" s="157">
        <v>121359441</v>
      </c>
    </row>
    <row r="100" spans="1:14" ht="16.5" thickBot="1">
      <c r="A100" s="195"/>
      <c r="B100" s="174"/>
      <c r="C100" s="196"/>
      <c r="D100" s="196"/>
      <c r="E100" s="175" t="s">
        <v>391</v>
      </c>
      <c r="F100" s="176">
        <f>SUM(F97:F99)</f>
        <v>516812000</v>
      </c>
      <c r="G100" s="176">
        <f t="shared" ref="G100:I100" si="11">SUM(G97:G99)</f>
        <v>844082062</v>
      </c>
      <c r="H100" s="176">
        <f t="shared" si="11"/>
        <v>705099730</v>
      </c>
      <c r="I100" s="176">
        <f t="shared" si="11"/>
        <v>0</v>
      </c>
      <c r="J100" s="176">
        <f>SUM(J97:J99)</f>
        <v>705099730</v>
      </c>
      <c r="N100" s="157">
        <v>112904441</v>
      </c>
    </row>
    <row r="101" spans="1:14" s="212" customFormat="1">
      <c r="A101" s="207">
        <v>360</v>
      </c>
      <c r="B101" s="208"/>
      <c r="C101" s="208"/>
      <c r="D101" s="209"/>
      <c r="E101" s="210" t="s">
        <v>128</v>
      </c>
      <c r="F101" s="211"/>
      <c r="G101" s="211">
        <v>0</v>
      </c>
      <c r="H101" s="211">
        <v>0</v>
      </c>
      <c r="I101" s="211">
        <v>0</v>
      </c>
      <c r="J101" s="211">
        <f t="shared" si="8"/>
        <v>0</v>
      </c>
      <c r="N101" s="157">
        <v>0</v>
      </c>
    </row>
    <row r="102" spans="1:14" s="193" customFormat="1">
      <c r="A102" s="401"/>
      <c r="B102" s="152"/>
      <c r="C102" s="166">
        <v>1</v>
      </c>
      <c r="D102" s="213"/>
      <c r="E102" s="405" t="s">
        <v>557</v>
      </c>
      <c r="F102" s="214">
        <v>492000</v>
      </c>
      <c r="G102" s="214">
        <v>3109500</v>
      </c>
      <c r="H102" s="214">
        <v>3019140</v>
      </c>
      <c r="I102" s="214">
        <v>0</v>
      </c>
      <c r="J102" s="214">
        <f t="shared" si="8"/>
        <v>3019140</v>
      </c>
      <c r="N102" s="157">
        <v>0</v>
      </c>
    </row>
    <row r="103" spans="1:14" s="193" customFormat="1">
      <c r="A103" s="401"/>
      <c r="B103" s="152"/>
      <c r="C103" s="166">
        <v>2</v>
      </c>
      <c r="D103" s="213"/>
      <c r="E103" s="405" t="s">
        <v>552</v>
      </c>
      <c r="F103" s="214">
        <v>220000</v>
      </c>
      <c r="G103" s="214">
        <v>220000</v>
      </c>
      <c r="H103" s="214">
        <v>264400</v>
      </c>
      <c r="I103" s="214">
        <v>0</v>
      </c>
      <c r="J103" s="214">
        <f t="shared" si="8"/>
        <v>264400</v>
      </c>
      <c r="N103" s="157">
        <v>0</v>
      </c>
    </row>
    <row r="104" spans="1:14" s="193" customFormat="1">
      <c r="A104" s="401"/>
      <c r="B104" s="152"/>
      <c r="C104" s="166">
        <v>3</v>
      </c>
      <c r="D104" s="213"/>
      <c r="E104" s="405" t="s">
        <v>553</v>
      </c>
      <c r="F104" s="214">
        <v>252000</v>
      </c>
      <c r="G104" s="214">
        <v>252000</v>
      </c>
      <c r="H104" s="214">
        <v>175455</v>
      </c>
      <c r="I104" s="214">
        <v>0</v>
      </c>
      <c r="J104" s="214">
        <f t="shared" si="8"/>
        <v>175455</v>
      </c>
      <c r="N104" s="157">
        <v>0</v>
      </c>
    </row>
    <row r="105" spans="1:14" s="193" customFormat="1">
      <c r="A105" s="401"/>
      <c r="B105" s="152"/>
      <c r="C105" s="166">
        <v>4</v>
      </c>
      <c r="D105" s="213"/>
      <c r="E105" s="405" t="s">
        <v>551</v>
      </c>
      <c r="F105" s="214">
        <v>4644000</v>
      </c>
      <c r="G105" s="214">
        <v>5043000</v>
      </c>
      <c r="H105" s="214">
        <v>3529000</v>
      </c>
      <c r="I105" s="214">
        <v>0</v>
      </c>
      <c r="J105" s="214">
        <f t="shared" si="8"/>
        <v>3529000</v>
      </c>
      <c r="N105" s="157">
        <v>0</v>
      </c>
    </row>
    <row r="106" spans="1:14" s="193" customFormat="1">
      <c r="A106" s="401"/>
      <c r="B106" s="152"/>
      <c r="C106" s="166">
        <v>5</v>
      </c>
      <c r="D106" s="213"/>
      <c r="E106" s="405" t="s">
        <v>554</v>
      </c>
      <c r="F106" s="214">
        <v>3500000</v>
      </c>
      <c r="G106" s="214">
        <v>3314000</v>
      </c>
      <c r="H106" s="214">
        <v>3285220</v>
      </c>
      <c r="I106" s="214">
        <v>0</v>
      </c>
      <c r="J106" s="214">
        <f t="shared" si="8"/>
        <v>3285220</v>
      </c>
      <c r="N106" s="157">
        <v>0</v>
      </c>
    </row>
    <row r="107" spans="1:14" s="193" customFormat="1">
      <c r="A107" s="401"/>
      <c r="B107" s="152"/>
      <c r="C107" s="166">
        <v>6</v>
      </c>
      <c r="D107" s="213"/>
      <c r="E107" s="405" t="s">
        <v>555</v>
      </c>
      <c r="F107" s="214">
        <v>3500000</v>
      </c>
      <c r="G107" s="214">
        <v>3500000</v>
      </c>
      <c r="H107" s="214">
        <v>5013415</v>
      </c>
      <c r="I107" s="214">
        <v>0</v>
      </c>
      <c r="J107" s="214">
        <f t="shared" si="8"/>
        <v>5013415</v>
      </c>
      <c r="N107" s="157">
        <v>0</v>
      </c>
    </row>
    <row r="108" spans="1:14" s="193" customFormat="1">
      <c r="A108" s="401"/>
      <c r="B108" s="152"/>
      <c r="C108" s="166">
        <v>7</v>
      </c>
      <c r="D108" s="213"/>
      <c r="E108" s="405" t="s">
        <v>405</v>
      </c>
      <c r="F108" s="214">
        <v>300000</v>
      </c>
      <c r="G108" s="214">
        <v>977000</v>
      </c>
      <c r="H108" s="214">
        <v>977000</v>
      </c>
      <c r="I108" s="214">
        <v>0</v>
      </c>
      <c r="J108" s="214">
        <f t="shared" si="8"/>
        <v>977000</v>
      </c>
      <c r="N108" s="157">
        <v>0</v>
      </c>
    </row>
    <row r="109" spans="1:14" s="193" customFormat="1">
      <c r="A109" s="401"/>
      <c r="B109" s="152"/>
      <c r="C109" s="166">
        <v>8</v>
      </c>
      <c r="D109" s="215"/>
      <c r="E109" s="216" t="s">
        <v>406</v>
      </c>
      <c r="F109" s="214">
        <v>2000000</v>
      </c>
      <c r="G109" s="214">
        <v>2624000</v>
      </c>
      <c r="H109" s="214">
        <v>2624000</v>
      </c>
      <c r="I109" s="214">
        <v>0</v>
      </c>
      <c r="J109" s="214">
        <f t="shared" si="8"/>
        <v>2624000</v>
      </c>
      <c r="N109" s="157">
        <v>0</v>
      </c>
    </row>
    <row r="110" spans="1:14" s="193" customFormat="1">
      <c r="A110" s="401"/>
      <c r="B110" s="152"/>
      <c r="C110" s="166">
        <v>9</v>
      </c>
      <c r="D110" s="215"/>
      <c r="E110" s="216" t="s">
        <v>556</v>
      </c>
      <c r="F110" s="214">
        <v>280000</v>
      </c>
      <c r="G110" s="214">
        <v>280000</v>
      </c>
      <c r="H110" s="214">
        <v>140000</v>
      </c>
      <c r="I110" s="214">
        <v>0</v>
      </c>
      <c r="J110" s="214">
        <f t="shared" ref="J110:J173" si="12">SUM(H110:I110)</f>
        <v>140000</v>
      </c>
      <c r="N110" s="157">
        <v>0</v>
      </c>
    </row>
    <row r="111" spans="1:14" s="193" customFormat="1" ht="16.5" thickBot="1">
      <c r="A111" s="402"/>
      <c r="B111" s="404"/>
      <c r="C111" s="166">
        <v>10</v>
      </c>
      <c r="D111" s="404"/>
      <c r="E111" s="217" t="s">
        <v>407</v>
      </c>
      <c r="F111" s="218">
        <v>2000000</v>
      </c>
      <c r="G111" s="218">
        <v>0</v>
      </c>
      <c r="H111" s="218"/>
      <c r="I111" s="218">
        <v>0</v>
      </c>
      <c r="J111" s="218">
        <f t="shared" si="12"/>
        <v>0</v>
      </c>
      <c r="N111" s="157">
        <v>0</v>
      </c>
    </row>
    <row r="112" spans="1:14" s="193" customFormat="1" ht="16.5" thickBot="1">
      <c r="A112" s="399"/>
      <c r="B112" s="174"/>
      <c r="C112" s="174"/>
      <c r="D112" s="174"/>
      <c r="E112" s="175" t="s">
        <v>431</v>
      </c>
      <c r="F112" s="176">
        <f t="shared" ref="F112:J112" si="13">SUM(F102:F111)</f>
        <v>17188000</v>
      </c>
      <c r="G112" s="176">
        <f t="shared" si="13"/>
        <v>19319500</v>
      </c>
      <c r="H112" s="176">
        <f t="shared" si="13"/>
        <v>19027630</v>
      </c>
      <c r="I112" s="176">
        <f t="shared" si="13"/>
        <v>0</v>
      </c>
      <c r="J112" s="176">
        <f t="shared" si="13"/>
        <v>19027630</v>
      </c>
      <c r="N112" s="157">
        <v>0</v>
      </c>
    </row>
    <row r="113" spans="1:14" s="193" customFormat="1">
      <c r="A113" s="186">
        <v>370</v>
      </c>
      <c r="B113" s="179"/>
      <c r="C113" s="179"/>
      <c r="D113" s="187"/>
      <c r="E113" s="219" t="s">
        <v>655</v>
      </c>
      <c r="F113" s="180"/>
      <c r="G113" s="180">
        <v>0</v>
      </c>
      <c r="H113" s="180">
        <v>0</v>
      </c>
      <c r="I113" s="180">
        <v>0</v>
      </c>
      <c r="J113" s="180">
        <f t="shared" si="12"/>
        <v>0</v>
      </c>
      <c r="N113" s="157">
        <v>0</v>
      </c>
    </row>
    <row r="114" spans="1:14" s="193" customFormat="1" ht="16.5" thickBot="1">
      <c r="A114" s="220"/>
      <c r="B114" s="221">
        <v>1</v>
      </c>
      <c r="C114" s="221"/>
      <c r="D114" s="221"/>
      <c r="E114" s="184" t="s">
        <v>458</v>
      </c>
      <c r="F114" s="185">
        <v>0</v>
      </c>
      <c r="G114" s="185">
        <v>1000000</v>
      </c>
      <c r="H114" s="185">
        <v>0</v>
      </c>
      <c r="I114" s="185">
        <v>0</v>
      </c>
      <c r="J114" s="185">
        <f t="shared" si="12"/>
        <v>0</v>
      </c>
      <c r="N114" s="157">
        <v>-5000000</v>
      </c>
    </row>
    <row r="115" spans="1:14" s="193" customFormat="1" ht="16.5" thickBot="1">
      <c r="A115" s="173"/>
      <c r="B115" s="174"/>
      <c r="C115" s="174"/>
      <c r="D115" s="174"/>
      <c r="E115" s="175" t="s">
        <v>656</v>
      </c>
      <c r="F115" s="176">
        <f>SUM(F114:F114)</f>
        <v>0</v>
      </c>
      <c r="G115" s="176">
        <f t="shared" ref="G115:J115" si="14">SUM(G114:G114)</f>
        <v>1000000</v>
      </c>
      <c r="H115" s="176">
        <f t="shared" si="14"/>
        <v>0</v>
      </c>
      <c r="I115" s="176">
        <f t="shared" si="14"/>
        <v>0</v>
      </c>
      <c r="J115" s="176">
        <f t="shared" si="14"/>
        <v>0</v>
      </c>
      <c r="N115" s="157">
        <v>-5000000</v>
      </c>
    </row>
    <row r="116" spans="1:14" ht="31.5">
      <c r="A116" s="178">
        <v>374</v>
      </c>
      <c r="B116" s="179"/>
      <c r="C116" s="179"/>
      <c r="D116" s="179"/>
      <c r="E116" s="310" t="s">
        <v>433</v>
      </c>
      <c r="F116" s="180"/>
      <c r="G116" s="180">
        <v>0</v>
      </c>
      <c r="H116" s="180">
        <v>0</v>
      </c>
      <c r="I116" s="180">
        <v>0</v>
      </c>
      <c r="J116" s="180">
        <f t="shared" si="12"/>
        <v>0</v>
      </c>
      <c r="N116" s="157">
        <v>0</v>
      </c>
    </row>
    <row r="117" spans="1:14" hidden="1">
      <c r="A117" s="165"/>
      <c r="B117" s="152">
        <v>1</v>
      </c>
      <c r="C117" s="152"/>
      <c r="D117" s="152"/>
      <c r="E117" s="181" t="s">
        <v>392</v>
      </c>
      <c r="F117" s="182"/>
      <c r="G117" s="182">
        <v>0</v>
      </c>
      <c r="H117" s="182">
        <v>0</v>
      </c>
      <c r="I117" s="182">
        <v>0</v>
      </c>
      <c r="J117" s="182">
        <f t="shared" si="12"/>
        <v>0</v>
      </c>
      <c r="N117" s="157">
        <v>0</v>
      </c>
    </row>
    <row r="118" spans="1:14" hidden="1">
      <c r="A118" s="165"/>
      <c r="B118" s="183"/>
      <c r="C118" s="183">
        <v>1</v>
      </c>
      <c r="D118" s="183"/>
      <c r="E118" s="184" t="s">
        <v>389</v>
      </c>
      <c r="F118" s="185"/>
      <c r="G118" s="185">
        <v>0</v>
      </c>
      <c r="H118" s="185">
        <v>0</v>
      </c>
      <c r="I118" s="185">
        <v>0</v>
      </c>
      <c r="J118" s="185">
        <f t="shared" si="12"/>
        <v>0</v>
      </c>
      <c r="N118" s="157">
        <v>0</v>
      </c>
    </row>
    <row r="119" spans="1:14">
      <c r="A119" s="165"/>
      <c r="B119" s="183">
        <v>1</v>
      </c>
      <c r="C119" s="183"/>
      <c r="D119" s="183"/>
      <c r="E119" s="197" t="s">
        <v>434</v>
      </c>
      <c r="F119" s="185"/>
      <c r="G119" s="185">
        <v>0</v>
      </c>
      <c r="H119" s="185">
        <v>0</v>
      </c>
      <c r="I119" s="185">
        <v>0</v>
      </c>
      <c r="J119" s="185">
        <f t="shared" si="12"/>
        <v>0</v>
      </c>
      <c r="N119" s="157">
        <v>0</v>
      </c>
    </row>
    <row r="120" spans="1:14">
      <c r="A120" s="165"/>
      <c r="B120" s="183"/>
      <c r="C120" s="183"/>
      <c r="D120" s="183"/>
      <c r="E120" s="184" t="s">
        <v>393</v>
      </c>
      <c r="F120" s="185">
        <v>960000</v>
      </c>
      <c r="G120" s="185">
        <v>960000</v>
      </c>
      <c r="H120" s="185">
        <v>960000</v>
      </c>
      <c r="I120" s="185">
        <v>0</v>
      </c>
      <c r="J120" s="185">
        <f t="shared" si="12"/>
        <v>960000</v>
      </c>
      <c r="N120" s="157">
        <v>0</v>
      </c>
    </row>
    <row r="121" spans="1:14">
      <c r="A121" s="165"/>
      <c r="B121" s="183">
        <v>2</v>
      </c>
      <c r="C121" s="183"/>
      <c r="D121" s="183"/>
      <c r="E121" s="197" t="s">
        <v>558</v>
      </c>
      <c r="F121" s="185"/>
      <c r="G121" s="185">
        <v>0</v>
      </c>
      <c r="H121" s="185">
        <v>0</v>
      </c>
      <c r="I121" s="185">
        <v>0</v>
      </c>
      <c r="J121" s="185">
        <f t="shared" si="12"/>
        <v>0</v>
      </c>
      <c r="N121" s="157">
        <v>0</v>
      </c>
    </row>
    <row r="122" spans="1:14">
      <c r="A122" s="165"/>
      <c r="B122" s="183"/>
      <c r="C122" s="183"/>
      <c r="D122" s="183"/>
      <c r="E122" s="184" t="s">
        <v>450</v>
      </c>
      <c r="F122" s="185">
        <v>93896000</v>
      </c>
      <c r="G122" s="185">
        <v>130920497</v>
      </c>
      <c r="H122" s="185">
        <v>130920473</v>
      </c>
      <c r="I122" s="185"/>
      <c r="J122" s="185">
        <f t="shared" si="12"/>
        <v>130920473</v>
      </c>
      <c r="N122" s="157">
        <v>9021000</v>
      </c>
    </row>
    <row r="123" spans="1:14">
      <c r="A123" s="165"/>
      <c r="B123" s="183">
        <v>3</v>
      </c>
      <c r="C123" s="183"/>
      <c r="D123" s="183"/>
      <c r="E123" s="197" t="s">
        <v>654</v>
      </c>
      <c r="F123" s="185"/>
      <c r="G123" s="185">
        <v>0</v>
      </c>
      <c r="H123" s="185">
        <v>0</v>
      </c>
      <c r="I123" s="185">
        <v>0</v>
      </c>
      <c r="J123" s="185">
        <f t="shared" si="12"/>
        <v>0</v>
      </c>
      <c r="N123" s="157">
        <v>0</v>
      </c>
    </row>
    <row r="124" spans="1:14">
      <c r="A124" s="165"/>
      <c r="B124" s="183"/>
      <c r="C124" s="183"/>
      <c r="D124" s="183"/>
      <c r="E124" s="184" t="s">
        <v>450</v>
      </c>
      <c r="F124" s="185">
        <v>0</v>
      </c>
      <c r="G124" s="185">
        <v>12607223</v>
      </c>
      <c r="H124" s="185">
        <v>12607223</v>
      </c>
      <c r="I124" s="185">
        <v>0</v>
      </c>
      <c r="J124" s="185">
        <f t="shared" si="12"/>
        <v>12607223</v>
      </c>
      <c r="N124" s="157">
        <v>0</v>
      </c>
    </row>
    <row r="125" spans="1:14">
      <c r="A125" s="165"/>
      <c r="B125" s="183">
        <v>4</v>
      </c>
      <c r="C125" s="183"/>
      <c r="D125" s="183"/>
      <c r="E125" s="197" t="s">
        <v>457</v>
      </c>
      <c r="F125" s="185"/>
      <c r="G125" s="185">
        <v>0</v>
      </c>
      <c r="H125" s="185">
        <v>0</v>
      </c>
      <c r="I125" s="185">
        <v>0</v>
      </c>
      <c r="J125" s="185">
        <f t="shared" si="12"/>
        <v>0</v>
      </c>
      <c r="N125" s="157">
        <v>0</v>
      </c>
    </row>
    <row r="126" spans="1:14">
      <c r="A126" s="165"/>
      <c r="B126" s="183"/>
      <c r="C126" s="183"/>
      <c r="D126" s="183"/>
      <c r="E126" s="184" t="s">
        <v>458</v>
      </c>
      <c r="F126" s="185">
        <v>6000000</v>
      </c>
      <c r="G126" s="185">
        <v>0</v>
      </c>
      <c r="H126" s="185">
        <v>0</v>
      </c>
      <c r="I126" s="185">
        <v>0</v>
      </c>
      <c r="J126" s="185">
        <f t="shared" si="12"/>
        <v>0</v>
      </c>
      <c r="N126" s="157">
        <v>0</v>
      </c>
    </row>
    <row r="127" spans="1:14">
      <c r="A127" s="165"/>
      <c r="B127" s="183">
        <v>5</v>
      </c>
      <c r="C127" s="183"/>
      <c r="D127" s="183"/>
      <c r="E127" s="197" t="s">
        <v>694</v>
      </c>
      <c r="F127" s="185"/>
      <c r="G127" s="185"/>
      <c r="H127" s="185"/>
      <c r="I127" s="185"/>
      <c r="J127" s="185">
        <f t="shared" si="12"/>
        <v>0</v>
      </c>
      <c r="N127" s="157"/>
    </row>
    <row r="128" spans="1:14">
      <c r="A128" s="165"/>
      <c r="B128" s="183"/>
      <c r="C128" s="183"/>
      <c r="D128" s="183"/>
      <c r="E128" s="184" t="s">
        <v>407</v>
      </c>
      <c r="F128" s="185"/>
      <c r="G128" s="185">
        <v>2000000</v>
      </c>
      <c r="H128" s="185">
        <v>1687500</v>
      </c>
      <c r="I128" s="185"/>
      <c r="J128" s="185">
        <f t="shared" si="12"/>
        <v>1687500</v>
      </c>
      <c r="N128" s="157"/>
    </row>
    <row r="129" spans="1:14">
      <c r="A129" s="165"/>
      <c r="B129" s="183">
        <v>6</v>
      </c>
      <c r="C129" s="183"/>
      <c r="D129" s="183"/>
      <c r="E129" s="198" t="s">
        <v>394</v>
      </c>
      <c r="F129" s="185"/>
      <c r="G129" s="185">
        <v>0</v>
      </c>
      <c r="H129" s="185">
        <v>0</v>
      </c>
      <c r="I129" s="185">
        <v>0</v>
      </c>
      <c r="J129" s="185">
        <f t="shared" si="12"/>
        <v>0</v>
      </c>
      <c r="N129" s="157">
        <v>0</v>
      </c>
    </row>
    <row r="130" spans="1:14">
      <c r="A130" s="165"/>
      <c r="B130" s="183"/>
      <c r="C130" s="183">
        <v>1</v>
      </c>
      <c r="D130" s="183"/>
      <c r="E130" s="156" t="s">
        <v>395</v>
      </c>
      <c r="F130" s="185">
        <v>1294000</v>
      </c>
      <c r="G130" s="185">
        <v>1294000</v>
      </c>
      <c r="H130" s="185">
        <v>1294000</v>
      </c>
      <c r="I130" s="185">
        <v>0</v>
      </c>
      <c r="J130" s="185">
        <f t="shared" si="12"/>
        <v>1294000</v>
      </c>
      <c r="N130" s="157">
        <v>0</v>
      </c>
    </row>
    <row r="131" spans="1:14" ht="16.5" thickBot="1">
      <c r="A131" s="165"/>
      <c r="B131" s="199"/>
      <c r="C131" s="199">
        <v>2</v>
      </c>
      <c r="D131" s="199"/>
      <c r="E131" s="405" t="s">
        <v>396</v>
      </c>
      <c r="F131" s="200">
        <v>1294000</v>
      </c>
      <c r="G131" s="200">
        <v>1294000</v>
      </c>
      <c r="H131" s="200">
        <v>1294000</v>
      </c>
      <c r="I131" s="200">
        <v>0</v>
      </c>
      <c r="J131" s="200">
        <f t="shared" si="12"/>
        <v>1294000</v>
      </c>
      <c r="N131" s="157">
        <v>0</v>
      </c>
    </row>
    <row r="132" spans="1:14" ht="16.5" thickBot="1">
      <c r="A132" s="173"/>
      <c r="B132" s="174"/>
      <c r="C132" s="174"/>
      <c r="D132" s="174"/>
      <c r="E132" s="175" t="s">
        <v>397</v>
      </c>
      <c r="F132" s="176">
        <f>SUM(F118:F131)</f>
        <v>103444000</v>
      </c>
      <c r="G132" s="176">
        <f t="shared" ref="G132:J132" si="15">SUM(G118:G131)</f>
        <v>149075720</v>
      </c>
      <c r="H132" s="176">
        <f t="shared" si="15"/>
        <v>148763196</v>
      </c>
      <c r="I132" s="176">
        <f t="shared" si="15"/>
        <v>0</v>
      </c>
      <c r="J132" s="176">
        <f t="shared" si="15"/>
        <v>148763196</v>
      </c>
      <c r="N132" s="157">
        <v>9021000</v>
      </c>
    </row>
    <row r="133" spans="1:14" s="193" customFormat="1" ht="32.25" hidden="1" thickBot="1">
      <c r="A133" s="150">
        <v>376</v>
      </c>
      <c r="B133" s="151"/>
      <c r="C133" s="152"/>
      <c r="D133" s="152"/>
      <c r="E133" s="201" t="s">
        <v>437</v>
      </c>
      <c r="F133" s="154"/>
      <c r="G133" s="154">
        <v>0</v>
      </c>
      <c r="H133" s="154">
        <v>0</v>
      </c>
      <c r="I133" s="154">
        <v>0</v>
      </c>
      <c r="J133" s="154">
        <f t="shared" si="12"/>
        <v>0</v>
      </c>
      <c r="N133" s="157">
        <v>0</v>
      </c>
    </row>
    <row r="134" spans="1:14" s="193" customFormat="1" ht="16.5" hidden="1" thickBot="1">
      <c r="A134" s="150"/>
      <c r="B134" s="151">
        <v>1</v>
      </c>
      <c r="C134" s="152"/>
      <c r="D134" s="152"/>
      <c r="E134" s="201" t="s">
        <v>438</v>
      </c>
      <c r="F134" s="154"/>
      <c r="G134" s="154">
        <v>0</v>
      </c>
      <c r="H134" s="154">
        <v>0</v>
      </c>
      <c r="I134" s="154">
        <v>0</v>
      </c>
      <c r="J134" s="154">
        <f t="shared" si="12"/>
        <v>0</v>
      </c>
      <c r="N134" s="157">
        <v>0</v>
      </c>
    </row>
    <row r="135" spans="1:14" s="193" customFormat="1" ht="16.5" hidden="1" thickBot="1">
      <c r="A135" s="150"/>
      <c r="B135" s="151"/>
      <c r="C135" s="152">
        <v>1</v>
      </c>
      <c r="D135" s="152"/>
      <c r="E135" s="311" t="s">
        <v>439</v>
      </c>
      <c r="F135" s="154"/>
      <c r="G135" s="154">
        <v>0</v>
      </c>
      <c r="H135" s="154">
        <v>0</v>
      </c>
      <c r="I135" s="154">
        <v>0</v>
      </c>
      <c r="J135" s="154">
        <f t="shared" si="12"/>
        <v>0</v>
      </c>
      <c r="N135" s="157">
        <v>0</v>
      </c>
    </row>
    <row r="136" spans="1:14" s="193" customFormat="1" ht="16.5" hidden="1" thickBot="1">
      <c r="A136" s="150"/>
      <c r="B136" s="151">
        <v>2</v>
      </c>
      <c r="C136" s="152"/>
      <c r="D136" s="152"/>
      <c r="E136" s="201" t="s">
        <v>559</v>
      </c>
      <c r="F136" s="154"/>
      <c r="G136" s="154">
        <v>0</v>
      </c>
      <c r="H136" s="154">
        <v>0</v>
      </c>
      <c r="I136" s="154">
        <v>0</v>
      </c>
      <c r="J136" s="154">
        <f t="shared" si="12"/>
        <v>0</v>
      </c>
      <c r="N136" s="157">
        <v>0</v>
      </c>
    </row>
    <row r="137" spans="1:14" s="193" customFormat="1" ht="16.5" hidden="1" thickBot="1">
      <c r="A137" s="150"/>
      <c r="B137" s="151"/>
      <c r="C137" s="152">
        <v>1</v>
      </c>
      <c r="D137" s="152"/>
      <c r="E137" s="311" t="s">
        <v>560</v>
      </c>
      <c r="F137" s="154"/>
      <c r="G137" s="154">
        <v>0</v>
      </c>
      <c r="H137" s="154">
        <v>0</v>
      </c>
      <c r="I137" s="154">
        <v>0</v>
      </c>
      <c r="J137" s="154">
        <f t="shared" si="12"/>
        <v>0</v>
      </c>
      <c r="N137" s="157">
        <v>0</v>
      </c>
    </row>
    <row r="138" spans="1:14" s="193" customFormat="1" ht="16.5" hidden="1" thickBot="1">
      <c r="A138" s="173"/>
      <c r="B138" s="174"/>
      <c r="C138" s="174"/>
      <c r="D138" s="174"/>
      <c r="E138" s="175" t="s">
        <v>454</v>
      </c>
      <c r="F138" s="176">
        <f>SUM(F135:F137)</f>
        <v>0</v>
      </c>
      <c r="G138" s="176">
        <v>0</v>
      </c>
      <c r="H138" s="176">
        <v>0</v>
      </c>
      <c r="I138" s="176">
        <v>0</v>
      </c>
      <c r="J138" s="176">
        <f t="shared" si="12"/>
        <v>0</v>
      </c>
      <c r="N138" s="157">
        <v>0</v>
      </c>
    </row>
    <row r="139" spans="1:14" ht="31.5">
      <c r="A139" s="150">
        <v>377</v>
      </c>
      <c r="B139" s="179"/>
      <c r="C139" s="179"/>
      <c r="D139" s="179"/>
      <c r="E139" s="202" t="s">
        <v>432</v>
      </c>
      <c r="F139" s="203"/>
      <c r="G139" s="203">
        <v>0</v>
      </c>
      <c r="H139" s="203">
        <v>0</v>
      </c>
      <c r="I139" s="203">
        <v>0</v>
      </c>
      <c r="J139" s="203">
        <f t="shared" si="12"/>
        <v>0</v>
      </c>
      <c r="N139" s="157">
        <v>0</v>
      </c>
    </row>
    <row r="140" spans="1:14">
      <c r="A140" s="165"/>
      <c r="B140" s="166"/>
      <c r="C140" s="166">
        <v>1</v>
      </c>
      <c r="D140" s="166"/>
      <c r="E140" s="204" t="s">
        <v>399</v>
      </c>
      <c r="F140" s="205">
        <v>24000000</v>
      </c>
      <c r="G140" s="205">
        <v>27800000</v>
      </c>
      <c r="H140" s="205">
        <v>27150000</v>
      </c>
      <c r="I140" s="205"/>
      <c r="J140" s="205">
        <f t="shared" si="12"/>
        <v>27150000</v>
      </c>
      <c r="N140" s="157">
        <v>1300000</v>
      </c>
    </row>
    <row r="141" spans="1:14" s="193" customFormat="1">
      <c r="A141" s="165"/>
      <c r="B141" s="166"/>
      <c r="C141" s="166">
        <v>2</v>
      </c>
      <c r="D141" s="166"/>
      <c r="E141" s="204" t="s">
        <v>400</v>
      </c>
      <c r="F141" s="205">
        <v>2000000</v>
      </c>
      <c r="G141" s="205">
        <v>1710000</v>
      </c>
      <c r="H141" s="205">
        <v>1379997</v>
      </c>
      <c r="I141" s="205"/>
      <c r="J141" s="205">
        <f t="shared" si="12"/>
        <v>1379997</v>
      </c>
      <c r="N141" s="157">
        <v>-150000</v>
      </c>
    </row>
    <row r="142" spans="1:14" s="193" customFormat="1">
      <c r="A142" s="165"/>
      <c r="B142" s="166"/>
      <c r="C142" s="166">
        <v>3</v>
      </c>
      <c r="D142" s="166"/>
      <c r="E142" s="204" t="s">
        <v>401</v>
      </c>
      <c r="F142" s="205">
        <v>6000000</v>
      </c>
      <c r="G142" s="205">
        <v>7500000</v>
      </c>
      <c r="H142" s="205">
        <v>6349299</v>
      </c>
      <c r="I142" s="205">
        <v>0</v>
      </c>
      <c r="J142" s="205">
        <f t="shared" si="12"/>
        <v>6349299</v>
      </c>
      <c r="N142" s="157">
        <v>1500000</v>
      </c>
    </row>
    <row r="143" spans="1:14" s="193" customFormat="1">
      <c r="A143" s="165"/>
      <c r="B143" s="166"/>
      <c r="C143" s="166">
        <v>4</v>
      </c>
      <c r="D143" s="166"/>
      <c r="E143" s="206" t="s">
        <v>402</v>
      </c>
      <c r="F143" s="205">
        <v>1000000</v>
      </c>
      <c r="G143" s="205">
        <v>1000000</v>
      </c>
      <c r="H143" s="205">
        <v>1000000</v>
      </c>
      <c r="I143" s="205">
        <v>0</v>
      </c>
      <c r="J143" s="205">
        <f t="shared" si="12"/>
        <v>1000000</v>
      </c>
      <c r="N143" s="157">
        <v>0</v>
      </c>
    </row>
    <row r="144" spans="1:14" s="193" customFormat="1">
      <c r="A144" s="165"/>
      <c r="B144" s="166"/>
      <c r="C144" s="166">
        <v>5</v>
      </c>
      <c r="D144" s="166"/>
      <c r="E144" s="206" t="s">
        <v>403</v>
      </c>
      <c r="F144" s="205">
        <v>1500000</v>
      </c>
      <c r="G144" s="205">
        <v>1500000</v>
      </c>
      <c r="H144" s="205">
        <v>1500000</v>
      </c>
      <c r="I144" s="205">
        <v>0</v>
      </c>
      <c r="J144" s="205">
        <f t="shared" si="12"/>
        <v>1500000</v>
      </c>
      <c r="N144" s="157">
        <v>0</v>
      </c>
    </row>
    <row r="145" spans="1:20" s="193" customFormat="1">
      <c r="A145" s="165"/>
      <c r="B145" s="166"/>
      <c r="C145" s="166">
        <v>6</v>
      </c>
      <c r="D145" s="166"/>
      <c r="E145" s="206" t="s">
        <v>623</v>
      </c>
      <c r="F145" s="205">
        <v>3000000</v>
      </c>
      <c r="G145" s="205">
        <v>3140000</v>
      </c>
      <c r="H145" s="205">
        <v>3100000</v>
      </c>
      <c r="I145" s="205"/>
      <c r="J145" s="205">
        <f t="shared" si="12"/>
        <v>3100000</v>
      </c>
      <c r="N145" s="157">
        <v>0</v>
      </c>
    </row>
    <row r="146" spans="1:20" s="193" customFormat="1">
      <c r="A146" s="165"/>
      <c r="B146" s="166"/>
      <c r="C146" s="166">
        <v>7</v>
      </c>
      <c r="D146" s="166"/>
      <c r="E146" s="405" t="s">
        <v>398</v>
      </c>
      <c r="F146" s="205">
        <v>6500000</v>
      </c>
      <c r="G146" s="205">
        <v>6500000</v>
      </c>
      <c r="H146" s="205">
        <v>6499999</v>
      </c>
      <c r="I146" s="205">
        <v>0</v>
      </c>
      <c r="J146" s="205">
        <f t="shared" si="12"/>
        <v>6499999</v>
      </c>
      <c r="N146" s="157">
        <v>0</v>
      </c>
    </row>
    <row r="147" spans="1:20" s="193" customFormat="1">
      <c r="A147" s="165"/>
      <c r="B147" s="166"/>
      <c r="C147" s="166">
        <v>8</v>
      </c>
      <c r="D147" s="166"/>
      <c r="E147" s="167" t="s">
        <v>435</v>
      </c>
      <c r="F147" s="205">
        <v>21000000</v>
      </c>
      <c r="G147" s="205">
        <v>44838000</v>
      </c>
      <c r="H147" s="205">
        <v>44838000</v>
      </c>
      <c r="I147" s="205">
        <v>0</v>
      </c>
      <c r="J147" s="205">
        <f t="shared" si="12"/>
        <v>44838000</v>
      </c>
      <c r="N147" s="157">
        <v>0</v>
      </c>
    </row>
    <row r="148" spans="1:20" s="193" customFormat="1">
      <c r="A148" s="165"/>
      <c r="B148" s="166"/>
      <c r="C148" s="166">
        <v>9</v>
      </c>
      <c r="D148" s="166"/>
      <c r="E148" s="405" t="s">
        <v>561</v>
      </c>
      <c r="F148" s="205">
        <v>6484000</v>
      </c>
      <c r="G148" s="205">
        <v>6484000</v>
      </c>
      <c r="H148" s="205">
        <v>6484000</v>
      </c>
      <c r="I148" s="205">
        <v>0</v>
      </c>
      <c r="J148" s="205">
        <f t="shared" si="12"/>
        <v>6484000</v>
      </c>
      <c r="N148" s="157">
        <v>0</v>
      </c>
      <c r="O148" s="194">
        <f>SUM(F148,F146)</f>
        <v>12984000</v>
      </c>
      <c r="P148" s="194">
        <f t="shared" ref="P148:T148" si="16">SUM(G148,G146)</f>
        <v>12984000</v>
      </c>
      <c r="Q148" s="194">
        <f t="shared" si="16"/>
        <v>12983999</v>
      </c>
      <c r="R148" s="194">
        <f t="shared" si="16"/>
        <v>0</v>
      </c>
      <c r="S148" s="194">
        <f t="shared" si="16"/>
        <v>12983999</v>
      </c>
      <c r="T148" s="194">
        <f t="shared" si="16"/>
        <v>0</v>
      </c>
    </row>
    <row r="149" spans="1:20" s="193" customFormat="1">
      <c r="A149" s="165"/>
      <c r="B149" s="166"/>
      <c r="C149" s="166">
        <v>10</v>
      </c>
      <c r="D149" s="166"/>
      <c r="E149" s="167" t="s">
        <v>624</v>
      </c>
      <c r="F149" s="205">
        <v>25919000</v>
      </c>
      <c r="G149" s="205">
        <v>38319000</v>
      </c>
      <c r="H149" s="205">
        <v>38319000</v>
      </c>
      <c r="I149" s="205"/>
      <c r="J149" s="205">
        <f t="shared" si="12"/>
        <v>38319000</v>
      </c>
      <c r="N149" s="157">
        <v>0</v>
      </c>
    </row>
    <row r="150" spans="1:20" s="193" customFormat="1">
      <c r="A150" s="165"/>
      <c r="B150" s="166"/>
      <c r="C150" s="166">
        <v>11</v>
      </c>
      <c r="D150" s="166"/>
      <c r="E150" s="167" t="s">
        <v>625</v>
      </c>
      <c r="F150" s="205">
        <v>300000</v>
      </c>
      <c r="G150" s="205">
        <v>300000</v>
      </c>
      <c r="H150" s="205">
        <v>300000</v>
      </c>
      <c r="I150" s="205">
        <v>0</v>
      </c>
      <c r="J150" s="205">
        <f t="shared" si="12"/>
        <v>300000</v>
      </c>
      <c r="N150" s="157">
        <v>0</v>
      </c>
    </row>
    <row r="151" spans="1:20" s="193" customFormat="1">
      <c r="A151" s="165"/>
      <c r="B151" s="166"/>
      <c r="C151" s="166">
        <v>12</v>
      </c>
      <c r="D151" s="166"/>
      <c r="E151" s="167" t="s">
        <v>626</v>
      </c>
      <c r="F151" s="205">
        <v>500000</v>
      </c>
      <c r="G151" s="205">
        <v>500000</v>
      </c>
      <c r="H151" s="205">
        <v>500000</v>
      </c>
      <c r="I151" s="205">
        <v>0</v>
      </c>
      <c r="J151" s="205">
        <f t="shared" si="12"/>
        <v>500000</v>
      </c>
      <c r="N151" s="157">
        <v>0</v>
      </c>
    </row>
    <row r="152" spans="1:20" s="193" customFormat="1">
      <c r="A152" s="165"/>
      <c r="B152" s="166"/>
      <c r="C152" s="166">
        <v>13</v>
      </c>
      <c r="D152" s="166"/>
      <c r="E152" s="167" t="s">
        <v>695</v>
      </c>
      <c r="F152" s="205">
        <v>0</v>
      </c>
      <c r="G152" s="205">
        <v>2000000</v>
      </c>
      <c r="H152" s="205">
        <v>0</v>
      </c>
      <c r="I152" s="205">
        <v>0</v>
      </c>
      <c r="J152" s="205">
        <f t="shared" si="12"/>
        <v>0</v>
      </c>
      <c r="N152" s="157">
        <v>2000000</v>
      </c>
    </row>
    <row r="153" spans="1:20" s="193" customFormat="1">
      <c r="A153" s="165"/>
      <c r="B153" s="166"/>
      <c r="C153" s="166">
        <v>14</v>
      </c>
      <c r="D153" s="166"/>
      <c r="E153" s="167" t="s">
        <v>696</v>
      </c>
      <c r="F153" s="205">
        <v>0</v>
      </c>
      <c r="G153" s="205">
        <v>533000</v>
      </c>
      <c r="H153" s="205">
        <v>533000</v>
      </c>
      <c r="I153" s="205">
        <v>0</v>
      </c>
      <c r="J153" s="205">
        <f t="shared" si="12"/>
        <v>533000</v>
      </c>
      <c r="N153" s="157"/>
    </row>
    <row r="154" spans="1:20" s="193" customFormat="1" ht="16.5" thickBot="1">
      <c r="A154" s="165"/>
      <c r="B154" s="166"/>
      <c r="C154" s="166">
        <v>15</v>
      </c>
      <c r="D154" s="166"/>
      <c r="E154" s="167" t="s">
        <v>562</v>
      </c>
      <c r="F154" s="205">
        <v>3000000</v>
      </c>
      <c r="G154" s="205">
        <v>3000000</v>
      </c>
      <c r="H154" s="205">
        <v>3000000</v>
      </c>
      <c r="I154" s="205">
        <v>0</v>
      </c>
      <c r="J154" s="205">
        <f t="shared" si="12"/>
        <v>3000000</v>
      </c>
      <c r="N154" s="157">
        <v>0</v>
      </c>
    </row>
    <row r="155" spans="1:20" s="193" customFormat="1" ht="16.5" thickBot="1">
      <c r="A155" s="173"/>
      <c r="B155" s="174"/>
      <c r="C155" s="174"/>
      <c r="D155" s="174"/>
      <c r="E155" s="175" t="s">
        <v>404</v>
      </c>
      <c r="F155" s="176">
        <f>SUM(F140:F154)</f>
        <v>101203000</v>
      </c>
      <c r="G155" s="176">
        <v>145124000</v>
      </c>
      <c r="H155" s="176">
        <f t="shared" ref="H155:J155" si="17">SUM(H140:H154)</f>
        <v>140953295</v>
      </c>
      <c r="I155" s="176">
        <f t="shared" si="17"/>
        <v>0</v>
      </c>
      <c r="J155" s="176">
        <f t="shared" si="17"/>
        <v>140953295</v>
      </c>
      <c r="N155" s="157">
        <v>4650000</v>
      </c>
    </row>
    <row r="156" spans="1:20">
      <c r="A156" s="186">
        <v>380</v>
      </c>
      <c r="B156" s="187"/>
      <c r="C156" s="179"/>
      <c r="D156" s="179"/>
      <c r="E156" s="188" t="s">
        <v>131</v>
      </c>
      <c r="F156" s="222"/>
      <c r="G156" s="222">
        <v>0</v>
      </c>
      <c r="H156" s="222">
        <v>0</v>
      </c>
      <c r="I156" s="222">
        <v>0</v>
      </c>
      <c r="J156" s="222">
        <f t="shared" si="12"/>
        <v>0</v>
      </c>
      <c r="N156" s="157">
        <v>0</v>
      </c>
    </row>
    <row r="157" spans="1:20">
      <c r="A157" s="401"/>
      <c r="B157" s="152">
        <v>1</v>
      </c>
      <c r="C157" s="152"/>
      <c r="D157" s="152"/>
      <c r="E157" s="223" t="s">
        <v>459</v>
      </c>
      <c r="F157" s="154"/>
      <c r="G157" s="154">
        <v>0</v>
      </c>
      <c r="H157" s="154">
        <v>0</v>
      </c>
      <c r="I157" s="154">
        <v>0</v>
      </c>
      <c r="J157" s="154">
        <f t="shared" si="12"/>
        <v>0</v>
      </c>
      <c r="N157" s="157">
        <v>0</v>
      </c>
    </row>
    <row r="158" spans="1:20">
      <c r="A158" s="401"/>
      <c r="B158" s="152"/>
      <c r="C158" s="152"/>
      <c r="D158" s="152"/>
      <c r="E158" s="156" t="s">
        <v>246</v>
      </c>
      <c r="F158" s="154"/>
      <c r="G158" s="154">
        <v>0</v>
      </c>
      <c r="H158" s="154">
        <v>0</v>
      </c>
      <c r="I158" s="154">
        <v>0</v>
      </c>
      <c r="J158" s="154">
        <f t="shared" si="12"/>
        <v>0</v>
      </c>
      <c r="N158" s="157">
        <v>0</v>
      </c>
    </row>
    <row r="159" spans="1:20">
      <c r="A159" s="401"/>
      <c r="B159" s="152">
        <v>2</v>
      </c>
      <c r="C159" s="152"/>
      <c r="D159" s="152"/>
      <c r="E159" s="223" t="s">
        <v>460</v>
      </c>
      <c r="F159" s="154">
        <v>5414000</v>
      </c>
      <c r="G159" s="154">
        <v>30027600</v>
      </c>
      <c r="H159" s="154">
        <v>24623600</v>
      </c>
      <c r="I159" s="154">
        <v>0</v>
      </c>
      <c r="J159" s="154">
        <f t="shared" si="12"/>
        <v>24623600</v>
      </c>
      <c r="N159" s="157">
        <v>8476000</v>
      </c>
    </row>
    <row r="160" spans="1:20">
      <c r="A160" s="401"/>
      <c r="B160" s="152"/>
      <c r="C160" s="152"/>
      <c r="D160" s="152"/>
      <c r="E160" s="156" t="s">
        <v>246</v>
      </c>
      <c r="F160" s="154">
        <v>0</v>
      </c>
      <c r="G160" s="154">
        <v>0</v>
      </c>
      <c r="H160" s="154"/>
      <c r="I160" s="154">
        <v>0</v>
      </c>
      <c r="J160" s="154">
        <f t="shared" si="12"/>
        <v>0</v>
      </c>
      <c r="N160" s="157">
        <v>0</v>
      </c>
    </row>
    <row r="161" spans="1:14">
      <c r="A161" s="401"/>
      <c r="B161" s="152">
        <v>3</v>
      </c>
      <c r="C161" s="152"/>
      <c r="D161" s="152"/>
      <c r="E161" s="156" t="s">
        <v>461</v>
      </c>
      <c r="F161" s="154">
        <v>7874000</v>
      </c>
      <c r="G161" s="154">
        <v>7480000</v>
      </c>
      <c r="H161" s="154">
        <v>6160923</v>
      </c>
      <c r="I161" s="154">
        <v>0</v>
      </c>
      <c r="J161" s="154">
        <f t="shared" si="12"/>
        <v>6160923</v>
      </c>
      <c r="N161" s="157">
        <v>-394000</v>
      </c>
    </row>
    <row r="162" spans="1:14">
      <c r="A162" s="401"/>
      <c r="B162" s="152"/>
      <c r="C162" s="152"/>
      <c r="D162" s="152"/>
      <c r="E162" s="156" t="s">
        <v>246</v>
      </c>
      <c r="F162" s="154">
        <v>2126000</v>
      </c>
      <c r="G162" s="154">
        <v>2020000</v>
      </c>
      <c r="H162" s="154">
        <v>1663448</v>
      </c>
      <c r="I162" s="154">
        <v>0</v>
      </c>
      <c r="J162" s="154">
        <f t="shared" si="12"/>
        <v>1663448</v>
      </c>
      <c r="N162" s="157">
        <v>-106000</v>
      </c>
    </row>
    <row r="163" spans="1:14">
      <c r="A163" s="401"/>
      <c r="B163" s="152">
        <v>4</v>
      </c>
      <c r="C163" s="152"/>
      <c r="D163" s="152"/>
      <c r="E163" s="156" t="s">
        <v>613</v>
      </c>
      <c r="F163" s="154">
        <v>1575000</v>
      </c>
      <c r="G163" s="154">
        <v>0</v>
      </c>
      <c r="H163" s="154">
        <v>0</v>
      </c>
      <c r="I163" s="154">
        <v>0</v>
      </c>
      <c r="J163" s="154">
        <f t="shared" si="12"/>
        <v>0</v>
      </c>
      <c r="N163" s="157">
        <v>-1575000</v>
      </c>
    </row>
    <row r="164" spans="1:14">
      <c r="A164" s="401"/>
      <c r="B164" s="152"/>
      <c r="C164" s="152"/>
      <c r="D164" s="152"/>
      <c r="E164" s="156" t="s">
        <v>246</v>
      </c>
      <c r="F164" s="154">
        <v>425000</v>
      </c>
      <c r="G164" s="154">
        <v>0</v>
      </c>
      <c r="H164" s="154">
        <v>0</v>
      </c>
      <c r="I164" s="154">
        <v>0</v>
      </c>
      <c r="J164" s="154">
        <f t="shared" si="12"/>
        <v>0</v>
      </c>
      <c r="N164" s="157">
        <v>-425000</v>
      </c>
    </row>
    <row r="165" spans="1:14">
      <c r="A165" s="401"/>
      <c r="B165" s="152">
        <v>5</v>
      </c>
      <c r="C165" s="152"/>
      <c r="D165" s="152"/>
      <c r="E165" s="156" t="s">
        <v>614</v>
      </c>
      <c r="F165" s="154">
        <v>4724000</v>
      </c>
      <c r="G165" s="154">
        <v>4724000</v>
      </c>
      <c r="H165" s="154">
        <v>4645669</v>
      </c>
      <c r="I165" s="154">
        <v>0</v>
      </c>
      <c r="J165" s="154">
        <f t="shared" si="12"/>
        <v>4645669</v>
      </c>
      <c r="L165" s="157">
        <f>SUM(H173,H177,H183,H193,H189,H191,H165)</f>
        <v>18768686</v>
      </c>
      <c r="N165" s="157">
        <v>0</v>
      </c>
    </row>
    <row r="166" spans="1:14">
      <c r="A166" s="401"/>
      <c r="B166" s="152"/>
      <c r="C166" s="152"/>
      <c r="D166" s="152"/>
      <c r="E166" s="156" t="s">
        <v>246</v>
      </c>
      <c r="F166" s="154">
        <v>1276000</v>
      </c>
      <c r="G166" s="154">
        <v>1276000</v>
      </c>
      <c r="H166" s="154">
        <v>1254331</v>
      </c>
      <c r="I166" s="154">
        <v>0</v>
      </c>
      <c r="J166" s="154">
        <f t="shared" si="12"/>
        <v>1254331</v>
      </c>
      <c r="L166" s="157">
        <f>SUM(H174,H178,H184,H194,H190,H192,H166)</f>
        <v>5037794</v>
      </c>
      <c r="N166" s="157">
        <v>0</v>
      </c>
    </row>
    <row r="167" spans="1:14">
      <c r="A167" s="401"/>
      <c r="B167" s="152">
        <v>6</v>
      </c>
      <c r="C167" s="152"/>
      <c r="D167" s="152"/>
      <c r="E167" s="156" t="s">
        <v>615</v>
      </c>
      <c r="F167" s="154">
        <v>43898000</v>
      </c>
      <c r="G167" s="154">
        <v>43898000</v>
      </c>
      <c r="H167" s="154">
        <v>0</v>
      </c>
      <c r="I167" s="154">
        <v>0</v>
      </c>
      <c r="J167" s="154">
        <f t="shared" si="12"/>
        <v>0</v>
      </c>
      <c r="L167" s="157">
        <f>SUM(L165:L166)</f>
        <v>23806480</v>
      </c>
      <c r="N167" s="157">
        <v>0</v>
      </c>
    </row>
    <row r="168" spans="1:14">
      <c r="A168" s="401"/>
      <c r="B168" s="152"/>
      <c r="C168" s="152"/>
      <c r="D168" s="152"/>
      <c r="E168" s="156" t="s">
        <v>246</v>
      </c>
      <c r="F168" s="154">
        <v>11852000</v>
      </c>
      <c r="G168" s="154">
        <v>11852000</v>
      </c>
      <c r="H168" s="154">
        <v>0</v>
      </c>
      <c r="I168" s="154">
        <v>0</v>
      </c>
      <c r="J168" s="154">
        <f t="shared" si="12"/>
        <v>0</v>
      </c>
      <c r="L168" s="157">
        <f>SUM(H171,H175,H181,H197,H187)</f>
        <v>3142023</v>
      </c>
      <c r="N168" s="157">
        <v>0</v>
      </c>
    </row>
    <row r="169" spans="1:14">
      <c r="A169" s="401"/>
      <c r="B169" s="152">
        <v>7</v>
      </c>
      <c r="C169" s="152"/>
      <c r="D169" s="152"/>
      <c r="E169" s="156" t="s">
        <v>616</v>
      </c>
      <c r="F169" s="154">
        <v>3543000</v>
      </c>
      <c r="G169" s="154">
        <v>3543000</v>
      </c>
      <c r="H169" s="154">
        <v>3525753</v>
      </c>
      <c r="I169" s="154">
        <v>0</v>
      </c>
      <c r="J169" s="154">
        <f t="shared" si="12"/>
        <v>3525753</v>
      </c>
      <c r="L169" s="157">
        <f>SUM(H172,H176,H182,H198,H188)</f>
        <v>848347</v>
      </c>
      <c r="N169" s="157">
        <v>0</v>
      </c>
    </row>
    <row r="170" spans="1:14">
      <c r="A170" s="401"/>
      <c r="B170" s="152"/>
      <c r="C170" s="152"/>
      <c r="D170" s="152"/>
      <c r="E170" s="156" t="s">
        <v>246</v>
      </c>
      <c r="F170" s="154">
        <v>957000</v>
      </c>
      <c r="G170" s="154">
        <v>957000</v>
      </c>
      <c r="H170" s="154">
        <v>951953</v>
      </c>
      <c r="I170" s="154">
        <v>0</v>
      </c>
      <c r="J170" s="154">
        <f t="shared" si="12"/>
        <v>951953</v>
      </c>
      <c r="N170" s="157">
        <v>0</v>
      </c>
    </row>
    <row r="171" spans="1:14">
      <c r="A171" s="401"/>
      <c r="B171" s="152">
        <v>8</v>
      </c>
      <c r="C171" s="152"/>
      <c r="D171" s="152"/>
      <c r="E171" s="156" t="s">
        <v>697</v>
      </c>
      <c r="F171" s="154">
        <v>0</v>
      </c>
      <c r="G171" s="154">
        <v>328500</v>
      </c>
      <c r="H171" s="154">
        <v>328319</v>
      </c>
      <c r="I171" s="154">
        <v>0</v>
      </c>
      <c r="J171" s="154">
        <f t="shared" si="12"/>
        <v>328319</v>
      </c>
      <c r="N171" s="157"/>
    </row>
    <row r="172" spans="1:14">
      <c r="A172" s="401"/>
      <c r="B172" s="152"/>
      <c r="C172" s="152"/>
      <c r="D172" s="152"/>
      <c r="E172" s="156" t="s">
        <v>246</v>
      </c>
      <c r="F172" s="154">
        <v>0</v>
      </c>
      <c r="G172" s="154">
        <v>88695</v>
      </c>
      <c r="H172" s="154">
        <v>88646</v>
      </c>
      <c r="I172" s="154">
        <v>0</v>
      </c>
      <c r="J172" s="154">
        <f t="shared" si="12"/>
        <v>88646</v>
      </c>
      <c r="N172" s="157"/>
    </row>
    <row r="173" spans="1:14">
      <c r="A173" s="401"/>
      <c r="B173" s="152">
        <v>9</v>
      </c>
      <c r="C173" s="152"/>
      <c r="D173" s="152"/>
      <c r="E173" s="156" t="s">
        <v>617</v>
      </c>
      <c r="F173" s="154">
        <v>80000</v>
      </c>
      <c r="G173" s="154">
        <v>2002808</v>
      </c>
      <c r="H173" s="154">
        <v>1918839</v>
      </c>
      <c r="I173" s="154">
        <v>0</v>
      </c>
      <c r="J173" s="154">
        <f t="shared" si="12"/>
        <v>1918839</v>
      </c>
      <c r="L173" s="157">
        <f>SUM(H158,H160,H162,H164,H166,H168,H170,H172,H174,H176,H178,H180,H182,H184,H186,H194,H196,H198,H204)</f>
        <v>8219498</v>
      </c>
      <c r="N173" s="157">
        <v>0</v>
      </c>
    </row>
    <row r="174" spans="1:14">
      <c r="A174" s="401"/>
      <c r="B174" s="152"/>
      <c r="C174" s="152"/>
      <c r="D174" s="152"/>
      <c r="E174" s="156" t="s">
        <v>246</v>
      </c>
      <c r="F174" s="154">
        <v>21000</v>
      </c>
      <c r="G174" s="154">
        <v>540158</v>
      </c>
      <c r="H174" s="154">
        <v>518087</v>
      </c>
      <c r="I174" s="154">
        <v>0</v>
      </c>
      <c r="J174" s="154">
        <f t="shared" ref="J174:J240" si="18">SUM(H174:I174)</f>
        <v>518087</v>
      </c>
      <c r="N174" s="157">
        <v>0</v>
      </c>
    </row>
    <row r="175" spans="1:14">
      <c r="A175" s="401"/>
      <c r="B175" s="152">
        <v>10</v>
      </c>
      <c r="C175" s="152"/>
      <c r="D175" s="152"/>
      <c r="E175" s="336" t="s">
        <v>698</v>
      </c>
      <c r="F175" s="154">
        <v>0</v>
      </c>
      <c r="G175" s="154">
        <v>615000</v>
      </c>
      <c r="H175" s="154">
        <v>615000</v>
      </c>
      <c r="I175" s="154">
        <v>0</v>
      </c>
      <c r="J175" s="154">
        <f t="shared" si="18"/>
        <v>615000</v>
      </c>
      <c r="N175" s="157"/>
    </row>
    <row r="176" spans="1:14">
      <c r="A176" s="401"/>
      <c r="B176" s="152"/>
      <c r="C176" s="152"/>
      <c r="D176" s="152"/>
      <c r="E176" s="156" t="s">
        <v>246</v>
      </c>
      <c r="F176" s="154">
        <v>0</v>
      </c>
      <c r="G176" s="154">
        <v>166050</v>
      </c>
      <c r="H176" s="154">
        <v>166050</v>
      </c>
      <c r="I176" s="154">
        <v>0</v>
      </c>
      <c r="J176" s="154">
        <f t="shared" si="18"/>
        <v>166050</v>
      </c>
      <c r="N176" s="157"/>
    </row>
    <row r="177" spans="1:14">
      <c r="A177" s="401"/>
      <c r="B177" s="152">
        <v>11</v>
      </c>
      <c r="C177" s="152"/>
      <c r="D177" s="152"/>
      <c r="E177" s="336" t="s">
        <v>618</v>
      </c>
      <c r="F177" s="154">
        <v>2352000</v>
      </c>
      <c r="G177" s="154">
        <v>1737000</v>
      </c>
      <c r="H177" s="154">
        <v>1389945</v>
      </c>
      <c r="I177" s="154">
        <v>0</v>
      </c>
      <c r="J177" s="154">
        <f t="shared" si="18"/>
        <v>1389945</v>
      </c>
      <c r="N177" s="157">
        <v>0</v>
      </c>
    </row>
    <row r="178" spans="1:14">
      <c r="A178" s="401"/>
      <c r="B178" s="152"/>
      <c r="C178" s="152"/>
      <c r="D178" s="152"/>
      <c r="E178" s="394" t="s">
        <v>246</v>
      </c>
      <c r="F178" s="154">
        <v>635000</v>
      </c>
      <c r="G178" s="154">
        <v>468950</v>
      </c>
      <c r="H178" s="154">
        <v>375291</v>
      </c>
      <c r="I178" s="154">
        <v>0</v>
      </c>
      <c r="J178" s="154">
        <f t="shared" si="18"/>
        <v>375291</v>
      </c>
      <c r="N178" s="157">
        <v>0</v>
      </c>
    </row>
    <row r="179" spans="1:14">
      <c r="A179" s="401"/>
      <c r="B179" s="152">
        <v>12</v>
      </c>
      <c r="C179" s="152"/>
      <c r="D179" s="152"/>
      <c r="E179" s="156" t="s">
        <v>612</v>
      </c>
      <c r="F179" s="154">
        <v>24697000</v>
      </c>
      <c r="G179" s="154">
        <v>7494300</v>
      </c>
      <c r="H179" s="154">
        <v>7494219</v>
      </c>
      <c r="I179" s="154">
        <v>0</v>
      </c>
      <c r="J179" s="154">
        <f t="shared" si="18"/>
        <v>7494219</v>
      </c>
      <c r="N179" s="157">
        <v>0</v>
      </c>
    </row>
    <row r="180" spans="1:14">
      <c r="A180" s="401"/>
      <c r="B180" s="152"/>
      <c r="C180" s="152"/>
      <c r="D180" s="152"/>
      <c r="E180" s="156" t="s">
        <v>246</v>
      </c>
      <c r="F180" s="154">
        <v>6668000</v>
      </c>
      <c r="G180" s="154">
        <v>32700</v>
      </c>
      <c r="H180" s="154">
        <v>32400</v>
      </c>
      <c r="I180" s="154">
        <v>0</v>
      </c>
      <c r="J180" s="154">
        <f t="shared" si="18"/>
        <v>32400</v>
      </c>
      <c r="N180" s="157">
        <v>0</v>
      </c>
    </row>
    <row r="181" spans="1:14">
      <c r="A181" s="401"/>
      <c r="B181" s="152">
        <v>13</v>
      </c>
      <c r="C181" s="152"/>
      <c r="D181" s="152"/>
      <c r="E181" s="156" t="s">
        <v>699</v>
      </c>
      <c r="F181" s="154">
        <v>0</v>
      </c>
      <c r="G181" s="154">
        <v>348917</v>
      </c>
      <c r="H181" s="154">
        <v>348917</v>
      </c>
      <c r="I181" s="154">
        <v>0</v>
      </c>
      <c r="J181" s="154">
        <f t="shared" si="18"/>
        <v>348917</v>
      </c>
      <c r="N181" s="157"/>
    </row>
    <row r="182" spans="1:14">
      <c r="A182" s="401"/>
      <c r="B182" s="152"/>
      <c r="C182" s="152"/>
      <c r="D182" s="152"/>
      <c r="E182" s="156" t="s">
        <v>246</v>
      </c>
      <c r="F182" s="154">
        <v>0</v>
      </c>
      <c r="G182" s="154">
        <v>94208</v>
      </c>
      <c r="H182" s="154">
        <v>94208</v>
      </c>
      <c r="I182" s="154">
        <v>0</v>
      </c>
      <c r="J182" s="154">
        <f t="shared" si="18"/>
        <v>94208</v>
      </c>
      <c r="N182" s="157"/>
    </row>
    <row r="183" spans="1:14">
      <c r="A183" s="401"/>
      <c r="B183" s="152">
        <v>14</v>
      </c>
      <c r="C183" s="152"/>
      <c r="D183" s="152"/>
      <c r="E183" s="156" t="s">
        <v>700</v>
      </c>
      <c r="F183" s="154">
        <v>0</v>
      </c>
      <c r="G183" s="154">
        <v>4485753</v>
      </c>
      <c r="H183" s="154">
        <v>4485753</v>
      </c>
      <c r="I183" s="154">
        <v>0</v>
      </c>
      <c r="J183" s="154">
        <f t="shared" si="18"/>
        <v>4485753</v>
      </c>
      <c r="N183" s="157"/>
    </row>
    <row r="184" spans="1:14">
      <c r="A184" s="401"/>
      <c r="B184" s="152"/>
      <c r="C184" s="152"/>
      <c r="D184" s="152"/>
      <c r="E184" s="156" t="s">
        <v>246</v>
      </c>
      <c r="F184" s="154">
        <v>0</v>
      </c>
      <c r="G184" s="154">
        <v>1204344</v>
      </c>
      <c r="H184" s="154">
        <v>1204344</v>
      </c>
      <c r="I184" s="154">
        <v>0</v>
      </c>
      <c r="J184" s="154">
        <f t="shared" si="18"/>
        <v>1204344</v>
      </c>
      <c r="N184" s="157"/>
    </row>
    <row r="185" spans="1:14">
      <c r="A185" s="401"/>
      <c r="B185" s="152">
        <v>15</v>
      </c>
      <c r="C185" s="152"/>
      <c r="D185" s="152"/>
      <c r="E185" s="156" t="s">
        <v>659</v>
      </c>
      <c r="F185" s="154">
        <v>0</v>
      </c>
      <c r="G185" s="154">
        <v>91358210</v>
      </c>
      <c r="H185" s="154">
        <v>90342210</v>
      </c>
      <c r="I185" s="154">
        <v>0</v>
      </c>
      <c r="J185" s="154">
        <f t="shared" si="18"/>
        <v>90342210</v>
      </c>
      <c r="N185" s="157">
        <v>0</v>
      </c>
    </row>
    <row r="186" spans="1:14">
      <c r="A186" s="401"/>
      <c r="B186" s="152"/>
      <c r="C186" s="152"/>
      <c r="D186" s="152"/>
      <c r="E186" s="156" t="s">
        <v>246</v>
      </c>
      <c r="F186" s="154">
        <v>0</v>
      </c>
      <c r="G186" s="154">
        <v>1296000</v>
      </c>
      <c r="H186" s="154">
        <v>1296000</v>
      </c>
      <c r="I186" s="154">
        <v>0</v>
      </c>
      <c r="J186" s="154">
        <f t="shared" si="18"/>
        <v>1296000</v>
      </c>
      <c r="N186" s="157">
        <v>0</v>
      </c>
    </row>
    <row r="187" spans="1:14">
      <c r="A187" s="401"/>
      <c r="B187" s="152"/>
      <c r="C187" s="152"/>
      <c r="D187" s="152"/>
      <c r="E187" s="156" t="s">
        <v>701</v>
      </c>
      <c r="F187" s="154">
        <v>0</v>
      </c>
      <c r="G187" s="154">
        <v>149000</v>
      </c>
      <c r="H187" s="154">
        <v>149000</v>
      </c>
      <c r="I187" s="154">
        <v>0</v>
      </c>
      <c r="J187" s="154">
        <f t="shared" si="18"/>
        <v>149000</v>
      </c>
      <c r="N187" s="157"/>
    </row>
    <row r="188" spans="1:14">
      <c r="A188" s="401"/>
      <c r="B188" s="152"/>
      <c r="C188" s="152"/>
      <c r="D188" s="152"/>
      <c r="E188" s="156" t="s">
        <v>246</v>
      </c>
      <c r="F188" s="154">
        <v>0</v>
      </c>
      <c r="G188" s="154">
        <v>40230</v>
      </c>
      <c r="H188" s="154">
        <v>40230</v>
      </c>
      <c r="I188" s="154">
        <v>0</v>
      </c>
      <c r="J188" s="154">
        <f t="shared" si="18"/>
        <v>40230</v>
      </c>
      <c r="N188" s="157"/>
    </row>
    <row r="189" spans="1:14">
      <c r="A189" s="401"/>
      <c r="B189" s="152"/>
      <c r="C189" s="152"/>
      <c r="D189" s="152"/>
      <c r="E189" s="156" t="s">
        <v>702</v>
      </c>
      <c r="F189" s="154">
        <v>0</v>
      </c>
      <c r="G189" s="154">
        <v>2666000</v>
      </c>
      <c r="H189" s="154">
        <v>2666000</v>
      </c>
      <c r="I189" s="154"/>
      <c r="J189" s="154">
        <f t="shared" si="18"/>
        <v>2666000</v>
      </c>
      <c r="N189" s="157"/>
    </row>
    <row r="190" spans="1:14">
      <c r="A190" s="401"/>
      <c r="B190" s="152"/>
      <c r="C190" s="152"/>
      <c r="D190" s="152"/>
      <c r="E190" s="156" t="s">
        <v>246</v>
      </c>
      <c r="F190" s="154">
        <v>0</v>
      </c>
      <c r="G190" s="154">
        <v>719820</v>
      </c>
      <c r="H190" s="154">
        <v>719820</v>
      </c>
      <c r="I190" s="154"/>
      <c r="J190" s="154">
        <f t="shared" si="18"/>
        <v>719820</v>
      </c>
      <c r="N190" s="157"/>
    </row>
    <row r="191" spans="1:14">
      <c r="A191" s="401"/>
      <c r="B191" s="152"/>
      <c r="C191" s="152"/>
      <c r="D191" s="152"/>
      <c r="E191" s="156" t="s">
        <v>703</v>
      </c>
      <c r="F191" s="154">
        <v>0</v>
      </c>
      <c r="G191" s="154">
        <v>3234606</v>
      </c>
      <c r="H191" s="154">
        <v>3234606</v>
      </c>
      <c r="I191" s="154"/>
      <c r="J191" s="154">
        <f t="shared" si="18"/>
        <v>3234606</v>
      </c>
      <c r="N191" s="157"/>
    </row>
    <row r="192" spans="1:14">
      <c r="A192" s="401"/>
      <c r="B192" s="152"/>
      <c r="C192" s="152"/>
      <c r="D192" s="152"/>
      <c r="E192" s="156" t="s">
        <v>246</v>
      </c>
      <c r="F192" s="154">
        <v>0</v>
      </c>
      <c r="G192" s="154">
        <v>850394</v>
      </c>
      <c r="H192" s="154">
        <v>850394</v>
      </c>
      <c r="I192" s="154"/>
      <c r="J192" s="154">
        <f t="shared" si="18"/>
        <v>850394</v>
      </c>
      <c r="N192" s="157"/>
    </row>
    <row r="193" spans="1:14">
      <c r="A193" s="401"/>
      <c r="B193" s="152">
        <v>16</v>
      </c>
      <c r="C193" s="152"/>
      <c r="D193" s="152"/>
      <c r="E193" s="156" t="s">
        <v>704</v>
      </c>
      <c r="F193" s="154">
        <v>0</v>
      </c>
      <c r="G193" s="154">
        <v>502689</v>
      </c>
      <c r="H193" s="154">
        <v>427874</v>
      </c>
      <c r="I193" s="154">
        <v>0</v>
      </c>
      <c r="J193" s="154">
        <f t="shared" si="18"/>
        <v>427874</v>
      </c>
      <c r="N193" s="157"/>
    </row>
    <row r="194" spans="1:14">
      <c r="A194" s="401"/>
      <c r="B194" s="152"/>
      <c r="C194" s="152"/>
      <c r="D194" s="152"/>
      <c r="E194" s="156" t="s">
        <v>246</v>
      </c>
      <c r="F194" s="154">
        <v>0</v>
      </c>
      <c r="G194" s="154">
        <v>135727</v>
      </c>
      <c r="H194" s="154">
        <v>115527</v>
      </c>
      <c r="I194" s="154">
        <v>0</v>
      </c>
      <c r="J194" s="154">
        <f t="shared" si="18"/>
        <v>115527</v>
      </c>
      <c r="N194" s="157"/>
    </row>
    <row r="195" spans="1:14">
      <c r="A195" s="401"/>
      <c r="B195" s="152">
        <v>17</v>
      </c>
      <c r="C195" s="152"/>
      <c r="D195" s="152"/>
      <c r="E195" s="156" t="s">
        <v>658</v>
      </c>
      <c r="F195" s="154">
        <v>0</v>
      </c>
      <c r="G195" s="154">
        <v>5540400</v>
      </c>
      <c r="H195" s="154">
        <v>1540400</v>
      </c>
      <c r="I195" s="154">
        <v>0</v>
      </c>
      <c r="J195" s="154">
        <f t="shared" si="18"/>
        <v>1540400</v>
      </c>
      <c r="N195" s="157">
        <v>0</v>
      </c>
    </row>
    <row r="196" spans="1:14">
      <c r="A196" s="401"/>
      <c r="B196" s="152"/>
      <c r="C196" s="152"/>
      <c r="D196" s="152"/>
      <c r="E196" s="156" t="s">
        <v>246</v>
      </c>
      <c r="F196" s="154">
        <v>0</v>
      </c>
      <c r="G196" s="154">
        <v>0</v>
      </c>
      <c r="H196" s="154">
        <v>0</v>
      </c>
      <c r="I196" s="154">
        <v>0</v>
      </c>
      <c r="J196" s="154">
        <f t="shared" si="18"/>
        <v>0</v>
      </c>
      <c r="N196" s="157">
        <v>0</v>
      </c>
    </row>
    <row r="197" spans="1:14">
      <c r="A197" s="401"/>
      <c r="B197" s="152">
        <v>18</v>
      </c>
      <c r="C197" s="152"/>
      <c r="D197" s="152"/>
      <c r="E197" s="156" t="s">
        <v>662</v>
      </c>
      <c r="F197" s="154">
        <v>0</v>
      </c>
      <c r="G197" s="154">
        <v>1700800</v>
      </c>
      <c r="H197" s="154">
        <v>1700787</v>
      </c>
      <c r="I197" s="154">
        <v>0</v>
      </c>
      <c r="J197" s="154">
        <f t="shared" si="18"/>
        <v>1700787</v>
      </c>
      <c r="N197" s="157">
        <v>0</v>
      </c>
    </row>
    <row r="198" spans="1:14">
      <c r="A198" s="401"/>
      <c r="B198" s="152"/>
      <c r="C198" s="152"/>
      <c r="D198" s="152"/>
      <c r="E198" s="156" t="s">
        <v>246</v>
      </c>
      <c r="F198" s="154">
        <v>0</v>
      </c>
      <c r="G198" s="154">
        <v>459200</v>
      </c>
      <c r="H198" s="154">
        <v>459213</v>
      </c>
      <c r="I198" s="154">
        <v>0</v>
      </c>
      <c r="J198" s="154">
        <f t="shared" si="18"/>
        <v>459213</v>
      </c>
      <c r="N198" s="157">
        <v>0</v>
      </c>
    </row>
    <row r="199" spans="1:14">
      <c r="A199" s="401"/>
      <c r="B199" s="152"/>
      <c r="C199" s="152"/>
      <c r="D199" s="152"/>
      <c r="E199" s="156" t="s">
        <v>705</v>
      </c>
      <c r="F199" s="154">
        <v>0</v>
      </c>
      <c r="G199" s="154">
        <v>480000</v>
      </c>
      <c r="H199" s="154">
        <v>480000</v>
      </c>
      <c r="I199" s="154"/>
      <c r="J199" s="154">
        <f t="shared" si="18"/>
        <v>480000</v>
      </c>
      <c r="N199" s="157"/>
    </row>
    <row r="200" spans="1:14">
      <c r="A200" s="401"/>
      <c r="B200" s="152"/>
      <c r="C200" s="152"/>
      <c r="D200" s="152"/>
      <c r="E200" s="156" t="s">
        <v>246</v>
      </c>
      <c r="F200" s="154">
        <v>0</v>
      </c>
      <c r="G200" s="154">
        <v>0</v>
      </c>
      <c r="H200" s="154">
        <v>129600</v>
      </c>
      <c r="I200" s="154"/>
      <c r="J200" s="154">
        <f t="shared" si="18"/>
        <v>129600</v>
      </c>
      <c r="N200" s="157"/>
    </row>
    <row r="201" spans="1:14">
      <c r="A201" s="401"/>
      <c r="B201" s="152"/>
      <c r="C201" s="152"/>
      <c r="D201" s="152"/>
      <c r="E201" s="156" t="s">
        <v>709</v>
      </c>
      <c r="F201" s="154">
        <v>0</v>
      </c>
      <c r="G201" s="154">
        <v>0</v>
      </c>
      <c r="H201" s="154">
        <v>453543</v>
      </c>
      <c r="I201" s="154"/>
      <c r="J201" s="154">
        <f t="shared" si="18"/>
        <v>453543</v>
      </c>
      <c r="N201" s="157"/>
    </row>
    <row r="202" spans="1:14">
      <c r="A202" s="401"/>
      <c r="B202" s="152"/>
      <c r="C202" s="152"/>
      <c r="D202" s="152"/>
      <c r="E202" s="156" t="s">
        <v>246</v>
      </c>
      <c r="F202" s="154">
        <v>0</v>
      </c>
      <c r="G202" s="154">
        <v>0</v>
      </c>
      <c r="H202" s="154">
        <v>122457</v>
      </c>
      <c r="I202" s="154"/>
      <c r="J202" s="154">
        <f t="shared" si="18"/>
        <v>122457</v>
      </c>
      <c r="N202" s="157"/>
    </row>
    <row r="203" spans="1:14">
      <c r="A203" s="401"/>
      <c r="B203" s="152">
        <v>19</v>
      </c>
      <c r="C203" s="152"/>
      <c r="D203" s="152"/>
      <c r="E203" s="156" t="s">
        <v>451</v>
      </c>
      <c r="F203" s="154">
        <v>3646000</v>
      </c>
      <c r="G203" s="154">
        <v>3646000</v>
      </c>
      <c r="H203" s="154">
        <v>3646000</v>
      </c>
      <c r="I203" s="154">
        <v>0</v>
      </c>
      <c r="J203" s="154">
        <f t="shared" si="18"/>
        <v>3646000</v>
      </c>
      <c r="L203" s="157">
        <f>SUM(H203,H201,H199,H197,H195,H193,H191,H189,H187,H185,H183,H181,H179,H177,H175,H173,H171,H169,H167,H165,H163,H161,H159)</f>
        <v>160177357</v>
      </c>
      <c r="N203" s="157">
        <v>0</v>
      </c>
    </row>
    <row r="204" spans="1:14" ht="16.5" thickBot="1">
      <c r="A204" s="401"/>
      <c r="B204" s="152"/>
      <c r="C204" s="152"/>
      <c r="D204" s="152"/>
      <c r="E204" s="156" t="s">
        <v>246</v>
      </c>
      <c r="F204" s="154">
        <v>0</v>
      </c>
      <c r="G204" s="154">
        <v>0</v>
      </c>
      <c r="H204" s="154">
        <v>0</v>
      </c>
      <c r="I204" s="154">
        <v>0</v>
      </c>
      <c r="J204" s="154">
        <f t="shared" si="18"/>
        <v>0</v>
      </c>
      <c r="L204" s="157">
        <f>SUM(H204,H202,H200,H198,H196,H194,H192,H190,H188,H186,H184,H182,H180,H178,H176,H174,H172,H170,H168,H166,H164,H162,H160)</f>
        <v>10081999</v>
      </c>
      <c r="N204" s="157">
        <v>0</v>
      </c>
    </row>
    <row r="205" spans="1:14" s="193" customFormat="1" ht="16.5" thickBot="1">
      <c r="A205" s="173"/>
      <c r="B205" s="174"/>
      <c r="C205" s="174"/>
      <c r="D205" s="174"/>
      <c r="E205" s="175" t="s">
        <v>452</v>
      </c>
      <c r="F205" s="224">
        <f>SUM(F157:F204)</f>
        <v>121763000</v>
      </c>
      <c r="G205" s="224">
        <f t="shared" ref="G205:H205" si="19">SUM(G157:G204)</f>
        <v>238164059</v>
      </c>
      <c r="H205" s="224">
        <f t="shared" si="19"/>
        <v>170259356</v>
      </c>
      <c r="I205" s="224">
        <f>SUM(I157:I204)</f>
        <v>0</v>
      </c>
      <c r="J205" s="224">
        <f>SUM(J157:J204)</f>
        <v>170259356</v>
      </c>
      <c r="N205" s="157">
        <v>5976000</v>
      </c>
    </row>
    <row r="206" spans="1:14">
      <c r="A206" s="186">
        <v>381</v>
      </c>
      <c r="B206" s="187"/>
      <c r="C206" s="179"/>
      <c r="D206" s="179"/>
      <c r="E206" s="225" t="s">
        <v>133</v>
      </c>
      <c r="F206" s="222"/>
      <c r="G206" s="222"/>
      <c r="H206" s="222"/>
      <c r="I206" s="222">
        <v>0</v>
      </c>
      <c r="J206" s="222"/>
      <c r="N206" s="157">
        <v>0</v>
      </c>
    </row>
    <row r="207" spans="1:14">
      <c r="A207" s="401"/>
      <c r="B207" s="226">
        <v>1</v>
      </c>
      <c r="C207" s="226"/>
      <c r="D207" s="152"/>
      <c r="E207" s="227" t="s">
        <v>410</v>
      </c>
      <c r="F207" s="205">
        <v>7087000</v>
      </c>
      <c r="G207" s="205">
        <v>7087000</v>
      </c>
      <c r="H207" s="205">
        <v>6980825</v>
      </c>
      <c r="I207" s="205">
        <v>0</v>
      </c>
      <c r="J207" s="205">
        <f t="shared" si="18"/>
        <v>6980825</v>
      </c>
      <c r="N207" s="157">
        <v>0</v>
      </c>
    </row>
    <row r="208" spans="1:14">
      <c r="A208" s="401"/>
      <c r="B208" s="152"/>
      <c r="C208" s="152"/>
      <c r="D208" s="152"/>
      <c r="E208" s="156" t="s">
        <v>246</v>
      </c>
      <c r="F208" s="154">
        <v>1913000</v>
      </c>
      <c r="G208" s="154">
        <v>1913000</v>
      </c>
      <c r="H208" s="154">
        <v>1439322</v>
      </c>
      <c r="I208" s="154">
        <v>0</v>
      </c>
      <c r="J208" s="154">
        <f t="shared" si="18"/>
        <v>1439322</v>
      </c>
      <c r="N208" s="157">
        <v>0</v>
      </c>
    </row>
    <row r="209" spans="1:14">
      <c r="A209" s="401"/>
      <c r="B209" s="226">
        <v>2</v>
      </c>
      <c r="C209" s="152"/>
      <c r="D209" s="152"/>
      <c r="E209" s="156" t="s">
        <v>247</v>
      </c>
      <c r="F209" s="154">
        <v>7874000</v>
      </c>
      <c r="G209" s="154">
        <v>7874000</v>
      </c>
      <c r="H209" s="154">
        <v>7660349</v>
      </c>
      <c r="I209" s="154">
        <v>0</v>
      </c>
      <c r="J209" s="154">
        <f t="shared" si="18"/>
        <v>7660349</v>
      </c>
      <c r="N209" s="157">
        <v>0</v>
      </c>
    </row>
    <row r="210" spans="1:14">
      <c r="A210" s="401"/>
      <c r="B210" s="152"/>
      <c r="C210" s="152"/>
      <c r="D210" s="152"/>
      <c r="E210" s="156" t="s">
        <v>246</v>
      </c>
      <c r="F210" s="154">
        <v>2126000</v>
      </c>
      <c r="G210" s="154">
        <v>2126000</v>
      </c>
      <c r="H210" s="154">
        <v>2068295</v>
      </c>
      <c r="I210" s="154">
        <v>0</v>
      </c>
      <c r="J210" s="154">
        <f t="shared" si="18"/>
        <v>2068295</v>
      </c>
      <c r="N210" s="157">
        <v>0</v>
      </c>
    </row>
    <row r="211" spans="1:14">
      <c r="A211" s="401"/>
      <c r="B211" s="226">
        <v>3</v>
      </c>
      <c r="C211" s="152"/>
      <c r="D211" s="152"/>
      <c r="E211" s="395" t="s">
        <v>0</v>
      </c>
      <c r="F211" s="154">
        <v>4724000</v>
      </c>
      <c r="G211" s="154">
        <v>3089000</v>
      </c>
      <c r="H211" s="154">
        <v>2894265</v>
      </c>
      <c r="I211" s="154"/>
      <c r="J211" s="154">
        <f t="shared" si="18"/>
        <v>2894265</v>
      </c>
      <c r="N211" s="157">
        <v>0</v>
      </c>
    </row>
    <row r="212" spans="1:14">
      <c r="A212" s="401"/>
      <c r="B212" s="152"/>
      <c r="C212" s="152"/>
      <c r="D212" s="152"/>
      <c r="E212" s="156" t="s">
        <v>246</v>
      </c>
      <c r="F212" s="154">
        <v>1276000</v>
      </c>
      <c r="G212" s="154">
        <v>707000</v>
      </c>
      <c r="H212" s="154">
        <v>781449</v>
      </c>
      <c r="I212" s="154"/>
      <c r="J212" s="154">
        <f t="shared" si="18"/>
        <v>781449</v>
      </c>
      <c r="N212" s="157">
        <v>0</v>
      </c>
    </row>
    <row r="213" spans="1:14">
      <c r="A213" s="401"/>
      <c r="B213" s="226">
        <v>4</v>
      </c>
      <c r="C213" s="152"/>
      <c r="D213" s="152"/>
      <c r="E213" s="156" t="s">
        <v>608</v>
      </c>
      <c r="F213" s="154">
        <v>9684000</v>
      </c>
      <c r="G213" s="154">
        <v>1850000</v>
      </c>
      <c r="H213" s="154">
        <v>1850000</v>
      </c>
      <c r="I213" s="154">
        <v>0</v>
      </c>
      <c r="J213" s="154">
        <f t="shared" si="18"/>
        <v>1850000</v>
      </c>
      <c r="N213" s="157">
        <v>0</v>
      </c>
    </row>
    <row r="214" spans="1:14">
      <c r="A214" s="401"/>
      <c r="B214" s="152"/>
      <c r="C214" s="152"/>
      <c r="D214" s="152"/>
      <c r="E214" s="156" t="s">
        <v>246</v>
      </c>
      <c r="F214" s="154">
        <v>2615000</v>
      </c>
      <c r="G214" s="154">
        <v>499500</v>
      </c>
      <c r="H214" s="154">
        <v>499500</v>
      </c>
      <c r="I214" s="154">
        <v>0</v>
      </c>
      <c r="J214" s="154">
        <f t="shared" si="18"/>
        <v>499500</v>
      </c>
      <c r="N214" s="157">
        <v>0</v>
      </c>
    </row>
    <row r="215" spans="1:14">
      <c r="A215" s="401"/>
      <c r="B215" s="226">
        <v>5</v>
      </c>
      <c r="C215" s="152"/>
      <c r="D215" s="152"/>
      <c r="E215" s="156" t="s">
        <v>609</v>
      </c>
      <c r="F215" s="154">
        <v>8268000</v>
      </c>
      <c r="G215" s="154">
        <v>8268000</v>
      </c>
      <c r="H215" s="154">
        <v>8577183</v>
      </c>
      <c r="I215" s="154">
        <v>0</v>
      </c>
      <c r="J215" s="154">
        <f t="shared" si="18"/>
        <v>8577183</v>
      </c>
      <c r="N215" s="157">
        <v>0</v>
      </c>
    </row>
    <row r="216" spans="1:14">
      <c r="A216" s="401"/>
      <c r="B216" s="152"/>
      <c r="C216" s="152"/>
      <c r="D216" s="152"/>
      <c r="E216" s="156" t="s">
        <v>246</v>
      </c>
      <c r="F216" s="154">
        <v>2232000</v>
      </c>
      <c r="G216" s="154">
        <v>2232000</v>
      </c>
      <c r="H216" s="154">
        <v>2315839</v>
      </c>
      <c r="I216" s="154">
        <v>0</v>
      </c>
      <c r="J216" s="154">
        <f t="shared" si="18"/>
        <v>2315839</v>
      </c>
      <c r="N216" s="157">
        <v>0</v>
      </c>
    </row>
    <row r="217" spans="1:14">
      <c r="A217" s="401"/>
      <c r="B217" s="226">
        <v>6</v>
      </c>
      <c r="C217" s="152"/>
      <c r="D217" s="152"/>
      <c r="E217" s="156" t="s">
        <v>1</v>
      </c>
      <c r="F217" s="154">
        <v>15000000</v>
      </c>
      <c r="G217" s="154">
        <v>15000000</v>
      </c>
      <c r="H217" s="154">
        <v>14641693</v>
      </c>
      <c r="I217" s="154">
        <v>0</v>
      </c>
      <c r="J217" s="154">
        <f t="shared" si="18"/>
        <v>14641693</v>
      </c>
      <c r="N217" s="157">
        <v>0</v>
      </c>
    </row>
    <row r="218" spans="1:14">
      <c r="A218" s="401"/>
      <c r="B218" s="152"/>
      <c r="C218" s="152"/>
      <c r="D218" s="152"/>
      <c r="E218" s="156" t="s">
        <v>246</v>
      </c>
      <c r="F218" s="154">
        <v>4050000</v>
      </c>
      <c r="G218" s="154">
        <v>4050000</v>
      </c>
      <c r="H218" s="154">
        <v>3953257</v>
      </c>
      <c r="I218" s="154">
        <v>0</v>
      </c>
      <c r="J218" s="154">
        <f t="shared" si="18"/>
        <v>3953257</v>
      </c>
      <c r="N218" s="157">
        <v>0</v>
      </c>
    </row>
    <row r="219" spans="1:14">
      <c r="A219" s="401"/>
      <c r="B219" s="226">
        <v>7</v>
      </c>
      <c r="C219" s="152"/>
      <c r="D219" s="152"/>
      <c r="E219" s="156" t="s">
        <v>462</v>
      </c>
      <c r="F219" s="154">
        <v>1575000</v>
      </c>
      <c r="G219" s="154">
        <v>1575000</v>
      </c>
      <c r="H219" s="154">
        <v>0</v>
      </c>
      <c r="I219" s="154">
        <v>0</v>
      </c>
      <c r="J219" s="154">
        <f t="shared" si="18"/>
        <v>0</v>
      </c>
      <c r="N219" s="157">
        <v>0</v>
      </c>
    </row>
    <row r="220" spans="1:14">
      <c r="A220" s="401"/>
      <c r="B220" s="152"/>
      <c r="C220" s="152"/>
      <c r="D220" s="152"/>
      <c r="E220" s="156" t="s">
        <v>246</v>
      </c>
      <c r="F220" s="154">
        <v>425000</v>
      </c>
      <c r="G220" s="154">
        <v>425000</v>
      </c>
      <c r="H220" s="154">
        <v>0</v>
      </c>
      <c r="I220" s="154">
        <v>0</v>
      </c>
      <c r="J220" s="154">
        <f t="shared" si="18"/>
        <v>0</v>
      </c>
      <c r="N220" s="157">
        <v>0</v>
      </c>
    </row>
    <row r="221" spans="1:14">
      <c r="A221" s="401"/>
      <c r="B221" s="226">
        <v>8</v>
      </c>
      <c r="C221" s="152"/>
      <c r="D221" s="152"/>
      <c r="E221" s="156" t="s">
        <v>619</v>
      </c>
      <c r="F221" s="154">
        <v>4692000</v>
      </c>
      <c r="G221" s="154">
        <v>4692000</v>
      </c>
      <c r="H221" s="154">
        <v>4380588</v>
      </c>
      <c r="I221" s="154">
        <v>0</v>
      </c>
      <c r="J221" s="154">
        <f t="shared" si="18"/>
        <v>4380588</v>
      </c>
      <c r="N221" s="157">
        <v>0</v>
      </c>
    </row>
    <row r="222" spans="1:14">
      <c r="A222" s="401"/>
      <c r="B222" s="152"/>
      <c r="C222" s="152"/>
      <c r="D222" s="152"/>
      <c r="E222" s="156" t="s">
        <v>246</v>
      </c>
      <c r="F222" s="154">
        <v>1267000</v>
      </c>
      <c r="G222" s="154">
        <v>1267000</v>
      </c>
      <c r="H222" s="154">
        <v>1182759</v>
      </c>
      <c r="I222" s="154">
        <v>0</v>
      </c>
      <c r="J222" s="154">
        <f t="shared" si="18"/>
        <v>1182759</v>
      </c>
      <c r="N222" s="157">
        <v>0</v>
      </c>
    </row>
    <row r="223" spans="1:14">
      <c r="A223" s="401"/>
      <c r="B223" s="226">
        <v>9</v>
      </c>
      <c r="C223" s="152"/>
      <c r="D223" s="152"/>
      <c r="E223" s="156" t="s">
        <v>611</v>
      </c>
      <c r="F223" s="154">
        <v>530709000</v>
      </c>
      <c r="G223" s="154">
        <v>548662760</v>
      </c>
      <c r="H223" s="154">
        <v>361788174</v>
      </c>
      <c r="I223" s="154">
        <v>0</v>
      </c>
      <c r="J223" s="154">
        <f t="shared" si="18"/>
        <v>361788174</v>
      </c>
      <c r="N223" s="157">
        <v>20866000</v>
      </c>
    </row>
    <row r="224" spans="1:14">
      <c r="A224" s="401"/>
      <c r="B224" s="152"/>
      <c r="C224" s="152"/>
      <c r="D224" s="152"/>
      <c r="E224" s="156" t="s">
        <v>246</v>
      </c>
      <c r="F224" s="154">
        <v>143291000</v>
      </c>
      <c r="G224" s="154">
        <v>0</v>
      </c>
      <c r="H224" s="154">
        <v>131220</v>
      </c>
      <c r="I224" s="154">
        <v>0</v>
      </c>
      <c r="J224" s="154">
        <f t="shared" si="18"/>
        <v>131220</v>
      </c>
      <c r="N224" s="157">
        <v>-128973000</v>
      </c>
    </row>
    <row r="225" spans="1:14">
      <c r="A225" s="401"/>
      <c r="B225" s="226">
        <v>10</v>
      </c>
      <c r="C225" s="152"/>
      <c r="D225" s="152"/>
      <c r="E225" s="156" t="s">
        <v>610</v>
      </c>
      <c r="F225" s="154">
        <v>4331000</v>
      </c>
      <c r="G225" s="154">
        <v>4331000</v>
      </c>
      <c r="H225" s="154">
        <v>4802929</v>
      </c>
      <c r="I225" s="154">
        <v>0</v>
      </c>
      <c r="J225" s="154">
        <f t="shared" si="18"/>
        <v>4802929</v>
      </c>
      <c r="N225" s="157">
        <v>0</v>
      </c>
    </row>
    <row r="226" spans="1:14">
      <c r="A226" s="401"/>
      <c r="B226" s="152"/>
      <c r="C226" s="152"/>
      <c r="D226" s="152"/>
      <c r="E226" s="156" t="s">
        <v>246</v>
      </c>
      <c r="F226" s="154">
        <v>1169000</v>
      </c>
      <c r="G226" s="154">
        <v>1169000</v>
      </c>
      <c r="H226" s="154">
        <v>1296791</v>
      </c>
      <c r="I226" s="154">
        <v>0</v>
      </c>
      <c r="J226" s="154">
        <f t="shared" si="18"/>
        <v>1296791</v>
      </c>
      <c r="N226" s="157">
        <v>0</v>
      </c>
    </row>
    <row r="227" spans="1:14">
      <c r="A227" s="401"/>
      <c r="B227" s="226">
        <v>11</v>
      </c>
      <c r="C227" s="152"/>
      <c r="D227" s="152"/>
      <c r="E227" s="156" t="s">
        <v>660</v>
      </c>
      <c r="F227" s="154">
        <v>0</v>
      </c>
      <c r="G227" s="154">
        <v>198222500</v>
      </c>
      <c r="H227" s="154">
        <v>198222500</v>
      </c>
      <c r="I227" s="154">
        <v>0</v>
      </c>
      <c r="J227" s="154">
        <f t="shared" si="18"/>
        <v>198222500</v>
      </c>
      <c r="N227" s="157">
        <v>0</v>
      </c>
    </row>
    <row r="228" spans="1:14">
      <c r="A228" s="401"/>
      <c r="B228" s="152"/>
      <c r="C228" s="152"/>
      <c r="D228" s="152"/>
      <c r="E228" s="156" t="s">
        <v>246</v>
      </c>
      <c r="F228" s="154">
        <v>0</v>
      </c>
      <c r="G228" s="154">
        <v>5762137</v>
      </c>
      <c r="H228" s="154">
        <v>5762137</v>
      </c>
      <c r="I228" s="154">
        <v>0</v>
      </c>
      <c r="J228" s="154">
        <f t="shared" si="18"/>
        <v>5762137</v>
      </c>
      <c r="N228" s="157">
        <v>0</v>
      </c>
    </row>
    <row r="229" spans="1:14">
      <c r="A229" s="401"/>
      <c r="B229" s="226">
        <v>12</v>
      </c>
      <c r="C229" s="152"/>
      <c r="D229" s="152"/>
      <c r="E229" s="156" t="s">
        <v>661</v>
      </c>
      <c r="F229" s="154">
        <v>0</v>
      </c>
      <c r="G229" s="154">
        <v>43238720</v>
      </c>
      <c r="H229" s="154">
        <v>43238720</v>
      </c>
      <c r="I229" s="154">
        <v>0</v>
      </c>
      <c r="J229" s="154">
        <f t="shared" si="18"/>
        <v>43238720</v>
      </c>
      <c r="N229" s="157">
        <v>0</v>
      </c>
    </row>
    <row r="230" spans="1:14">
      <c r="A230" s="401"/>
      <c r="B230" s="152"/>
      <c r="C230" s="152"/>
      <c r="D230" s="152"/>
      <c r="E230" s="156" t="s">
        <v>246</v>
      </c>
      <c r="F230" s="154">
        <v>0</v>
      </c>
      <c r="G230" s="154">
        <v>11674453</v>
      </c>
      <c r="H230" s="154">
        <v>11674453</v>
      </c>
      <c r="I230" s="154">
        <v>0</v>
      </c>
      <c r="J230" s="154">
        <f t="shared" si="18"/>
        <v>11674453</v>
      </c>
      <c r="N230" s="157">
        <v>0</v>
      </c>
    </row>
    <row r="231" spans="1:14">
      <c r="A231" s="401"/>
      <c r="B231" s="226">
        <v>13</v>
      </c>
      <c r="C231" s="152"/>
      <c r="D231" s="152"/>
      <c r="E231" s="156" t="s">
        <v>669</v>
      </c>
      <c r="F231" s="154">
        <v>0</v>
      </c>
      <c r="G231" s="154">
        <v>64526985</v>
      </c>
      <c r="H231" s="154">
        <v>64526985</v>
      </c>
      <c r="I231" s="154">
        <v>0</v>
      </c>
      <c r="J231" s="154">
        <f t="shared" si="18"/>
        <v>64526985</v>
      </c>
      <c r="N231" s="157"/>
    </row>
    <row r="232" spans="1:14">
      <c r="A232" s="401"/>
      <c r="B232" s="152"/>
      <c r="C232" s="152"/>
      <c r="D232" s="152"/>
      <c r="E232" s="156" t="s">
        <v>246</v>
      </c>
      <c r="F232" s="154">
        <v>0</v>
      </c>
      <c r="G232" s="154">
        <v>13217752</v>
      </c>
      <c r="H232" s="154">
        <v>13217752</v>
      </c>
      <c r="I232" s="154">
        <v>0</v>
      </c>
      <c r="J232" s="154">
        <f t="shared" si="18"/>
        <v>13217752</v>
      </c>
      <c r="N232" s="157"/>
    </row>
    <row r="233" spans="1:14">
      <c r="A233" s="401"/>
      <c r="B233" s="226">
        <v>14</v>
      </c>
      <c r="C233" s="152"/>
      <c r="D233" s="152"/>
      <c r="E233" s="156" t="s">
        <v>706</v>
      </c>
      <c r="F233" s="154">
        <v>0</v>
      </c>
      <c r="G233" s="154">
        <v>57225772</v>
      </c>
      <c r="H233" s="154">
        <v>57225772</v>
      </c>
      <c r="I233" s="154">
        <v>0</v>
      </c>
      <c r="J233" s="154">
        <f t="shared" si="18"/>
        <v>57225772</v>
      </c>
      <c r="N233" s="157"/>
    </row>
    <row r="234" spans="1:14">
      <c r="A234" s="401"/>
      <c r="B234" s="152"/>
      <c r="C234" s="152"/>
      <c r="D234" s="152"/>
      <c r="E234" s="156" t="s">
        <v>246</v>
      </c>
      <c r="F234" s="154">
        <v>0</v>
      </c>
      <c r="G234" s="154">
        <v>0</v>
      </c>
      <c r="H234" s="154">
        <v>0</v>
      </c>
      <c r="I234" s="154">
        <v>0</v>
      </c>
      <c r="J234" s="154">
        <f t="shared" si="18"/>
        <v>0</v>
      </c>
      <c r="N234" s="157"/>
    </row>
    <row r="235" spans="1:14">
      <c r="A235" s="401"/>
      <c r="B235" s="226">
        <v>15</v>
      </c>
      <c r="C235" s="152"/>
      <c r="D235" s="152"/>
      <c r="E235" s="156" t="s">
        <v>248</v>
      </c>
      <c r="F235" s="154">
        <v>7874000</v>
      </c>
      <c r="G235" s="154">
        <v>7874000</v>
      </c>
      <c r="H235" s="154">
        <v>2069000</v>
      </c>
      <c r="I235" s="154">
        <v>0</v>
      </c>
      <c r="J235" s="154">
        <f t="shared" si="18"/>
        <v>2069000</v>
      </c>
      <c r="N235" s="157">
        <v>0</v>
      </c>
    </row>
    <row r="236" spans="1:14" ht="16.5" thickBot="1">
      <c r="A236" s="401"/>
      <c r="B236" s="152"/>
      <c r="C236" s="152"/>
      <c r="D236" s="152"/>
      <c r="E236" s="156" t="s">
        <v>246</v>
      </c>
      <c r="F236" s="154">
        <v>2126000</v>
      </c>
      <c r="G236" s="154">
        <v>2126000</v>
      </c>
      <c r="H236" s="154">
        <v>558630</v>
      </c>
      <c r="I236" s="154">
        <v>0</v>
      </c>
      <c r="J236" s="154">
        <f t="shared" si="18"/>
        <v>558630</v>
      </c>
      <c r="N236" s="157">
        <v>0</v>
      </c>
    </row>
    <row r="237" spans="1:14" ht="16.5" thickBot="1">
      <c r="A237" s="173"/>
      <c r="B237" s="174"/>
      <c r="C237" s="174"/>
      <c r="D237" s="174"/>
      <c r="E237" s="175" t="s">
        <v>453</v>
      </c>
      <c r="F237" s="176">
        <f>SUM(F207:F236)</f>
        <v>764308000</v>
      </c>
      <c r="G237" s="176">
        <v>1020685579</v>
      </c>
      <c r="H237" s="176">
        <f t="shared" ref="H237:J237" si="20">SUM(H207:H236)</f>
        <v>823740387</v>
      </c>
      <c r="I237" s="176">
        <f t="shared" si="20"/>
        <v>0</v>
      </c>
      <c r="J237" s="176">
        <f t="shared" si="20"/>
        <v>823740387</v>
      </c>
      <c r="N237" s="157">
        <v>-108107000</v>
      </c>
    </row>
    <row r="238" spans="1:14" s="193" customFormat="1">
      <c r="A238" s="186">
        <v>390</v>
      </c>
      <c r="B238" s="179"/>
      <c r="C238" s="179"/>
      <c r="D238" s="187"/>
      <c r="E238" s="219" t="s">
        <v>455</v>
      </c>
      <c r="F238" s="180"/>
      <c r="G238" s="180">
        <v>0</v>
      </c>
      <c r="H238" s="180">
        <v>0</v>
      </c>
      <c r="I238" s="180">
        <v>0</v>
      </c>
      <c r="J238" s="180">
        <f t="shared" si="18"/>
        <v>0</v>
      </c>
      <c r="N238" s="157">
        <v>0</v>
      </c>
    </row>
    <row r="239" spans="1:14" s="193" customFormat="1">
      <c r="A239" s="220"/>
      <c r="B239" s="221">
        <v>1</v>
      </c>
      <c r="C239" s="221"/>
      <c r="D239" s="221"/>
      <c r="E239" s="184" t="s">
        <v>456</v>
      </c>
      <c r="F239" s="185">
        <v>10645000</v>
      </c>
      <c r="G239" s="185">
        <v>10645000</v>
      </c>
      <c r="H239" s="185">
        <v>10644800</v>
      </c>
      <c r="I239" s="185">
        <v>0</v>
      </c>
      <c r="J239" s="185">
        <f t="shared" si="18"/>
        <v>10644800</v>
      </c>
      <c r="N239" s="157">
        <v>0</v>
      </c>
    </row>
    <row r="240" spans="1:14" s="193" customFormat="1" ht="16.5" thickBot="1">
      <c r="A240" s="220"/>
      <c r="B240" s="221">
        <v>4</v>
      </c>
      <c r="C240" s="221"/>
      <c r="D240" s="221"/>
      <c r="E240" s="332" t="s">
        <v>147</v>
      </c>
      <c r="F240" s="185">
        <v>27765680</v>
      </c>
      <c r="G240" s="185">
        <v>27765680</v>
      </c>
      <c r="H240" s="185">
        <v>27765680</v>
      </c>
      <c r="I240" s="185">
        <v>0</v>
      </c>
      <c r="J240" s="185">
        <f t="shared" si="18"/>
        <v>27765680</v>
      </c>
      <c r="N240" s="157">
        <v>0</v>
      </c>
    </row>
    <row r="241" spans="1:14" s="193" customFormat="1" ht="16.5" thickBot="1">
      <c r="A241" s="173"/>
      <c r="B241" s="174"/>
      <c r="C241" s="174"/>
      <c r="D241" s="174"/>
      <c r="E241" s="175" t="s">
        <v>572</v>
      </c>
      <c r="F241" s="176">
        <f>SUM(F239:F240)</f>
        <v>38410680</v>
      </c>
      <c r="G241" s="176">
        <v>38410680</v>
      </c>
      <c r="H241" s="176">
        <f t="shared" ref="H241:J241" si="21">SUM(H239:H240)</f>
        <v>38410480</v>
      </c>
      <c r="I241" s="176">
        <f t="shared" si="21"/>
        <v>0</v>
      </c>
      <c r="J241" s="176">
        <f t="shared" si="21"/>
        <v>38410480</v>
      </c>
      <c r="N241" s="157">
        <v>0</v>
      </c>
    </row>
    <row r="242" spans="1:14">
      <c r="A242" s="150">
        <v>394</v>
      </c>
      <c r="B242" s="155"/>
      <c r="C242" s="228"/>
      <c r="D242" s="228"/>
      <c r="E242" s="229" t="s">
        <v>165</v>
      </c>
      <c r="F242" s="185"/>
      <c r="G242" s="185">
        <v>0</v>
      </c>
      <c r="H242" s="185">
        <v>0</v>
      </c>
      <c r="I242" s="185">
        <v>0</v>
      </c>
      <c r="J242" s="185">
        <f t="shared" ref="J242:J251" si="22">SUM(H242:I242)</f>
        <v>0</v>
      </c>
      <c r="N242" s="157">
        <v>0</v>
      </c>
    </row>
    <row r="243" spans="1:14">
      <c r="A243" s="150"/>
      <c r="B243" s="155">
        <v>1</v>
      </c>
      <c r="C243" s="228"/>
      <c r="D243" s="228"/>
      <c r="E243" s="229" t="s">
        <v>136</v>
      </c>
      <c r="F243" s="185">
        <v>5000000</v>
      </c>
      <c r="G243" s="185">
        <v>44327823</v>
      </c>
      <c r="H243" s="185">
        <v>0</v>
      </c>
      <c r="I243" s="185"/>
      <c r="J243" s="185">
        <f t="shared" si="22"/>
        <v>0</v>
      </c>
      <c r="N243" s="157">
        <v>-13295278</v>
      </c>
    </row>
    <row r="244" spans="1:14">
      <c r="A244" s="150"/>
      <c r="B244" s="155">
        <v>2</v>
      </c>
      <c r="C244" s="228"/>
      <c r="D244" s="228"/>
      <c r="E244" s="229" t="s">
        <v>507</v>
      </c>
      <c r="F244" s="185">
        <v>1925930</v>
      </c>
      <c r="G244" s="185">
        <v>1001599</v>
      </c>
      <c r="H244" s="185">
        <v>0</v>
      </c>
      <c r="I244" s="185">
        <v>0</v>
      </c>
      <c r="J244" s="185">
        <f t="shared" si="22"/>
        <v>0</v>
      </c>
      <c r="N244" s="157">
        <v>0</v>
      </c>
    </row>
    <row r="245" spans="1:14" ht="16.5" thickBot="1">
      <c r="A245" s="150"/>
      <c r="B245" s="155">
        <v>3</v>
      </c>
      <c r="C245" s="228"/>
      <c r="D245" s="228"/>
      <c r="E245" s="229" t="s">
        <v>411</v>
      </c>
      <c r="F245" s="185">
        <v>8000000</v>
      </c>
      <c r="G245" s="185">
        <v>1192566828</v>
      </c>
      <c r="H245" s="185">
        <v>0</v>
      </c>
      <c r="I245" s="185">
        <v>0</v>
      </c>
      <c r="J245" s="185">
        <f t="shared" si="22"/>
        <v>0</v>
      </c>
      <c r="N245" s="157">
        <v>14099000</v>
      </c>
    </row>
    <row r="246" spans="1:14" ht="16.5" thickBot="1">
      <c r="A246" s="399"/>
      <c r="B246" s="400"/>
      <c r="C246" s="400"/>
      <c r="D246" s="400"/>
      <c r="E246" s="230" t="s">
        <v>571</v>
      </c>
      <c r="F246" s="231">
        <f>SUM(F242:F245)</f>
        <v>14925930</v>
      </c>
      <c r="G246" s="231">
        <f t="shared" ref="G246:J246" si="23">SUM(G242:G245)</f>
        <v>1237896250</v>
      </c>
      <c r="H246" s="231">
        <f t="shared" si="23"/>
        <v>0</v>
      </c>
      <c r="I246" s="231">
        <f t="shared" si="23"/>
        <v>0</v>
      </c>
      <c r="J246" s="231">
        <f t="shared" si="23"/>
        <v>0</v>
      </c>
      <c r="N246" s="157">
        <v>803722</v>
      </c>
    </row>
    <row r="247" spans="1:14" s="193" customFormat="1" ht="31.5" hidden="1">
      <c r="A247" s="186">
        <v>389</v>
      </c>
      <c r="B247" s="179"/>
      <c r="C247" s="179"/>
      <c r="D247" s="187"/>
      <c r="E247" s="219" t="s">
        <v>430</v>
      </c>
      <c r="F247" s="180"/>
      <c r="G247" s="180">
        <v>0</v>
      </c>
      <c r="H247" s="180">
        <v>0</v>
      </c>
      <c r="I247" s="180">
        <v>0</v>
      </c>
      <c r="J247" s="180">
        <f t="shared" si="22"/>
        <v>0</v>
      </c>
      <c r="N247" s="157">
        <v>0</v>
      </c>
    </row>
    <row r="248" spans="1:14" s="193" customFormat="1" hidden="1">
      <c r="A248" s="220"/>
      <c r="B248" s="221">
        <v>1</v>
      </c>
      <c r="C248" s="221"/>
      <c r="D248" s="221"/>
      <c r="E248" s="184" t="s">
        <v>408</v>
      </c>
      <c r="F248" s="185"/>
      <c r="G248" s="185">
        <v>0</v>
      </c>
      <c r="H248" s="185">
        <v>0</v>
      </c>
      <c r="I248" s="185">
        <v>0</v>
      </c>
      <c r="J248" s="185">
        <f t="shared" si="22"/>
        <v>0</v>
      </c>
      <c r="N248" s="157">
        <v>0</v>
      </c>
    </row>
    <row r="249" spans="1:14" s="193" customFormat="1" hidden="1">
      <c r="A249" s="220"/>
      <c r="B249" s="221"/>
      <c r="C249" s="221">
        <v>1</v>
      </c>
      <c r="D249" s="221"/>
      <c r="E249" s="184" t="s">
        <v>409</v>
      </c>
      <c r="F249" s="185"/>
      <c r="G249" s="185">
        <v>0</v>
      </c>
      <c r="H249" s="185">
        <v>0</v>
      </c>
      <c r="I249" s="185">
        <v>0</v>
      </c>
      <c r="J249" s="185">
        <f t="shared" si="22"/>
        <v>0</v>
      </c>
      <c r="N249" s="157">
        <v>0</v>
      </c>
    </row>
    <row r="250" spans="1:14" s="193" customFormat="1" ht="16.5" hidden="1" thickBot="1">
      <c r="A250" s="173"/>
      <c r="B250" s="174"/>
      <c r="C250" s="174"/>
      <c r="D250" s="174"/>
      <c r="E250" s="175" t="s">
        <v>440</v>
      </c>
      <c r="F250" s="176">
        <f>SUM(F248:F249)</f>
        <v>0</v>
      </c>
      <c r="G250" s="176">
        <v>0</v>
      </c>
      <c r="H250" s="176">
        <v>0</v>
      </c>
      <c r="I250" s="176">
        <v>0</v>
      </c>
      <c r="J250" s="176">
        <f t="shared" si="22"/>
        <v>0</v>
      </c>
      <c r="N250" s="157">
        <v>0</v>
      </c>
    </row>
    <row r="251" spans="1:14" ht="16.5" thickBot="1">
      <c r="A251" s="155"/>
      <c r="B251" s="151"/>
      <c r="C251" s="151"/>
      <c r="D251" s="151"/>
      <c r="E251" s="153"/>
      <c r="F251" s="232"/>
      <c r="G251" s="232">
        <v>0</v>
      </c>
      <c r="H251" s="232">
        <v>0</v>
      </c>
      <c r="I251" s="232">
        <v>0</v>
      </c>
      <c r="J251" s="232">
        <f t="shared" si="22"/>
        <v>0</v>
      </c>
      <c r="N251" s="157">
        <v>0</v>
      </c>
    </row>
    <row r="252" spans="1:14" ht="16.5" thickBot="1">
      <c r="A252" s="173"/>
      <c r="B252" s="174"/>
      <c r="C252" s="174"/>
      <c r="D252" s="174"/>
      <c r="E252" s="175" t="s">
        <v>412</v>
      </c>
      <c r="F252" s="176">
        <f>SUM(F250,F246,F237,F205,F155,F138,F132,F112,F100,F95,F82,F77,F241,F88,F115)</f>
        <v>2585942674</v>
      </c>
      <c r="G252" s="176">
        <f>SUM(G250,G246,G237,G205,G155,G138,G132,G112,G100,G95,G82,G77,G241,G88,G115)</f>
        <v>4622308180</v>
      </c>
      <c r="H252" s="176">
        <f>SUM(H250,H246,H237,H205,H155,H138,H132,H112,H100,H95,H82,H77,H241,H88,H115)</f>
        <v>2953849148</v>
      </c>
      <c r="I252" s="176">
        <f>SUM(I250,I246,I237,I205,I155,I138,I132,I112,I100,I95,I82,I77,I241,I88,I115)</f>
        <v>0</v>
      </c>
      <c r="J252" s="176">
        <f>SUM(J250,J246,J237,J205,J155,J138,J132,J112,J100,J95,J82,J77,J241,J88,J115)</f>
        <v>2953849148</v>
      </c>
      <c r="N252" s="157">
        <v>26171463</v>
      </c>
    </row>
    <row r="254" spans="1:14">
      <c r="F254" s="234"/>
      <c r="G254" s="234">
        <f>'[1]1.1.PMINFO.'!E135-'14B.m '!G252</f>
        <v>-193802</v>
      </c>
      <c r="H254" s="234">
        <f>'[1]1.1.PMINFO.'!F135-'14B.m '!H252</f>
        <v>0</v>
      </c>
      <c r="I254" s="234"/>
      <c r="J254" s="234">
        <f>J252-'[5]1.1.PMINFO.'!F136</f>
        <v>2953849148</v>
      </c>
    </row>
    <row r="255" spans="1:14">
      <c r="F255" s="234"/>
      <c r="G255" s="234"/>
      <c r="H255" s="234"/>
      <c r="I255" s="234"/>
      <c r="J255" s="234"/>
    </row>
    <row r="257" spans="6:10">
      <c r="F257" s="234"/>
      <c r="G257" s="234"/>
      <c r="H257" s="234"/>
      <c r="I257" s="234"/>
      <c r="J257" s="234">
        <f>J252-'[5]1.1.PMINFO.'!F135</f>
        <v>1904576773</v>
      </c>
    </row>
    <row r="259" spans="6:10">
      <c r="F259" s="234"/>
      <c r="G259" s="234"/>
      <c r="H259" s="234"/>
      <c r="I259" s="234"/>
      <c r="J259" s="234"/>
    </row>
  </sheetData>
  <mergeCells count="14">
    <mergeCell ref="G6:G10"/>
    <mergeCell ref="H6:H10"/>
    <mergeCell ref="I6:I10"/>
    <mergeCell ref="J6:J10"/>
    <mergeCell ref="A1:J1"/>
    <mergeCell ref="A2:J2"/>
    <mergeCell ref="A3:J3"/>
    <mergeCell ref="A4:D5"/>
    <mergeCell ref="E5:F5"/>
    <mergeCell ref="A6:A10"/>
    <mergeCell ref="B6:B10"/>
    <mergeCell ref="C6:C10"/>
    <mergeCell ref="D6:D10"/>
    <mergeCell ref="F6:F10"/>
  </mergeCells>
  <printOptions horizontalCentered="1"/>
  <pageMargins left="0" right="0" top="0.70866141732283472" bottom="0.35433070866141736" header="0.31496062992125984" footer="0.19685039370078741"/>
  <pageSetup paperSize="9" scale="55" orientation="portrait" r:id="rId1"/>
  <headerFooter alignWithMargins="0">
    <oddFooter>&amp;R&amp;P</oddFooter>
  </headerFooter>
  <rowBreaks count="3" manualBreakCount="3">
    <brk id="115" max="10" man="1"/>
    <brk id="211" max="7" man="1"/>
    <brk id="304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AB142"/>
  <sheetViews>
    <sheetView view="pageBreakPreview" zoomScale="130" zoomScaleNormal="120" zoomScaleSheetLayoutView="130" workbookViewId="0">
      <pane xSplit="3" ySplit="3" topLeftCell="D76" activePane="bottomRight" state="frozen"/>
      <selection pane="topRight" activeCell="D1" sqref="D1"/>
      <selection pane="bottomLeft" activeCell="A4" sqref="A4"/>
      <selection pane="bottomRight" activeCell="E28" sqref="E28"/>
    </sheetView>
  </sheetViews>
  <sheetFormatPr defaultColWidth="9.140625" defaultRowHeight="15.75"/>
  <cols>
    <col min="1" max="2" width="8.140625" style="71" customWidth="1"/>
    <col min="3" max="3" width="65.85546875" style="71" customWidth="1"/>
    <col min="4" max="5" width="12.28515625" style="72" bestFit="1" customWidth="1"/>
    <col min="6" max="6" width="11.7109375" style="72" customWidth="1"/>
    <col min="7" max="7" width="9.28515625" style="364" customWidth="1"/>
    <col min="8" max="9" width="9.140625" style="15"/>
    <col min="10" max="11" width="12.85546875" style="72" customWidth="1"/>
    <col min="12" max="12" width="14.42578125" style="72" customWidth="1"/>
    <col min="13" max="13" width="9.140625" style="15" customWidth="1"/>
    <col min="14" max="15" width="15.140625" style="72" customWidth="1"/>
    <col min="16" max="16" width="14.42578125" style="72" customWidth="1"/>
    <col min="17" max="17" width="9.140625" style="15" customWidth="1"/>
    <col min="18" max="20" width="12.85546875" style="72" customWidth="1"/>
    <col min="21" max="21" width="9.140625" style="15" customWidth="1"/>
    <col min="22" max="24" width="12.85546875" style="72" customWidth="1"/>
    <col min="25" max="25" width="9.140625" style="15" customWidth="1"/>
    <col min="26" max="28" width="12.85546875" style="72" customWidth="1"/>
    <col min="29" max="30" width="9.140625" style="15" customWidth="1"/>
    <col min="31" max="16384" width="9.140625" style="15"/>
  </cols>
  <sheetData>
    <row r="1" spans="1:28" ht="15.95" customHeight="1">
      <c r="A1" s="836" t="s">
        <v>2</v>
      </c>
      <c r="B1" s="836"/>
      <c r="C1" s="836"/>
      <c r="D1" s="836"/>
      <c r="E1" s="15"/>
      <c r="F1" s="15"/>
      <c r="G1" s="371"/>
      <c r="J1" s="15"/>
      <c r="K1" s="366"/>
      <c r="L1" s="366"/>
      <c r="N1" s="15"/>
      <c r="O1" s="366"/>
      <c r="P1" s="366"/>
      <c r="R1" s="15"/>
      <c r="S1" s="366"/>
      <c r="T1" s="366"/>
      <c r="V1" s="15"/>
      <c r="W1" s="366"/>
      <c r="X1" s="366"/>
      <c r="Z1" s="15"/>
      <c r="AA1" s="366"/>
      <c r="AB1" s="366"/>
    </row>
    <row r="2" spans="1:28" ht="15.95" customHeight="1" thickBot="1">
      <c r="A2" s="835" t="s">
        <v>3</v>
      </c>
      <c r="B2" s="835"/>
      <c r="C2" s="835"/>
      <c r="D2" s="16"/>
      <c r="E2" s="16"/>
      <c r="F2" s="16"/>
      <c r="G2" s="342" t="s">
        <v>603</v>
      </c>
      <c r="J2" s="16"/>
      <c r="K2" s="16"/>
      <c r="L2" s="16"/>
      <c r="N2" s="16"/>
      <c r="O2" s="16"/>
      <c r="P2" s="16"/>
      <c r="R2" s="16"/>
      <c r="S2" s="16"/>
      <c r="T2" s="16"/>
      <c r="V2" s="16"/>
      <c r="W2" s="16"/>
      <c r="X2" s="16"/>
      <c r="Z2" s="16"/>
      <c r="AA2" s="16"/>
      <c r="AB2" s="16"/>
    </row>
    <row r="3" spans="1:28" ht="38.1" customHeight="1" thickBot="1">
      <c r="A3" s="17" t="s">
        <v>4</v>
      </c>
      <c r="B3" s="127" t="s">
        <v>254</v>
      </c>
      <c r="C3" s="18" t="s">
        <v>5</v>
      </c>
      <c r="D3" s="19" t="s">
        <v>604</v>
      </c>
      <c r="E3" s="19" t="s">
        <v>642</v>
      </c>
      <c r="F3" s="19" t="s">
        <v>643</v>
      </c>
      <c r="G3" s="343" t="s">
        <v>653</v>
      </c>
      <c r="J3" s="19" t="s">
        <v>676</v>
      </c>
      <c r="K3" s="19" t="s">
        <v>642</v>
      </c>
      <c r="L3" s="19" t="s">
        <v>643</v>
      </c>
      <c r="N3" s="19" t="s">
        <v>677</v>
      </c>
      <c r="O3" s="19" t="s">
        <v>642</v>
      </c>
      <c r="P3" s="19" t="s">
        <v>643</v>
      </c>
      <c r="R3" s="19" t="s">
        <v>678</v>
      </c>
      <c r="S3" s="19" t="s">
        <v>642</v>
      </c>
      <c r="T3" s="19" t="s">
        <v>643</v>
      </c>
      <c r="V3" s="19" t="s">
        <v>240</v>
      </c>
      <c r="W3" s="19" t="s">
        <v>642</v>
      </c>
      <c r="X3" s="19" t="s">
        <v>643</v>
      </c>
      <c r="Z3" s="19" t="s">
        <v>679</v>
      </c>
      <c r="AA3" s="19" t="s">
        <v>642</v>
      </c>
      <c r="AB3" s="19" t="s">
        <v>643</v>
      </c>
    </row>
    <row r="4" spans="1:28" s="23" customFormat="1" ht="12" customHeight="1" thickBot="1">
      <c r="A4" s="20">
        <v>1</v>
      </c>
      <c r="B4" s="20">
        <v>2</v>
      </c>
      <c r="C4" s="21">
        <v>2</v>
      </c>
      <c r="D4" s="22">
        <v>3</v>
      </c>
      <c r="E4" s="22">
        <v>3</v>
      </c>
      <c r="F4" s="22">
        <v>3</v>
      </c>
      <c r="G4" s="372">
        <v>3</v>
      </c>
      <c r="J4" s="22">
        <v>3</v>
      </c>
      <c r="K4" s="20">
        <v>4</v>
      </c>
      <c r="L4" s="20">
        <v>4</v>
      </c>
      <c r="N4" s="22">
        <v>3</v>
      </c>
      <c r="O4" s="20">
        <v>4</v>
      </c>
      <c r="P4" s="20">
        <v>4</v>
      </c>
      <c r="R4" s="22">
        <v>3</v>
      </c>
      <c r="S4" s="20">
        <v>4</v>
      </c>
      <c r="T4" s="20">
        <v>4</v>
      </c>
      <c r="V4" s="22">
        <v>3</v>
      </c>
      <c r="W4" s="20">
        <v>4</v>
      </c>
      <c r="X4" s="20">
        <v>4</v>
      </c>
      <c r="Z4" s="22">
        <v>3</v>
      </c>
      <c r="AA4" s="20">
        <v>4</v>
      </c>
      <c r="AB4" s="20">
        <v>4</v>
      </c>
    </row>
    <row r="5" spans="1:28" s="26" customFormat="1" ht="12" customHeight="1" thickBot="1">
      <c r="A5" s="24" t="s">
        <v>6</v>
      </c>
      <c r="B5" s="130" t="s">
        <v>280</v>
      </c>
      <c r="C5" s="25" t="s">
        <v>7</v>
      </c>
      <c r="D5" s="11">
        <f>+D6+D7+D8+D9+D10+D11</f>
        <v>0</v>
      </c>
      <c r="E5" s="11">
        <f t="shared" ref="E5:F5" si="0">+E6+E7+E8+E9+E10+E11</f>
        <v>1233622</v>
      </c>
      <c r="F5" s="11">
        <f t="shared" si="0"/>
        <v>1233622</v>
      </c>
      <c r="G5" s="344">
        <f>F5/E5*100</f>
        <v>100</v>
      </c>
      <c r="J5" s="11">
        <f t="shared" ref="J5:J36" si="1">N5+R5+V5+Z5</f>
        <v>0</v>
      </c>
      <c r="K5" s="11">
        <f t="shared" ref="K5:K36" si="2">O5+S5+W5+AA5</f>
        <v>1233622</v>
      </c>
      <c r="L5" s="11">
        <f t="shared" ref="L5:L36" si="3">P5+T5+X5+AB5</f>
        <v>1233622</v>
      </c>
      <c r="N5" s="11">
        <f>+N6+N7+N8+N9+N10+N11</f>
        <v>0</v>
      </c>
      <c r="O5" s="11">
        <f>+O6+O7+O8+O9+O10+O11</f>
        <v>1233622</v>
      </c>
      <c r="P5" s="11">
        <f>+P6+P7+P8+P9+P10+P11</f>
        <v>1233622</v>
      </c>
      <c r="R5" s="11">
        <f>+R6+R7+R8+R9+R10+R11</f>
        <v>0</v>
      </c>
      <c r="S5" s="11">
        <f>+S6+S7+S8+S9+S10+S11</f>
        <v>0</v>
      </c>
      <c r="T5" s="11">
        <f>+T6+T7+T8+T9+T10+T11</f>
        <v>0</v>
      </c>
      <c r="V5" s="11">
        <f>+V6+V7+V8+V9+V10+V11</f>
        <v>0</v>
      </c>
      <c r="W5" s="11">
        <f>+W6+W7+W8+W9+W10+W11</f>
        <v>0</v>
      </c>
      <c r="X5" s="11">
        <f>+X6+X7+X8+X9+X10+X11</f>
        <v>0</v>
      </c>
      <c r="Z5" s="11">
        <f>+Z6+Z7+Z8+Z9+Z10+Z11</f>
        <v>0</v>
      </c>
      <c r="AA5" s="11">
        <f>+AA6+AA7+AA8+AA9+AA10+AA11</f>
        <v>0</v>
      </c>
      <c r="AB5" s="11">
        <f>+AB6+AB7+AB8+AB9+AB10+AB11</f>
        <v>0</v>
      </c>
    </row>
    <row r="6" spans="1:28" s="26" customFormat="1" ht="12" customHeight="1">
      <c r="A6" s="27" t="s">
        <v>8</v>
      </c>
      <c r="B6" s="131" t="s">
        <v>281</v>
      </c>
      <c r="C6" s="28" t="s">
        <v>9</v>
      </c>
      <c r="D6" s="29"/>
      <c r="E6" s="29">
        <v>0</v>
      </c>
      <c r="F6" s="29">
        <v>0</v>
      </c>
      <c r="G6" s="345"/>
      <c r="J6" s="29">
        <f t="shared" si="1"/>
        <v>0</v>
      </c>
      <c r="K6" s="29">
        <f t="shared" si="2"/>
        <v>0</v>
      </c>
      <c r="L6" s="29">
        <f t="shared" si="3"/>
        <v>0</v>
      </c>
      <c r="N6" s="29"/>
      <c r="O6" s="29"/>
      <c r="P6" s="29"/>
      <c r="R6" s="29"/>
      <c r="S6" s="29"/>
      <c r="T6" s="29"/>
      <c r="V6" s="29"/>
      <c r="W6" s="29"/>
      <c r="X6" s="29"/>
      <c r="Z6" s="29"/>
      <c r="AA6" s="29"/>
      <c r="AB6" s="29"/>
    </row>
    <row r="7" spans="1:28" s="26" customFormat="1" ht="12" customHeight="1">
      <c r="A7" s="30" t="s">
        <v>10</v>
      </c>
      <c r="B7" s="132" t="s">
        <v>282</v>
      </c>
      <c r="C7" s="31" t="s">
        <v>11</v>
      </c>
      <c r="D7" s="32"/>
      <c r="E7" s="32">
        <v>0</v>
      </c>
      <c r="F7" s="32">
        <v>0</v>
      </c>
      <c r="G7" s="346"/>
      <c r="J7" s="32">
        <f t="shared" si="1"/>
        <v>0</v>
      </c>
      <c r="K7" s="32">
        <f t="shared" si="2"/>
        <v>0</v>
      </c>
      <c r="L7" s="32">
        <f t="shared" si="3"/>
        <v>0</v>
      </c>
      <c r="N7" s="32"/>
      <c r="O7" s="32"/>
      <c r="P7" s="32"/>
      <c r="R7" s="32"/>
      <c r="S7" s="32"/>
      <c r="T7" s="32"/>
      <c r="V7" s="32"/>
      <c r="W7" s="32"/>
      <c r="X7" s="32"/>
      <c r="Z7" s="32"/>
      <c r="AA7" s="32"/>
      <c r="AB7" s="32"/>
    </row>
    <row r="8" spans="1:28" s="26" customFormat="1" ht="12" customHeight="1">
      <c r="A8" s="30" t="s">
        <v>12</v>
      </c>
      <c r="B8" s="132" t="s">
        <v>283</v>
      </c>
      <c r="C8" s="31" t="s">
        <v>463</v>
      </c>
      <c r="D8" s="32"/>
      <c r="E8" s="32">
        <v>0</v>
      </c>
      <c r="F8" s="32">
        <v>0</v>
      </c>
      <c r="G8" s="346"/>
      <c r="J8" s="32">
        <f t="shared" si="1"/>
        <v>0</v>
      </c>
      <c r="K8" s="32">
        <f t="shared" si="2"/>
        <v>0</v>
      </c>
      <c r="L8" s="32">
        <f t="shared" si="3"/>
        <v>0</v>
      </c>
      <c r="N8" s="32"/>
      <c r="O8" s="32"/>
      <c r="P8" s="32"/>
      <c r="R8" s="32"/>
      <c r="S8" s="32"/>
      <c r="T8" s="32"/>
      <c r="V8" s="32"/>
      <c r="W8" s="32"/>
      <c r="X8" s="32"/>
      <c r="Z8" s="32"/>
      <c r="AA8" s="32"/>
      <c r="AB8" s="32"/>
    </row>
    <row r="9" spans="1:28" s="26" customFormat="1" ht="12" customHeight="1">
      <c r="A9" s="30" t="s">
        <v>13</v>
      </c>
      <c r="B9" s="132" t="s">
        <v>284</v>
      </c>
      <c r="C9" s="31" t="s">
        <v>14</v>
      </c>
      <c r="D9" s="32"/>
      <c r="E9" s="32">
        <v>938932</v>
      </c>
      <c r="F9" s="32">
        <v>938932</v>
      </c>
      <c r="G9" s="346">
        <f t="shared" ref="G9:G61" si="4">F9/E9*100</f>
        <v>100</v>
      </c>
      <c r="J9" s="32">
        <f t="shared" si="1"/>
        <v>0</v>
      </c>
      <c r="K9" s="32">
        <f t="shared" si="2"/>
        <v>938932</v>
      </c>
      <c r="L9" s="32">
        <f t="shared" si="3"/>
        <v>938932</v>
      </c>
      <c r="N9" s="32"/>
      <c r="O9" s="32">
        <v>938932</v>
      </c>
      <c r="P9" s="32">
        <v>938932</v>
      </c>
      <c r="R9" s="32"/>
      <c r="S9" s="32"/>
      <c r="T9" s="32"/>
      <c r="V9" s="32"/>
      <c r="W9" s="32"/>
      <c r="X9" s="32"/>
      <c r="Z9" s="32"/>
      <c r="AA9" s="32"/>
      <c r="AB9" s="32"/>
    </row>
    <row r="10" spans="1:28" s="26" customFormat="1" ht="12" customHeight="1">
      <c r="A10" s="30" t="s">
        <v>15</v>
      </c>
      <c r="B10" s="132" t="s">
        <v>285</v>
      </c>
      <c r="C10" s="31" t="s">
        <v>464</v>
      </c>
      <c r="D10" s="32"/>
      <c r="E10" s="32">
        <v>294690</v>
      </c>
      <c r="F10" s="32">
        <v>294690</v>
      </c>
      <c r="G10" s="346">
        <f t="shared" si="4"/>
        <v>100</v>
      </c>
      <c r="J10" s="32">
        <f t="shared" si="1"/>
        <v>0</v>
      </c>
      <c r="K10" s="32">
        <f t="shared" si="2"/>
        <v>294690</v>
      </c>
      <c r="L10" s="32">
        <f t="shared" si="3"/>
        <v>294690</v>
      </c>
      <c r="N10" s="32"/>
      <c r="O10" s="32">
        <v>294690</v>
      </c>
      <c r="P10" s="32">
        <v>294690</v>
      </c>
      <c r="R10" s="32"/>
      <c r="S10" s="32"/>
      <c r="T10" s="32"/>
      <c r="V10" s="32"/>
      <c r="W10" s="32"/>
      <c r="X10" s="32"/>
      <c r="Z10" s="32"/>
      <c r="AA10" s="32"/>
      <c r="AB10" s="32"/>
    </row>
    <row r="11" spans="1:28" s="26" customFormat="1" ht="12" customHeight="1" thickBot="1">
      <c r="A11" s="33" t="s">
        <v>16</v>
      </c>
      <c r="B11" s="133" t="s">
        <v>286</v>
      </c>
      <c r="C11" s="34" t="s">
        <v>465</v>
      </c>
      <c r="D11" s="32"/>
      <c r="E11" s="32">
        <v>0</v>
      </c>
      <c r="F11" s="32">
        <v>0</v>
      </c>
      <c r="G11" s="346"/>
      <c r="J11" s="32">
        <f t="shared" si="1"/>
        <v>0</v>
      </c>
      <c r="K11" s="32">
        <f t="shared" si="2"/>
        <v>0</v>
      </c>
      <c r="L11" s="32">
        <f t="shared" si="3"/>
        <v>0</v>
      </c>
      <c r="N11" s="32"/>
      <c r="O11" s="32"/>
      <c r="P11" s="32"/>
      <c r="R11" s="32"/>
      <c r="S11" s="32"/>
      <c r="T11" s="32"/>
      <c r="V11" s="32"/>
      <c r="W11" s="32"/>
      <c r="X11" s="32"/>
      <c r="Z11" s="32"/>
      <c r="AA11" s="32"/>
      <c r="AB11" s="32"/>
    </row>
    <row r="12" spans="1:28" s="26" customFormat="1" ht="12" customHeight="1" thickBot="1">
      <c r="A12" s="24" t="s">
        <v>17</v>
      </c>
      <c r="B12" s="130"/>
      <c r="C12" s="35" t="s">
        <v>18</v>
      </c>
      <c r="D12" s="11">
        <f>+D13+D14+D15+D16+D17</f>
        <v>46154000</v>
      </c>
      <c r="E12" s="11">
        <f t="shared" ref="E12:F12" si="5">+E13+E14+E15+E16+E17</f>
        <v>51471423</v>
      </c>
      <c r="F12" s="11">
        <f t="shared" si="5"/>
        <v>49597229</v>
      </c>
      <c r="G12" s="344">
        <f t="shared" si="4"/>
        <v>96.358767854543288</v>
      </c>
      <c r="J12" s="11">
        <f t="shared" si="1"/>
        <v>46154000</v>
      </c>
      <c r="K12" s="11">
        <f t="shared" si="2"/>
        <v>51471423</v>
      </c>
      <c r="L12" s="11">
        <f t="shared" si="3"/>
        <v>49597229</v>
      </c>
      <c r="N12" s="11">
        <f>+N13+N14+N15+N16+N17</f>
        <v>46154000</v>
      </c>
      <c r="O12" s="11">
        <f>+O13+O14+O15+O16+O17</f>
        <v>51371423</v>
      </c>
      <c r="P12" s="11">
        <f>+P13+P14+P15+P16+P17</f>
        <v>49497229</v>
      </c>
      <c r="R12" s="11">
        <f>+R13+R14+R15+R16+R17</f>
        <v>0</v>
      </c>
      <c r="S12" s="11">
        <f>+S13+S14+S15+S16+S17</f>
        <v>0</v>
      </c>
      <c r="T12" s="11">
        <f>+T13+T14+T15+T16+T17</f>
        <v>0</v>
      </c>
      <c r="V12" s="11">
        <f>+V13+V14+V15+V16+V17</f>
        <v>0</v>
      </c>
      <c r="W12" s="11">
        <f>+W13+W14+W15+W16+W17</f>
        <v>0</v>
      </c>
      <c r="X12" s="11">
        <f>+X13+X14+X15+X16+X17</f>
        <v>0</v>
      </c>
      <c r="Z12" s="11">
        <f>+Z13+Z14+Z15+Z16+Z17</f>
        <v>0</v>
      </c>
      <c r="AA12" s="11">
        <f>+AA13+AA14+AA15+AA16+AA17</f>
        <v>100000</v>
      </c>
      <c r="AB12" s="11">
        <f>+AB13+AB14+AB15+AB16+AB17</f>
        <v>100000</v>
      </c>
    </row>
    <row r="13" spans="1:28" s="26" customFormat="1" ht="12" customHeight="1">
      <c r="A13" s="27" t="s">
        <v>19</v>
      </c>
      <c r="B13" s="131" t="s">
        <v>287</v>
      </c>
      <c r="C13" s="28" t="s">
        <v>20</v>
      </c>
      <c r="D13" s="29"/>
      <c r="E13" s="29">
        <v>0</v>
      </c>
      <c r="F13" s="29">
        <v>0</v>
      </c>
      <c r="G13" s="345"/>
      <c r="J13" s="29">
        <f t="shared" si="1"/>
        <v>0</v>
      </c>
      <c r="K13" s="29">
        <f t="shared" si="2"/>
        <v>0</v>
      </c>
      <c r="L13" s="29">
        <f t="shared" si="3"/>
        <v>0</v>
      </c>
      <c r="N13" s="29"/>
      <c r="O13" s="29"/>
      <c r="P13" s="29"/>
      <c r="R13" s="29"/>
      <c r="S13" s="29"/>
      <c r="T13" s="29"/>
      <c r="V13" s="29"/>
      <c r="W13" s="29"/>
      <c r="X13" s="29"/>
      <c r="Z13" s="29"/>
      <c r="AA13" s="29"/>
      <c r="AB13" s="29"/>
    </row>
    <row r="14" spans="1:28" s="26" customFormat="1" ht="12" customHeight="1">
      <c r="A14" s="30" t="s">
        <v>21</v>
      </c>
      <c r="B14" s="132" t="s">
        <v>288</v>
      </c>
      <c r="C14" s="31" t="s">
        <v>22</v>
      </c>
      <c r="D14" s="32"/>
      <c r="E14" s="32">
        <v>0</v>
      </c>
      <c r="F14" s="32">
        <v>0</v>
      </c>
      <c r="G14" s="346"/>
      <c r="J14" s="32">
        <f t="shared" si="1"/>
        <v>0</v>
      </c>
      <c r="K14" s="32">
        <f t="shared" si="2"/>
        <v>0</v>
      </c>
      <c r="L14" s="32">
        <f t="shared" si="3"/>
        <v>0</v>
      </c>
      <c r="N14" s="32"/>
      <c r="O14" s="32"/>
      <c r="P14" s="32"/>
      <c r="R14" s="32"/>
      <c r="S14" s="32"/>
      <c r="T14" s="32"/>
      <c r="V14" s="32"/>
      <c r="W14" s="32"/>
      <c r="X14" s="32"/>
      <c r="Z14" s="32"/>
      <c r="AA14" s="32"/>
      <c r="AB14" s="32"/>
    </row>
    <row r="15" spans="1:28" s="26" customFormat="1" ht="12" customHeight="1">
      <c r="A15" s="30" t="s">
        <v>23</v>
      </c>
      <c r="B15" s="132" t="s">
        <v>289</v>
      </c>
      <c r="C15" s="31" t="s">
        <v>24</v>
      </c>
      <c r="D15" s="32"/>
      <c r="E15" s="32">
        <v>0</v>
      </c>
      <c r="F15" s="32">
        <v>0</v>
      </c>
      <c r="G15" s="346"/>
      <c r="J15" s="32">
        <f t="shared" si="1"/>
        <v>0</v>
      </c>
      <c r="K15" s="32">
        <f t="shared" si="2"/>
        <v>0</v>
      </c>
      <c r="L15" s="32">
        <f t="shared" si="3"/>
        <v>0</v>
      </c>
      <c r="N15" s="32"/>
      <c r="O15" s="32"/>
      <c r="P15" s="32"/>
      <c r="R15" s="32"/>
      <c r="S15" s="32"/>
      <c r="T15" s="32"/>
      <c r="V15" s="32"/>
      <c r="W15" s="32"/>
      <c r="X15" s="32"/>
      <c r="Z15" s="32"/>
      <c r="AA15" s="32"/>
      <c r="AB15" s="32"/>
    </row>
    <row r="16" spans="1:28" s="26" customFormat="1" ht="12" customHeight="1">
      <c r="A16" s="30" t="s">
        <v>25</v>
      </c>
      <c r="B16" s="132" t="s">
        <v>290</v>
      </c>
      <c r="C16" s="31" t="s">
        <v>26</v>
      </c>
      <c r="D16" s="32"/>
      <c r="E16" s="32">
        <v>0</v>
      </c>
      <c r="F16" s="32">
        <v>0</v>
      </c>
      <c r="G16" s="346"/>
      <c r="J16" s="32">
        <f t="shared" si="1"/>
        <v>0</v>
      </c>
      <c r="K16" s="32">
        <f t="shared" si="2"/>
        <v>0</v>
      </c>
      <c r="L16" s="32">
        <f t="shared" si="3"/>
        <v>0</v>
      </c>
      <c r="N16" s="32"/>
      <c r="O16" s="32"/>
      <c r="P16" s="32"/>
      <c r="R16" s="32"/>
      <c r="S16" s="32"/>
      <c r="T16" s="32"/>
      <c r="V16" s="32"/>
      <c r="W16" s="32"/>
      <c r="X16" s="32"/>
      <c r="Z16" s="32"/>
      <c r="AA16" s="32"/>
      <c r="AB16" s="32"/>
    </row>
    <row r="17" spans="1:28" s="26" customFormat="1" ht="12" customHeight="1" thickBot="1">
      <c r="A17" s="30" t="s">
        <v>27</v>
      </c>
      <c r="B17" s="132" t="s">
        <v>291</v>
      </c>
      <c r="C17" s="31" t="s">
        <v>28</v>
      </c>
      <c r="D17" s="32">
        <v>46154000</v>
      </c>
      <c r="E17" s="32">
        <v>51471423</v>
      </c>
      <c r="F17" s="32">
        <v>49597229</v>
      </c>
      <c r="G17" s="346">
        <f t="shared" si="4"/>
        <v>96.358767854543288</v>
      </c>
      <c r="J17" s="32">
        <f t="shared" si="1"/>
        <v>46154000</v>
      </c>
      <c r="K17" s="32">
        <f t="shared" si="2"/>
        <v>51471423</v>
      </c>
      <c r="L17" s="32">
        <f t="shared" si="3"/>
        <v>49597229</v>
      </c>
      <c r="N17" s="32">
        <v>46154000</v>
      </c>
      <c r="O17" s="32">
        <v>51371423</v>
      </c>
      <c r="P17" s="32">
        <v>49497229</v>
      </c>
      <c r="R17" s="32"/>
      <c r="S17" s="32"/>
      <c r="T17" s="32"/>
      <c r="V17" s="32"/>
      <c r="W17" s="32"/>
      <c r="X17" s="32"/>
      <c r="Z17" s="32"/>
      <c r="AA17" s="32">
        <v>100000</v>
      </c>
      <c r="AB17" s="32">
        <v>100000</v>
      </c>
    </row>
    <row r="18" spans="1:28" s="26" customFormat="1" ht="12" customHeight="1" thickBot="1">
      <c r="A18" s="24" t="s">
        <v>29</v>
      </c>
      <c r="B18" s="130" t="s">
        <v>292</v>
      </c>
      <c r="C18" s="25" t="s">
        <v>30</v>
      </c>
      <c r="D18" s="11">
        <f>+D19+D20+D21+D22+D23</f>
        <v>674000000</v>
      </c>
      <c r="E18" s="11">
        <f t="shared" ref="E18:F18" si="6">+E19+E20+E21+E22+E23</f>
        <v>2524031418</v>
      </c>
      <c r="F18" s="11">
        <f t="shared" si="6"/>
        <v>2524031418</v>
      </c>
      <c r="G18" s="344">
        <f t="shared" si="4"/>
        <v>100</v>
      </c>
      <c r="J18" s="11">
        <f t="shared" si="1"/>
        <v>674000000</v>
      </c>
      <c r="K18" s="11">
        <f t="shared" si="2"/>
        <v>2524031418</v>
      </c>
      <c r="L18" s="11">
        <f t="shared" si="3"/>
        <v>2524031418</v>
      </c>
      <c r="N18" s="11">
        <f>+N19+N20+N21+N22+N23</f>
        <v>674000000</v>
      </c>
      <c r="O18" s="11">
        <f>+O19+O20+O21+O22+O23</f>
        <v>2524031418</v>
      </c>
      <c r="P18" s="11">
        <f>+P19+P20+P21+P22+P23</f>
        <v>2524031418</v>
      </c>
      <c r="R18" s="11">
        <f>+R19+R20+R21+R22+R23</f>
        <v>0</v>
      </c>
      <c r="S18" s="11">
        <f>+S19+S20+S21+S22+S23</f>
        <v>0</v>
      </c>
      <c r="T18" s="11">
        <f>+T19+T20+T21+T22+T23</f>
        <v>0</v>
      </c>
      <c r="V18" s="11">
        <f>+V19+V20+V21+V22+V23</f>
        <v>0</v>
      </c>
      <c r="W18" s="11">
        <f>+W19+W20+W21+W22+W23</f>
        <v>0</v>
      </c>
      <c r="X18" s="11">
        <f>+X19+X20+X21+X22+X23</f>
        <v>0</v>
      </c>
      <c r="Z18" s="11">
        <f>+Z19+Z20+Z21+Z22+Z23</f>
        <v>0</v>
      </c>
      <c r="AA18" s="11">
        <f>+AA19+AA20+AA21+AA22+AA23</f>
        <v>0</v>
      </c>
      <c r="AB18" s="11">
        <f>+AB19+AB20+AB21+AB22+AB23</f>
        <v>0</v>
      </c>
    </row>
    <row r="19" spans="1:28" s="26" customFormat="1" ht="12" customHeight="1">
      <c r="A19" s="27" t="s">
        <v>31</v>
      </c>
      <c r="B19" s="131" t="s">
        <v>293</v>
      </c>
      <c r="C19" s="28" t="s">
        <v>32</v>
      </c>
      <c r="D19" s="29">
        <v>674000000</v>
      </c>
      <c r="E19" s="29">
        <v>676608000</v>
      </c>
      <c r="F19" s="29">
        <v>676608000</v>
      </c>
      <c r="G19" s="345">
        <f t="shared" si="4"/>
        <v>100</v>
      </c>
      <c r="J19" s="29">
        <f t="shared" si="1"/>
        <v>674000000</v>
      </c>
      <c r="K19" s="29">
        <f t="shared" si="2"/>
        <v>676608000</v>
      </c>
      <c r="L19" s="29">
        <f t="shared" si="3"/>
        <v>676608000</v>
      </c>
      <c r="N19" s="29">
        <v>674000000</v>
      </c>
      <c r="O19" s="29">
        <v>676608000</v>
      </c>
      <c r="P19" s="29">
        <v>676608000</v>
      </c>
      <c r="R19" s="29"/>
      <c r="S19" s="29"/>
      <c r="T19" s="29"/>
      <c r="V19" s="29"/>
      <c r="W19" s="29"/>
      <c r="X19" s="29"/>
      <c r="Z19" s="29"/>
      <c r="AA19" s="29"/>
      <c r="AB19" s="29"/>
    </row>
    <row r="20" spans="1:28" s="26" customFormat="1" ht="12" customHeight="1">
      <c r="A20" s="30" t="s">
        <v>33</v>
      </c>
      <c r="B20" s="132" t="s">
        <v>294</v>
      </c>
      <c r="C20" s="31" t="s">
        <v>34</v>
      </c>
      <c r="D20" s="32"/>
      <c r="E20" s="32">
        <v>0</v>
      </c>
      <c r="F20" s="32">
        <v>0</v>
      </c>
      <c r="G20" s="346"/>
      <c r="J20" s="32">
        <f t="shared" si="1"/>
        <v>0</v>
      </c>
      <c r="K20" s="32">
        <f t="shared" si="2"/>
        <v>0</v>
      </c>
      <c r="L20" s="32">
        <f t="shared" si="3"/>
        <v>0</v>
      </c>
      <c r="N20" s="32"/>
      <c r="O20" s="32"/>
      <c r="P20" s="32"/>
      <c r="R20" s="32"/>
      <c r="S20" s="32"/>
      <c r="T20" s="32"/>
      <c r="V20" s="32"/>
      <c r="W20" s="32"/>
      <c r="X20" s="32"/>
      <c r="Z20" s="32"/>
      <c r="AA20" s="32"/>
      <c r="AB20" s="32"/>
    </row>
    <row r="21" spans="1:28" s="26" customFormat="1" ht="12" customHeight="1">
      <c r="A21" s="30" t="s">
        <v>35</v>
      </c>
      <c r="B21" s="132" t="s">
        <v>295</v>
      </c>
      <c r="C21" s="31" t="s">
        <v>36</v>
      </c>
      <c r="D21" s="32"/>
      <c r="E21" s="32">
        <v>0</v>
      </c>
      <c r="F21" s="32">
        <v>0</v>
      </c>
      <c r="G21" s="346"/>
      <c r="J21" s="32">
        <f t="shared" si="1"/>
        <v>0</v>
      </c>
      <c r="K21" s="32">
        <f t="shared" si="2"/>
        <v>0</v>
      </c>
      <c r="L21" s="32">
        <f t="shared" si="3"/>
        <v>0</v>
      </c>
      <c r="N21" s="32"/>
      <c r="O21" s="32"/>
      <c r="P21" s="32"/>
      <c r="R21" s="32"/>
      <c r="S21" s="32"/>
      <c r="T21" s="32"/>
      <c r="V21" s="32"/>
      <c r="W21" s="32"/>
      <c r="X21" s="32"/>
      <c r="Z21" s="32"/>
      <c r="AA21" s="32"/>
      <c r="AB21" s="32"/>
    </row>
    <row r="22" spans="1:28" s="26" customFormat="1" ht="12" customHeight="1">
      <c r="A22" s="30" t="s">
        <v>37</v>
      </c>
      <c r="B22" s="132" t="s">
        <v>296</v>
      </c>
      <c r="C22" s="31" t="s">
        <v>38</v>
      </c>
      <c r="D22" s="32"/>
      <c r="E22" s="32">
        <v>0</v>
      </c>
      <c r="F22" s="32">
        <v>0</v>
      </c>
      <c r="G22" s="346"/>
      <c r="J22" s="32">
        <f t="shared" si="1"/>
        <v>0</v>
      </c>
      <c r="K22" s="32">
        <f t="shared" si="2"/>
        <v>0</v>
      </c>
      <c r="L22" s="32">
        <f t="shared" si="3"/>
        <v>0</v>
      </c>
      <c r="N22" s="32"/>
      <c r="O22" s="32"/>
      <c r="P22" s="32"/>
      <c r="R22" s="32"/>
      <c r="S22" s="32"/>
      <c r="T22" s="32"/>
      <c r="V22" s="32"/>
      <c r="W22" s="32"/>
      <c r="X22" s="32"/>
      <c r="Z22" s="32"/>
      <c r="AA22" s="32"/>
      <c r="AB22" s="32"/>
    </row>
    <row r="23" spans="1:28" s="26" customFormat="1" ht="12" customHeight="1" thickBot="1">
      <c r="A23" s="30" t="s">
        <v>39</v>
      </c>
      <c r="B23" s="132" t="s">
        <v>297</v>
      </c>
      <c r="C23" s="31" t="s">
        <v>40</v>
      </c>
      <c r="D23" s="32"/>
      <c r="E23" s="32">
        <v>1847423418</v>
      </c>
      <c r="F23" s="32">
        <v>1847423418</v>
      </c>
      <c r="G23" s="346">
        <f t="shared" si="4"/>
        <v>100</v>
      </c>
      <c r="J23" s="32">
        <f t="shared" si="1"/>
        <v>0</v>
      </c>
      <c r="K23" s="32">
        <f t="shared" si="2"/>
        <v>1847423418</v>
      </c>
      <c r="L23" s="32">
        <f t="shared" si="3"/>
        <v>1847423418</v>
      </c>
      <c r="N23" s="32"/>
      <c r="O23" s="32">
        <v>1847423418</v>
      </c>
      <c r="P23" s="32">
        <v>1847423418</v>
      </c>
      <c r="R23" s="32"/>
      <c r="S23" s="32"/>
      <c r="T23" s="32"/>
      <c r="V23" s="32"/>
      <c r="W23" s="32"/>
      <c r="X23" s="32"/>
      <c r="Z23" s="32"/>
      <c r="AA23" s="32"/>
      <c r="AB23" s="32"/>
    </row>
    <row r="24" spans="1:28" s="26" customFormat="1" ht="12" customHeight="1" thickBot="1">
      <c r="A24" s="24" t="s">
        <v>41</v>
      </c>
      <c r="B24" s="130" t="s">
        <v>298</v>
      </c>
      <c r="C24" s="25" t="s">
        <v>42</v>
      </c>
      <c r="D24" s="14">
        <f>SUM(D25:D31)</f>
        <v>223703000</v>
      </c>
      <c r="E24" s="14">
        <f t="shared" ref="E24:F24" si="7">SUM(E25:E31)</f>
        <v>333063425</v>
      </c>
      <c r="F24" s="14">
        <f t="shared" si="7"/>
        <v>188874725</v>
      </c>
      <c r="G24" s="347">
        <f t="shared" si="4"/>
        <v>56.70833565708994</v>
      </c>
      <c r="J24" s="14">
        <f t="shared" si="1"/>
        <v>223703000</v>
      </c>
      <c r="K24" s="14">
        <f t="shared" si="2"/>
        <v>222942000</v>
      </c>
      <c r="L24" s="14">
        <f t="shared" si="3"/>
        <v>188874725</v>
      </c>
      <c r="N24" s="14">
        <f>SUM(N25:N31)</f>
        <v>223703000</v>
      </c>
      <c r="O24" s="14">
        <f>SUM(O25:O31)</f>
        <v>222942000</v>
      </c>
      <c r="P24" s="14">
        <f>SUM(P25:P31)</f>
        <v>188874725</v>
      </c>
      <c r="R24" s="14">
        <f>SUM(R25:R31)</f>
        <v>0</v>
      </c>
      <c r="S24" s="14">
        <f>SUM(S25:S31)</f>
        <v>0</v>
      </c>
      <c r="T24" s="14">
        <f>SUM(T25:T31)</f>
        <v>0</v>
      </c>
      <c r="V24" s="14">
        <f>SUM(V25:V31)</f>
        <v>0</v>
      </c>
      <c r="W24" s="14">
        <f>SUM(W25:W31)</f>
        <v>0</v>
      </c>
      <c r="X24" s="14">
        <f>SUM(X25:X31)</f>
        <v>0</v>
      </c>
      <c r="Z24" s="14">
        <f>SUM(Z25:Z31)</f>
        <v>0</v>
      </c>
      <c r="AA24" s="14">
        <f>SUM(AA25:AA31)</f>
        <v>0</v>
      </c>
      <c r="AB24" s="14">
        <f>SUM(AB25:AB31)</f>
        <v>0</v>
      </c>
    </row>
    <row r="25" spans="1:28" s="26" customFormat="1" ht="12" customHeight="1">
      <c r="A25" s="27" t="s">
        <v>352</v>
      </c>
      <c r="B25" s="131" t="s">
        <v>299</v>
      </c>
      <c r="C25" s="28" t="s">
        <v>469</v>
      </c>
      <c r="D25" s="37"/>
      <c r="E25" s="37">
        <v>0</v>
      </c>
      <c r="F25" s="37">
        <v>0</v>
      </c>
      <c r="G25" s="348"/>
      <c r="J25" s="37">
        <f t="shared" si="1"/>
        <v>0</v>
      </c>
      <c r="K25" s="37">
        <f t="shared" si="2"/>
        <v>0</v>
      </c>
      <c r="L25" s="37">
        <f t="shared" si="3"/>
        <v>0</v>
      </c>
      <c r="N25" s="37"/>
      <c r="O25" s="37"/>
      <c r="P25" s="37"/>
      <c r="R25" s="37"/>
      <c r="S25" s="37"/>
      <c r="T25" s="37"/>
      <c r="V25" s="37"/>
      <c r="W25" s="37"/>
      <c r="X25" s="37"/>
      <c r="Z25" s="37"/>
      <c r="AA25" s="37"/>
      <c r="AB25" s="37"/>
    </row>
    <row r="26" spans="1:28" s="26" customFormat="1" ht="12" customHeight="1">
      <c r="A26" s="27" t="s">
        <v>353</v>
      </c>
      <c r="B26" s="131" t="s">
        <v>510</v>
      </c>
      <c r="C26" s="28" t="s">
        <v>509</v>
      </c>
      <c r="D26" s="37"/>
      <c r="E26" s="37">
        <v>0</v>
      </c>
      <c r="F26" s="37">
        <v>0</v>
      </c>
      <c r="G26" s="348"/>
      <c r="J26" s="37">
        <f t="shared" si="1"/>
        <v>0</v>
      </c>
      <c r="K26" s="37">
        <f t="shared" si="2"/>
        <v>0</v>
      </c>
      <c r="L26" s="37">
        <f t="shared" si="3"/>
        <v>0</v>
      </c>
      <c r="N26" s="37"/>
      <c r="O26" s="37"/>
      <c r="P26" s="37"/>
      <c r="R26" s="37"/>
      <c r="S26" s="37"/>
      <c r="T26" s="37"/>
      <c r="V26" s="37"/>
      <c r="W26" s="37"/>
      <c r="X26" s="37"/>
      <c r="Z26" s="37"/>
      <c r="AA26" s="37"/>
      <c r="AB26" s="37"/>
    </row>
    <row r="27" spans="1:28" s="26" customFormat="1" ht="12" customHeight="1">
      <c r="A27" s="27" t="s">
        <v>354</v>
      </c>
      <c r="B27" s="132" t="s">
        <v>466</v>
      </c>
      <c r="C27" s="31" t="s">
        <v>470</v>
      </c>
      <c r="D27" s="37">
        <v>223703000</v>
      </c>
      <c r="E27" s="37">
        <v>333063425</v>
      </c>
      <c r="F27" s="37">
        <v>188874725</v>
      </c>
      <c r="G27" s="348">
        <f t="shared" si="4"/>
        <v>56.70833565708994</v>
      </c>
      <c r="J27" s="37">
        <f t="shared" si="1"/>
        <v>223703000</v>
      </c>
      <c r="K27" s="32">
        <f t="shared" si="2"/>
        <v>222942000</v>
      </c>
      <c r="L27" s="32">
        <f t="shared" si="3"/>
        <v>188874725</v>
      </c>
      <c r="N27" s="37">
        <v>223703000</v>
      </c>
      <c r="O27" s="32">
        <v>222942000</v>
      </c>
      <c r="P27" s="32">
        <v>188874725</v>
      </c>
      <c r="R27" s="37"/>
      <c r="S27" s="32"/>
      <c r="T27" s="32"/>
      <c r="V27" s="37"/>
      <c r="W27" s="32"/>
      <c r="X27" s="32"/>
      <c r="Z27" s="37"/>
      <c r="AA27" s="32"/>
      <c r="AB27" s="32"/>
    </row>
    <row r="28" spans="1:28" s="26" customFormat="1" ht="12" customHeight="1">
      <c r="A28" s="27" t="s">
        <v>355</v>
      </c>
      <c r="B28" s="132" t="s">
        <v>467</v>
      </c>
      <c r="C28" s="31" t="s">
        <v>471</v>
      </c>
      <c r="D28" s="32"/>
      <c r="E28" s="32">
        <v>0</v>
      </c>
      <c r="F28" s="32">
        <v>0</v>
      </c>
      <c r="G28" s="346"/>
      <c r="J28" s="32">
        <f t="shared" si="1"/>
        <v>0</v>
      </c>
      <c r="K28" s="32">
        <f t="shared" si="2"/>
        <v>0</v>
      </c>
      <c r="L28" s="32">
        <f t="shared" si="3"/>
        <v>0</v>
      </c>
      <c r="N28" s="32"/>
      <c r="O28" s="32"/>
      <c r="P28" s="32"/>
      <c r="R28" s="32"/>
      <c r="S28" s="32"/>
      <c r="T28" s="32"/>
      <c r="V28" s="32"/>
      <c r="W28" s="32"/>
      <c r="X28" s="32"/>
      <c r="Z28" s="32"/>
      <c r="AA28" s="32"/>
      <c r="AB28" s="32"/>
    </row>
    <row r="29" spans="1:28" s="26" customFormat="1" ht="12" customHeight="1">
      <c r="A29" s="27" t="s">
        <v>356</v>
      </c>
      <c r="B29" s="132" t="s">
        <v>300</v>
      </c>
      <c r="C29" s="31" t="s">
        <v>472</v>
      </c>
      <c r="D29" s="32"/>
      <c r="E29" s="32">
        <v>0</v>
      </c>
      <c r="F29" s="32">
        <v>0</v>
      </c>
      <c r="G29" s="346"/>
      <c r="J29" s="32">
        <f t="shared" si="1"/>
        <v>0</v>
      </c>
      <c r="K29" s="32">
        <f t="shared" si="2"/>
        <v>0</v>
      </c>
      <c r="L29" s="32">
        <f t="shared" si="3"/>
        <v>0</v>
      </c>
      <c r="N29" s="32"/>
      <c r="O29" s="32"/>
      <c r="P29" s="32"/>
      <c r="R29" s="32"/>
      <c r="S29" s="32"/>
      <c r="T29" s="32"/>
      <c r="V29" s="32"/>
      <c r="W29" s="32"/>
      <c r="X29" s="32"/>
      <c r="Z29" s="32"/>
      <c r="AA29" s="32"/>
      <c r="AB29" s="32"/>
    </row>
    <row r="30" spans="1:28" s="26" customFormat="1" ht="12" customHeight="1">
      <c r="A30" s="27" t="s">
        <v>357</v>
      </c>
      <c r="B30" s="133" t="s">
        <v>301</v>
      </c>
      <c r="C30" s="34" t="s">
        <v>473</v>
      </c>
      <c r="D30" s="32"/>
      <c r="E30" s="32">
        <v>0</v>
      </c>
      <c r="F30" s="32">
        <v>0</v>
      </c>
      <c r="G30" s="346"/>
      <c r="J30" s="32">
        <f t="shared" si="1"/>
        <v>0</v>
      </c>
      <c r="K30" s="36">
        <f t="shared" si="2"/>
        <v>0</v>
      </c>
      <c r="L30" s="36">
        <f t="shared" si="3"/>
        <v>0</v>
      </c>
      <c r="N30" s="32"/>
      <c r="O30" s="36"/>
      <c r="P30" s="36"/>
      <c r="R30" s="32"/>
      <c r="S30" s="36"/>
      <c r="T30" s="36"/>
      <c r="V30" s="32"/>
      <c r="W30" s="36"/>
      <c r="X30" s="36"/>
      <c r="Z30" s="32"/>
      <c r="AA30" s="36"/>
      <c r="AB30" s="36"/>
    </row>
    <row r="31" spans="1:28" s="26" customFormat="1" ht="12" customHeight="1" thickBot="1">
      <c r="A31" s="27" t="s">
        <v>511</v>
      </c>
      <c r="B31" s="133" t="s">
        <v>302</v>
      </c>
      <c r="C31" s="34" t="s">
        <v>468</v>
      </c>
      <c r="D31" s="36"/>
      <c r="E31" s="36">
        <v>0</v>
      </c>
      <c r="F31" s="36">
        <v>0</v>
      </c>
      <c r="G31" s="349"/>
      <c r="J31" s="36">
        <f t="shared" si="1"/>
        <v>0</v>
      </c>
      <c r="K31" s="36">
        <f t="shared" si="2"/>
        <v>0</v>
      </c>
      <c r="L31" s="36">
        <f t="shared" si="3"/>
        <v>0</v>
      </c>
      <c r="N31" s="36"/>
      <c r="O31" s="36"/>
      <c r="P31" s="36"/>
      <c r="R31" s="36"/>
      <c r="S31" s="36"/>
      <c r="T31" s="36"/>
      <c r="V31" s="36"/>
      <c r="W31" s="36"/>
      <c r="X31" s="36"/>
      <c r="Z31" s="36"/>
      <c r="AA31" s="36"/>
      <c r="AB31" s="36"/>
    </row>
    <row r="32" spans="1:28" s="26" customFormat="1" ht="12" customHeight="1" thickBot="1">
      <c r="A32" s="24" t="s">
        <v>43</v>
      </c>
      <c r="B32" s="130" t="s">
        <v>303</v>
      </c>
      <c r="C32" s="25" t="s">
        <v>44</v>
      </c>
      <c r="D32" s="11">
        <f>SUM(D33:D42)</f>
        <v>23747000</v>
      </c>
      <c r="E32" s="11">
        <f t="shared" ref="E32:F32" si="8">SUM(E33:E42)</f>
        <v>24446690</v>
      </c>
      <c r="F32" s="11">
        <f t="shared" si="8"/>
        <v>31458403</v>
      </c>
      <c r="G32" s="344">
        <f t="shared" si="4"/>
        <v>128.68164565427875</v>
      </c>
      <c r="J32" s="11">
        <f t="shared" si="1"/>
        <v>23747000</v>
      </c>
      <c r="K32" s="11">
        <f t="shared" si="2"/>
        <v>24446690</v>
      </c>
      <c r="L32" s="11">
        <f t="shared" si="3"/>
        <v>31458403</v>
      </c>
      <c r="N32" s="11">
        <f>SUM(N33:N42)</f>
        <v>14295000</v>
      </c>
      <c r="O32" s="11">
        <f>SUM(O33:O42)</f>
        <v>14928000</v>
      </c>
      <c r="P32" s="11">
        <f>SUM(P33:P42)</f>
        <v>22934706</v>
      </c>
      <c r="R32" s="11">
        <f>SUM(R33:R42)</f>
        <v>0</v>
      </c>
      <c r="S32" s="11">
        <f>SUM(S33:S42)</f>
        <v>0</v>
      </c>
      <c r="T32" s="11">
        <f>SUM(T33:T42)</f>
        <v>0</v>
      </c>
      <c r="V32" s="11">
        <f>SUM(V33:V42)</f>
        <v>8627000</v>
      </c>
      <c r="W32" s="11">
        <f>SUM(W33:W42)</f>
        <v>8060690</v>
      </c>
      <c r="X32" s="11">
        <f>SUM(X33:X42)</f>
        <v>7031751</v>
      </c>
      <c r="Z32" s="11">
        <f>SUM(Z33:Z42)</f>
        <v>825000</v>
      </c>
      <c r="AA32" s="11">
        <f>SUM(AA33:AA42)</f>
        <v>1458000</v>
      </c>
      <c r="AB32" s="11">
        <f>SUM(AB33:AB42)</f>
        <v>1491946</v>
      </c>
    </row>
    <row r="33" spans="1:28" s="26" customFormat="1" ht="12" customHeight="1">
      <c r="A33" s="27" t="s">
        <v>45</v>
      </c>
      <c r="B33" s="131" t="s">
        <v>304</v>
      </c>
      <c r="C33" s="28" t="s">
        <v>46</v>
      </c>
      <c r="D33" s="29"/>
      <c r="E33" s="29">
        <v>1003000</v>
      </c>
      <c r="F33" s="29">
        <v>1207920</v>
      </c>
      <c r="G33" s="345">
        <f t="shared" si="4"/>
        <v>120.43070787637089</v>
      </c>
      <c r="J33" s="29">
        <f t="shared" si="1"/>
        <v>370000</v>
      </c>
      <c r="K33" s="29">
        <f t="shared" si="2"/>
        <v>1003000</v>
      </c>
      <c r="L33" s="29">
        <f t="shared" si="3"/>
        <v>1207920</v>
      </c>
      <c r="N33" s="29"/>
      <c r="O33" s="29"/>
      <c r="P33" s="29"/>
      <c r="R33" s="29"/>
      <c r="S33" s="29"/>
      <c r="T33" s="29"/>
      <c r="V33" s="29"/>
      <c r="W33" s="29"/>
      <c r="X33" s="29"/>
      <c r="Z33" s="29">
        <v>370000</v>
      </c>
      <c r="AA33" s="29">
        <v>1003000</v>
      </c>
      <c r="AB33" s="29">
        <v>1207920</v>
      </c>
    </row>
    <row r="34" spans="1:28" s="26" customFormat="1" ht="12" customHeight="1">
      <c r="A34" s="30" t="s">
        <v>47</v>
      </c>
      <c r="B34" s="132" t="s">
        <v>305</v>
      </c>
      <c r="C34" s="31" t="s">
        <v>48</v>
      </c>
      <c r="D34" s="32"/>
      <c r="E34" s="32">
        <v>11161000</v>
      </c>
      <c r="F34" s="32">
        <v>12073814</v>
      </c>
      <c r="G34" s="346">
        <f t="shared" si="4"/>
        <v>108.17860406773588</v>
      </c>
      <c r="J34" s="32">
        <f t="shared" si="1"/>
        <v>452000</v>
      </c>
      <c r="K34" s="32">
        <f t="shared" si="2"/>
        <v>11161000</v>
      </c>
      <c r="L34" s="32">
        <f t="shared" si="3"/>
        <v>12073814</v>
      </c>
      <c r="N34" s="32"/>
      <c r="O34" s="32">
        <v>10675000</v>
      </c>
      <c r="P34" s="32">
        <v>11790314</v>
      </c>
      <c r="R34" s="32"/>
      <c r="S34" s="32"/>
      <c r="T34" s="32"/>
      <c r="V34" s="32"/>
      <c r="W34" s="32">
        <v>34000</v>
      </c>
      <c r="X34" s="32"/>
      <c r="Z34" s="32">
        <v>452000</v>
      </c>
      <c r="AA34" s="32">
        <v>452000</v>
      </c>
      <c r="AB34" s="32">
        <v>283500</v>
      </c>
    </row>
    <row r="35" spans="1:28" s="26" customFormat="1" ht="12" customHeight="1">
      <c r="A35" s="30" t="s">
        <v>49</v>
      </c>
      <c r="B35" s="132" t="s">
        <v>306</v>
      </c>
      <c r="C35" s="31" t="s">
        <v>50</v>
      </c>
      <c r="D35" s="32"/>
      <c r="E35" s="32">
        <v>6397000</v>
      </c>
      <c r="F35" s="32">
        <v>5536812</v>
      </c>
      <c r="G35" s="346">
        <f t="shared" si="4"/>
        <v>86.553259340315776</v>
      </c>
      <c r="J35" s="32">
        <f t="shared" si="1"/>
        <v>0</v>
      </c>
      <c r="K35" s="32">
        <f t="shared" si="2"/>
        <v>6397000</v>
      </c>
      <c r="L35" s="32">
        <f t="shared" si="3"/>
        <v>5536812</v>
      </c>
      <c r="N35" s="32"/>
      <c r="O35" s="32"/>
      <c r="P35" s="32"/>
      <c r="R35" s="32"/>
      <c r="S35" s="32"/>
      <c r="T35" s="32"/>
      <c r="V35" s="32"/>
      <c r="W35" s="32">
        <v>6397000</v>
      </c>
      <c r="X35" s="32">
        <v>5536812</v>
      </c>
      <c r="Z35" s="32"/>
      <c r="AA35" s="32"/>
      <c r="AB35" s="32"/>
    </row>
    <row r="36" spans="1:28" s="26" customFormat="1" ht="12" customHeight="1">
      <c r="A36" s="30" t="s">
        <v>51</v>
      </c>
      <c r="B36" s="132" t="s">
        <v>307</v>
      </c>
      <c r="C36" s="31" t="s">
        <v>52</v>
      </c>
      <c r="D36" s="32">
        <v>2000000</v>
      </c>
      <c r="E36" s="32">
        <v>2000000</v>
      </c>
      <c r="F36" s="32">
        <v>2181800</v>
      </c>
      <c r="G36" s="346">
        <f t="shared" si="4"/>
        <v>109.09</v>
      </c>
      <c r="J36" s="32">
        <f t="shared" si="1"/>
        <v>2000000</v>
      </c>
      <c r="K36" s="32">
        <f t="shared" si="2"/>
        <v>2000000</v>
      </c>
      <c r="L36" s="32">
        <f t="shared" si="3"/>
        <v>2181800</v>
      </c>
      <c r="N36" s="32">
        <v>2000000</v>
      </c>
      <c r="O36" s="32">
        <v>2000000</v>
      </c>
      <c r="P36" s="32">
        <v>2181800</v>
      </c>
      <c r="R36" s="32"/>
      <c r="S36" s="32"/>
      <c r="T36" s="32"/>
      <c r="V36" s="32"/>
      <c r="W36" s="32"/>
      <c r="X36" s="32"/>
      <c r="Z36" s="32"/>
      <c r="AA36" s="32"/>
      <c r="AB36" s="32"/>
    </row>
    <row r="37" spans="1:28" s="26" customFormat="1" ht="12" customHeight="1">
      <c r="A37" s="30" t="s">
        <v>53</v>
      </c>
      <c r="B37" s="132" t="s">
        <v>308</v>
      </c>
      <c r="C37" s="31" t="s">
        <v>54</v>
      </c>
      <c r="D37" s="32"/>
      <c r="E37" s="32">
        <v>0</v>
      </c>
      <c r="F37" s="32">
        <v>0</v>
      </c>
      <c r="G37" s="346"/>
      <c r="J37" s="32">
        <f t="shared" ref="J37:J68" si="9">N37+R37+V37+Z37</f>
        <v>0</v>
      </c>
      <c r="K37" s="32">
        <f t="shared" ref="K37:K68" si="10">O37+S37+W37+AA37</f>
        <v>0</v>
      </c>
      <c r="L37" s="32">
        <f t="shared" ref="L37:L68" si="11">P37+T37+X37+AB37</f>
        <v>0</v>
      </c>
      <c r="N37" s="32"/>
      <c r="O37" s="32"/>
      <c r="P37" s="32"/>
      <c r="R37" s="32"/>
      <c r="S37" s="32"/>
      <c r="T37" s="32"/>
      <c r="V37" s="32"/>
      <c r="W37" s="32"/>
      <c r="X37" s="32"/>
      <c r="Z37" s="32"/>
      <c r="AA37" s="32"/>
      <c r="AB37" s="32"/>
    </row>
    <row r="38" spans="1:28" s="26" customFormat="1" ht="12" customHeight="1">
      <c r="A38" s="30" t="s">
        <v>55</v>
      </c>
      <c r="B38" s="132" t="s">
        <v>309</v>
      </c>
      <c r="C38" s="31" t="s">
        <v>56</v>
      </c>
      <c r="D38" s="32"/>
      <c r="E38" s="32">
        <v>3882690</v>
      </c>
      <c r="F38" s="32">
        <v>10456594</v>
      </c>
      <c r="G38" s="346">
        <f t="shared" si="4"/>
        <v>269.31313084485242</v>
      </c>
      <c r="J38" s="32">
        <f t="shared" si="9"/>
        <v>0</v>
      </c>
      <c r="K38" s="32">
        <f t="shared" si="10"/>
        <v>3882690</v>
      </c>
      <c r="L38" s="32">
        <f t="shared" si="11"/>
        <v>10456594</v>
      </c>
      <c r="N38" s="32"/>
      <c r="O38" s="32">
        <v>2253000</v>
      </c>
      <c r="P38" s="32">
        <v>8961655</v>
      </c>
      <c r="R38" s="32"/>
      <c r="S38" s="32"/>
      <c r="T38" s="32"/>
      <c r="V38" s="32"/>
      <c r="W38" s="32">
        <v>1629690</v>
      </c>
      <c r="X38" s="32">
        <v>1494939</v>
      </c>
      <c r="Z38" s="32"/>
      <c r="AA38" s="32"/>
      <c r="AB38" s="32"/>
    </row>
    <row r="39" spans="1:28" s="26" customFormat="1" ht="12" customHeight="1">
      <c r="A39" s="30" t="s">
        <v>57</v>
      </c>
      <c r="B39" s="132" t="s">
        <v>310</v>
      </c>
      <c r="C39" s="31" t="s">
        <v>58</v>
      </c>
      <c r="D39" s="32"/>
      <c r="E39" s="32">
        <v>0</v>
      </c>
      <c r="F39" s="32">
        <v>0</v>
      </c>
      <c r="G39" s="346"/>
      <c r="J39" s="32">
        <f t="shared" si="9"/>
        <v>0</v>
      </c>
      <c r="K39" s="32">
        <f t="shared" si="10"/>
        <v>0</v>
      </c>
      <c r="L39" s="32">
        <f t="shared" si="11"/>
        <v>0</v>
      </c>
      <c r="N39" s="32"/>
      <c r="O39" s="32"/>
      <c r="P39" s="32"/>
      <c r="R39" s="32"/>
      <c r="S39" s="32"/>
      <c r="T39" s="32"/>
      <c r="V39" s="32"/>
      <c r="W39" s="32"/>
      <c r="X39" s="32"/>
      <c r="Z39" s="32"/>
      <c r="AA39" s="32"/>
      <c r="AB39" s="32"/>
    </row>
    <row r="40" spans="1:28" s="26" customFormat="1" ht="12" customHeight="1">
      <c r="A40" s="30" t="s">
        <v>59</v>
      </c>
      <c r="B40" s="132" t="s">
        <v>311</v>
      </c>
      <c r="C40" s="31" t="s">
        <v>60</v>
      </c>
      <c r="D40" s="32"/>
      <c r="E40" s="32">
        <v>3000</v>
      </c>
      <c r="F40" s="32">
        <v>1463</v>
      </c>
      <c r="G40" s="346">
        <f t="shared" si="4"/>
        <v>48.766666666666666</v>
      </c>
      <c r="J40" s="32">
        <f t="shared" si="9"/>
        <v>3000</v>
      </c>
      <c r="K40" s="32">
        <f t="shared" si="10"/>
        <v>3000</v>
      </c>
      <c r="L40" s="32">
        <f t="shared" si="11"/>
        <v>1463</v>
      </c>
      <c r="N40" s="32"/>
      <c r="O40" s="32"/>
      <c r="P40" s="32">
        <v>937</v>
      </c>
      <c r="R40" s="32"/>
      <c r="S40" s="32"/>
      <c r="T40" s="32"/>
      <c r="V40" s="32"/>
      <c r="W40" s="32"/>
      <c r="X40" s="32"/>
      <c r="Z40" s="32">
        <v>3000</v>
      </c>
      <c r="AA40" s="32">
        <v>3000</v>
      </c>
      <c r="AB40" s="32">
        <v>526</v>
      </c>
    </row>
    <row r="41" spans="1:28" s="26" customFormat="1" ht="12" customHeight="1">
      <c r="A41" s="30" t="s">
        <v>61</v>
      </c>
      <c r="B41" s="132" t="s">
        <v>312</v>
      </c>
      <c r="C41" s="31" t="s">
        <v>62</v>
      </c>
      <c r="D41" s="38"/>
      <c r="E41" s="38">
        <v>0</v>
      </c>
      <c r="F41" s="38">
        <v>0</v>
      </c>
      <c r="G41" s="350"/>
      <c r="J41" s="38">
        <f t="shared" si="9"/>
        <v>0</v>
      </c>
      <c r="K41" s="38">
        <f t="shared" si="10"/>
        <v>0</v>
      </c>
      <c r="L41" s="38">
        <f t="shared" si="11"/>
        <v>0</v>
      </c>
      <c r="N41" s="38"/>
      <c r="O41" s="38"/>
      <c r="P41" s="38"/>
      <c r="R41" s="38"/>
      <c r="S41" s="38"/>
      <c r="T41" s="38"/>
      <c r="V41" s="38"/>
      <c r="W41" s="38"/>
      <c r="X41" s="38"/>
      <c r="Z41" s="38"/>
      <c r="AA41" s="38"/>
      <c r="AB41" s="38"/>
    </row>
    <row r="42" spans="1:28" s="26" customFormat="1" ht="12" customHeight="1" thickBot="1">
      <c r="A42" s="33" t="s">
        <v>63</v>
      </c>
      <c r="B42" s="132" t="s">
        <v>313</v>
      </c>
      <c r="C42" s="34" t="s">
        <v>64</v>
      </c>
      <c r="D42" s="39">
        <v>21747000</v>
      </c>
      <c r="E42" s="39">
        <v>0</v>
      </c>
      <c r="F42" s="39">
        <v>0</v>
      </c>
      <c r="G42" s="351"/>
      <c r="J42" s="39">
        <f t="shared" si="9"/>
        <v>20922000</v>
      </c>
      <c r="K42" s="39">
        <f t="shared" si="10"/>
        <v>0</v>
      </c>
      <c r="L42" s="39">
        <f t="shared" si="11"/>
        <v>0</v>
      </c>
      <c r="N42" s="39">
        <v>12295000</v>
      </c>
      <c r="O42" s="39"/>
      <c r="P42" s="39"/>
      <c r="R42" s="39"/>
      <c r="S42" s="39"/>
      <c r="T42" s="39"/>
      <c r="V42" s="39">
        <v>8627000</v>
      </c>
      <c r="W42" s="39"/>
      <c r="X42" s="39"/>
      <c r="Z42" s="39"/>
      <c r="AA42" s="39"/>
      <c r="AB42" s="39"/>
    </row>
    <row r="43" spans="1:28" s="26" customFormat="1" ht="12" customHeight="1" thickBot="1">
      <c r="A43" s="24" t="s">
        <v>65</v>
      </c>
      <c r="B43" s="130" t="s">
        <v>314</v>
      </c>
      <c r="C43" s="25" t="s">
        <v>66</v>
      </c>
      <c r="D43" s="11">
        <f>SUM(D44:D48)</f>
        <v>48439000</v>
      </c>
      <c r="E43" s="11">
        <f t="shared" ref="E43:F43" si="12">SUM(E44:E48)</f>
        <v>48439000</v>
      </c>
      <c r="F43" s="11">
        <f t="shared" si="12"/>
        <v>25238231</v>
      </c>
      <c r="G43" s="344">
        <f t="shared" si="4"/>
        <v>52.103121451722792</v>
      </c>
      <c r="J43" s="11">
        <f t="shared" si="9"/>
        <v>48439000</v>
      </c>
      <c r="K43" s="11">
        <f t="shared" si="10"/>
        <v>48439000</v>
      </c>
      <c r="L43" s="11">
        <f t="shared" si="11"/>
        <v>25238231</v>
      </c>
      <c r="N43" s="11">
        <f>SUM(N44:N48)</f>
        <v>48439000</v>
      </c>
      <c r="O43" s="11">
        <f>SUM(O44:O48)</f>
        <v>48439000</v>
      </c>
      <c r="P43" s="11">
        <f>SUM(P44:P48)</f>
        <v>25238231</v>
      </c>
      <c r="R43" s="11">
        <f>SUM(R44:R48)</f>
        <v>0</v>
      </c>
      <c r="S43" s="11">
        <f>SUM(S44:S48)</f>
        <v>0</v>
      </c>
      <c r="T43" s="11">
        <f>SUM(T44:T48)</f>
        <v>0</v>
      </c>
      <c r="V43" s="11">
        <f>SUM(V44:V48)</f>
        <v>0</v>
      </c>
      <c r="W43" s="11">
        <f>SUM(W44:W48)</f>
        <v>0</v>
      </c>
      <c r="X43" s="11">
        <f>SUM(X44:X48)</f>
        <v>0</v>
      </c>
      <c r="Z43" s="11">
        <f>SUM(Z44:Z48)</f>
        <v>0</v>
      </c>
      <c r="AA43" s="11">
        <f>SUM(AA44:AA48)</f>
        <v>0</v>
      </c>
      <c r="AB43" s="11">
        <f>SUM(AB44:AB48)</f>
        <v>0</v>
      </c>
    </row>
    <row r="44" spans="1:28" s="26" customFormat="1" ht="12" customHeight="1">
      <c r="A44" s="27" t="s">
        <v>67</v>
      </c>
      <c r="B44" s="131" t="s">
        <v>315</v>
      </c>
      <c r="C44" s="28" t="s">
        <v>68</v>
      </c>
      <c r="D44" s="40"/>
      <c r="E44" s="40">
        <v>0</v>
      </c>
      <c r="F44" s="40">
        <v>0</v>
      </c>
      <c r="G44" s="352"/>
      <c r="J44" s="40">
        <f t="shared" si="9"/>
        <v>0</v>
      </c>
      <c r="K44" s="40">
        <f t="shared" si="10"/>
        <v>0</v>
      </c>
      <c r="L44" s="40">
        <f t="shared" si="11"/>
        <v>0</v>
      </c>
      <c r="N44" s="40"/>
      <c r="O44" s="40"/>
      <c r="P44" s="40"/>
      <c r="R44" s="40"/>
      <c r="S44" s="40"/>
      <c r="T44" s="40"/>
      <c r="V44" s="40"/>
      <c r="W44" s="40"/>
      <c r="X44" s="40"/>
      <c r="Z44" s="40"/>
      <c r="AA44" s="40"/>
      <c r="AB44" s="40"/>
    </row>
    <row r="45" spans="1:28" s="26" customFormat="1" ht="12" customHeight="1">
      <c r="A45" s="30" t="s">
        <v>69</v>
      </c>
      <c r="B45" s="132" t="s">
        <v>316</v>
      </c>
      <c r="C45" s="31" t="s">
        <v>70</v>
      </c>
      <c r="D45" s="38">
        <v>22439000</v>
      </c>
      <c r="E45" s="38">
        <v>42439000</v>
      </c>
      <c r="F45" s="38">
        <v>19128231</v>
      </c>
      <c r="G45" s="350">
        <f t="shared" si="4"/>
        <v>45.072294351893305</v>
      </c>
      <c r="J45" s="38">
        <f t="shared" si="9"/>
        <v>42439000</v>
      </c>
      <c r="K45" s="38">
        <f t="shared" si="10"/>
        <v>42439000</v>
      </c>
      <c r="L45" s="38">
        <f t="shared" si="11"/>
        <v>19128231</v>
      </c>
      <c r="N45" s="38">
        <v>42439000</v>
      </c>
      <c r="O45" s="38">
        <v>42439000</v>
      </c>
      <c r="P45" s="38">
        <v>19128231</v>
      </c>
      <c r="R45" s="38"/>
      <c r="S45" s="38"/>
      <c r="T45" s="38"/>
      <c r="V45" s="38"/>
      <c r="W45" s="38"/>
      <c r="X45" s="38"/>
      <c r="Z45" s="38"/>
      <c r="AA45" s="38"/>
      <c r="AB45" s="38"/>
    </row>
    <row r="46" spans="1:28" s="26" customFormat="1" ht="12" customHeight="1">
      <c r="A46" s="30" t="s">
        <v>71</v>
      </c>
      <c r="B46" s="132" t="s">
        <v>317</v>
      </c>
      <c r="C46" s="31" t="s">
        <v>72</v>
      </c>
      <c r="D46" s="38">
        <v>26000000</v>
      </c>
      <c r="E46" s="38">
        <v>6000000</v>
      </c>
      <c r="F46" s="38">
        <v>6110000</v>
      </c>
      <c r="G46" s="350">
        <f t="shared" si="4"/>
        <v>101.83333333333333</v>
      </c>
      <c r="J46" s="38">
        <f t="shared" si="9"/>
        <v>6000000</v>
      </c>
      <c r="K46" s="38">
        <f t="shared" si="10"/>
        <v>6000000</v>
      </c>
      <c r="L46" s="38">
        <f t="shared" si="11"/>
        <v>6110000</v>
      </c>
      <c r="N46" s="38">
        <v>6000000</v>
      </c>
      <c r="O46" s="38">
        <v>6000000</v>
      </c>
      <c r="P46" s="38">
        <v>6110000</v>
      </c>
      <c r="R46" s="38"/>
      <c r="S46" s="38"/>
      <c r="T46" s="38"/>
      <c r="V46" s="38"/>
      <c r="W46" s="38"/>
      <c r="X46" s="38"/>
      <c r="Z46" s="38"/>
      <c r="AA46" s="38"/>
      <c r="AB46" s="38"/>
    </row>
    <row r="47" spans="1:28" s="26" customFormat="1" ht="12" customHeight="1">
      <c r="A47" s="30" t="s">
        <v>73</v>
      </c>
      <c r="B47" s="132" t="s">
        <v>318</v>
      </c>
      <c r="C47" s="31" t="s">
        <v>74</v>
      </c>
      <c r="D47" s="38"/>
      <c r="E47" s="38">
        <v>0</v>
      </c>
      <c r="F47" s="38">
        <v>0</v>
      </c>
      <c r="G47" s="350"/>
      <c r="J47" s="38">
        <f t="shared" si="9"/>
        <v>0</v>
      </c>
      <c r="K47" s="38">
        <f t="shared" si="10"/>
        <v>0</v>
      </c>
      <c r="L47" s="38">
        <f t="shared" si="11"/>
        <v>0</v>
      </c>
      <c r="N47" s="38"/>
      <c r="O47" s="38"/>
      <c r="P47" s="38"/>
      <c r="R47" s="38"/>
      <c r="S47" s="38"/>
      <c r="T47" s="38"/>
      <c r="V47" s="38"/>
      <c r="W47" s="38"/>
      <c r="X47" s="38"/>
      <c r="Z47" s="38"/>
      <c r="AA47" s="38"/>
      <c r="AB47" s="38"/>
    </row>
    <row r="48" spans="1:28" s="26" customFormat="1" ht="12" customHeight="1" thickBot="1">
      <c r="A48" s="33" t="s">
        <v>75</v>
      </c>
      <c r="B48" s="132" t="s">
        <v>319</v>
      </c>
      <c r="C48" s="34" t="s">
        <v>76</v>
      </c>
      <c r="D48" s="39"/>
      <c r="E48" s="39">
        <v>0</v>
      </c>
      <c r="F48" s="39">
        <v>0</v>
      </c>
      <c r="G48" s="351"/>
      <c r="J48" s="39">
        <f t="shared" si="9"/>
        <v>0</v>
      </c>
      <c r="K48" s="39">
        <f t="shared" si="10"/>
        <v>0</v>
      </c>
      <c r="L48" s="39">
        <f t="shared" si="11"/>
        <v>0</v>
      </c>
      <c r="N48" s="39"/>
      <c r="O48" s="39"/>
      <c r="P48" s="39"/>
      <c r="R48" s="39"/>
      <c r="S48" s="39"/>
      <c r="T48" s="39"/>
      <c r="V48" s="39"/>
      <c r="W48" s="39"/>
      <c r="X48" s="39"/>
      <c r="Z48" s="39"/>
      <c r="AA48" s="39"/>
      <c r="AB48" s="39"/>
    </row>
    <row r="49" spans="1:28" s="26" customFormat="1" ht="12" customHeight="1" thickBot="1">
      <c r="A49" s="24" t="s">
        <v>77</v>
      </c>
      <c r="B49" s="130" t="s">
        <v>320</v>
      </c>
      <c r="C49" s="25" t="s">
        <v>78</v>
      </c>
      <c r="D49" s="11">
        <f>SUM(D50:D54)</f>
        <v>0</v>
      </c>
      <c r="E49" s="11">
        <f t="shared" ref="E49:F49" si="13">SUM(E50:E54)</f>
        <v>18000000</v>
      </c>
      <c r="F49" s="11">
        <f t="shared" si="13"/>
        <v>11141978</v>
      </c>
      <c r="G49" s="344"/>
      <c r="J49" s="11">
        <f t="shared" si="9"/>
        <v>0</v>
      </c>
      <c r="K49" s="11">
        <f t="shared" si="10"/>
        <v>18000000</v>
      </c>
      <c r="L49" s="11">
        <f t="shared" si="11"/>
        <v>11141978</v>
      </c>
      <c r="N49" s="11">
        <f>SUM(N50:N52)</f>
        <v>0</v>
      </c>
      <c r="O49" s="11">
        <f>SUM(O50:O54)</f>
        <v>18000000</v>
      </c>
      <c r="P49" s="11">
        <f>SUM(P50:P54)</f>
        <v>11141978</v>
      </c>
      <c r="R49" s="11">
        <f>SUM(R50:R52)</f>
        <v>0</v>
      </c>
      <c r="S49" s="11">
        <f>SUM(S50:S54)</f>
        <v>0</v>
      </c>
      <c r="T49" s="11">
        <f>SUM(T50:T54)</f>
        <v>0</v>
      </c>
      <c r="V49" s="11">
        <f>SUM(V50:V52)</f>
        <v>0</v>
      </c>
      <c r="W49" s="11">
        <f>SUM(W50:W54)</f>
        <v>0</v>
      </c>
      <c r="X49" s="11">
        <f>SUM(X50:X54)</f>
        <v>0</v>
      </c>
      <c r="Z49" s="11">
        <f>SUM(Z50:Z52)</f>
        <v>0</v>
      </c>
      <c r="AA49" s="11">
        <f>SUM(AA50:AA54)</f>
        <v>0</v>
      </c>
      <c r="AB49" s="11">
        <f>SUM(AB50:AB54)</f>
        <v>0</v>
      </c>
    </row>
    <row r="50" spans="1:28" s="26" customFormat="1" ht="12" customHeight="1">
      <c r="A50" s="27" t="s">
        <v>478</v>
      </c>
      <c r="B50" s="131" t="s">
        <v>321</v>
      </c>
      <c r="C50" s="28" t="s">
        <v>475</v>
      </c>
      <c r="D50" s="29"/>
      <c r="E50" s="29">
        <v>0</v>
      </c>
      <c r="F50" s="29">
        <v>0</v>
      </c>
      <c r="G50" s="345"/>
      <c r="J50" s="29">
        <f t="shared" si="9"/>
        <v>0</v>
      </c>
      <c r="K50" s="29">
        <f t="shared" si="10"/>
        <v>0</v>
      </c>
      <c r="L50" s="29">
        <f t="shared" si="11"/>
        <v>0</v>
      </c>
      <c r="N50" s="29"/>
      <c r="O50" s="29"/>
      <c r="P50" s="29"/>
      <c r="R50" s="29"/>
      <c r="S50" s="29"/>
      <c r="T50" s="29"/>
      <c r="V50" s="29"/>
      <c r="W50" s="29"/>
      <c r="X50" s="29"/>
      <c r="Z50" s="29"/>
      <c r="AA50" s="29"/>
      <c r="AB50" s="29"/>
    </row>
    <row r="51" spans="1:28" s="26" customFormat="1" ht="12" customHeight="1">
      <c r="A51" s="27" t="s">
        <v>479</v>
      </c>
      <c r="B51" s="132" t="s">
        <v>322</v>
      </c>
      <c r="C51" s="31" t="s">
        <v>476</v>
      </c>
      <c r="D51" s="29"/>
      <c r="E51" s="29">
        <v>0</v>
      </c>
      <c r="F51" s="29">
        <v>0</v>
      </c>
      <c r="G51" s="345"/>
      <c r="J51" s="32">
        <f t="shared" si="9"/>
        <v>0</v>
      </c>
      <c r="K51" s="32">
        <f t="shared" si="10"/>
        <v>0</v>
      </c>
      <c r="L51" s="32">
        <f t="shared" si="11"/>
        <v>0</v>
      </c>
      <c r="N51" s="32"/>
      <c r="O51" s="32"/>
      <c r="P51" s="32"/>
      <c r="R51" s="32"/>
      <c r="S51" s="32"/>
      <c r="T51" s="32"/>
      <c r="V51" s="32"/>
      <c r="W51" s="32"/>
      <c r="X51" s="32"/>
      <c r="Z51" s="32"/>
      <c r="AA51" s="32"/>
      <c r="AB51" s="32"/>
    </row>
    <row r="52" spans="1:28" s="26" customFormat="1" ht="13.5" customHeight="1">
      <c r="A52" s="27" t="s">
        <v>480</v>
      </c>
      <c r="B52" s="132" t="s">
        <v>323</v>
      </c>
      <c r="C52" s="31" t="s">
        <v>504</v>
      </c>
      <c r="D52" s="29"/>
      <c r="E52" s="29">
        <v>0</v>
      </c>
      <c r="F52" s="29">
        <v>0</v>
      </c>
      <c r="G52" s="345"/>
      <c r="J52" s="32">
        <f t="shared" si="9"/>
        <v>0</v>
      </c>
      <c r="K52" s="32">
        <f t="shared" si="10"/>
        <v>0</v>
      </c>
      <c r="L52" s="32">
        <f t="shared" si="11"/>
        <v>0</v>
      </c>
      <c r="N52" s="32"/>
      <c r="O52" s="32"/>
      <c r="P52" s="32"/>
      <c r="R52" s="32"/>
      <c r="S52" s="32"/>
      <c r="T52" s="32"/>
      <c r="V52" s="32"/>
      <c r="W52" s="32"/>
      <c r="X52" s="32"/>
      <c r="Z52" s="32"/>
      <c r="AA52" s="32"/>
      <c r="AB52" s="32"/>
    </row>
    <row r="53" spans="1:28" s="26" customFormat="1" ht="12" customHeight="1">
      <c r="A53" s="33" t="s">
        <v>481</v>
      </c>
      <c r="B53" s="133" t="s">
        <v>477</v>
      </c>
      <c r="C53" s="34" t="s">
        <v>483</v>
      </c>
      <c r="D53" s="36"/>
      <c r="E53" s="36">
        <v>0</v>
      </c>
      <c r="F53" s="36">
        <v>27000</v>
      </c>
      <c r="G53" s="349"/>
      <c r="J53" s="36">
        <f t="shared" si="9"/>
        <v>0</v>
      </c>
      <c r="K53" s="32">
        <f t="shared" si="10"/>
        <v>0</v>
      </c>
      <c r="L53" s="32">
        <f t="shared" si="11"/>
        <v>27000</v>
      </c>
      <c r="N53" s="36"/>
      <c r="O53" s="32"/>
      <c r="P53" s="32">
        <v>27000</v>
      </c>
      <c r="R53" s="36"/>
      <c r="S53" s="32"/>
      <c r="T53" s="32"/>
      <c r="V53" s="36"/>
      <c r="W53" s="32"/>
      <c r="X53" s="32"/>
      <c r="Z53" s="36"/>
      <c r="AA53" s="32"/>
      <c r="AB53" s="32"/>
    </row>
    <row r="54" spans="1:28" s="26" customFormat="1" ht="12" customHeight="1" thickBot="1">
      <c r="A54" s="33" t="s">
        <v>482</v>
      </c>
      <c r="B54" s="133" t="s">
        <v>474</v>
      </c>
      <c r="C54" s="34" t="s">
        <v>484</v>
      </c>
      <c r="D54" s="36"/>
      <c r="E54" s="36">
        <v>18000000</v>
      </c>
      <c r="F54" s="36">
        <v>11114978</v>
      </c>
      <c r="G54" s="349"/>
      <c r="J54" s="36">
        <f t="shared" si="9"/>
        <v>0</v>
      </c>
      <c r="K54" s="32">
        <f t="shared" si="10"/>
        <v>18000000</v>
      </c>
      <c r="L54" s="32">
        <f t="shared" si="11"/>
        <v>11114978</v>
      </c>
      <c r="N54" s="36"/>
      <c r="O54" s="32">
        <v>18000000</v>
      </c>
      <c r="P54" s="32">
        <v>11114978</v>
      </c>
      <c r="R54" s="36"/>
      <c r="S54" s="32"/>
      <c r="T54" s="32"/>
      <c r="V54" s="36"/>
      <c r="W54" s="32"/>
      <c r="X54" s="32"/>
      <c r="Z54" s="36"/>
      <c r="AA54" s="32"/>
      <c r="AB54" s="32"/>
    </row>
    <row r="55" spans="1:28" s="26" customFormat="1" ht="12" customHeight="1" thickBot="1">
      <c r="A55" s="24" t="s">
        <v>83</v>
      </c>
      <c r="B55" s="130" t="s">
        <v>324</v>
      </c>
      <c r="C55" s="35" t="s">
        <v>84</v>
      </c>
      <c r="D55" s="11">
        <f>SUM(D56:D60)</f>
        <v>0</v>
      </c>
      <c r="E55" s="11">
        <f t="shared" ref="E55:F55" si="14">SUM(E56:E60)</f>
        <v>1235225</v>
      </c>
      <c r="F55" s="11">
        <f t="shared" si="14"/>
        <v>1235225</v>
      </c>
      <c r="G55" s="344">
        <f t="shared" si="4"/>
        <v>100</v>
      </c>
      <c r="J55" s="11">
        <f t="shared" si="9"/>
        <v>0</v>
      </c>
      <c r="K55" s="11">
        <f t="shared" si="10"/>
        <v>1235225</v>
      </c>
      <c r="L55" s="11">
        <f t="shared" si="11"/>
        <v>1235225</v>
      </c>
      <c r="N55" s="11">
        <f>SUM(N56:N60)</f>
        <v>0</v>
      </c>
      <c r="O55" s="11">
        <f t="shared" ref="O55:P55" si="15">SUM(O56:O60)</f>
        <v>1235225</v>
      </c>
      <c r="P55" s="11">
        <f t="shared" si="15"/>
        <v>1235225</v>
      </c>
      <c r="R55" s="11">
        <f>SUM(R56:R58)</f>
        <v>0</v>
      </c>
      <c r="S55" s="11">
        <f>SUM(S56:S58)</f>
        <v>0</v>
      </c>
      <c r="T55" s="11">
        <f>SUM(T56:T58)</f>
        <v>0</v>
      </c>
      <c r="V55" s="11">
        <f>SUM(V56:V58)</f>
        <v>0</v>
      </c>
      <c r="W55" s="11">
        <f>SUM(W56:W58)</f>
        <v>0</v>
      </c>
      <c r="X55" s="11">
        <f>SUM(X56:X58)</f>
        <v>0</v>
      </c>
      <c r="Z55" s="11">
        <f>SUM(Z56:Z58)</f>
        <v>0</v>
      </c>
      <c r="AA55" s="11">
        <f>SUM(AA56:AA58)</f>
        <v>0</v>
      </c>
      <c r="AB55" s="11">
        <f>SUM(AB56:AB58)</f>
        <v>0</v>
      </c>
    </row>
    <row r="56" spans="1:28" s="26" customFormat="1" ht="12" customHeight="1">
      <c r="A56" s="27" t="s">
        <v>490</v>
      </c>
      <c r="B56" s="131" t="s">
        <v>325</v>
      </c>
      <c r="C56" s="28" t="s">
        <v>485</v>
      </c>
      <c r="D56" s="38"/>
      <c r="E56" s="38">
        <v>0</v>
      </c>
      <c r="F56" s="38">
        <v>0</v>
      </c>
      <c r="G56" s="350"/>
      <c r="J56" s="38">
        <f t="shared" si="9"/>
        <v>0</v>
      </c>
      <c r="K56" s="38">
        <f t="shared" si="10"/>
        <v>0</v>
      </c>
      <c r="L56" s="38">
        <f t="shared" si="11"/>
        <v>0</v>
      </c>
      <c r="N56" s="38"/>
      <c r="O56" s="38"/>
      <c r="P56" s="38"/>
      <c r="R56" s="38"/>
      <c r="S56" s="38"/>
      <c r="T56" s="38"/>
      <c r="V56" s="38"/>
      <c r="W56" s="38"/>
      <c r="X56" s="38"/>
      <c r="Z56" s="38"/>
      <c r="AA56" s="38"/>
      <c r="AB56" s="38"/>
    </row>
    <row r="57" spans="1:28" s="26" customFormat="1" ht="12" customHeight="1">
      <c r="A57" s="27" t="s">
        <v>491</v>
      </c>
      <c r="B57" s="131" t="s">
        <v>326</v>
      </c>
      <c r="C57" s="31" t="s">
        <v>486</v>
      </c>
      <c r="D57" s="38"/>
      <c r="E57" s="38">
        <v>0</v>
      </c>
      <c r="F57" s="38">
        <v>0</v>
      </c>
      <c r="G57" s="350"/>
      <c r="J57" s="38">
        <f t="shared" si="9"/>
        <v>0</v>
      </c>
      <c r="K57" s="38">
        <f t="shared" si="10"/>
        <v>0</v>
      </c>
      <c r="L57" s="38">
        <f t="shared" si="11"/>
        <v>0</v>
      </c>
      <c r="N57" s="38"/>
      <c r="O57" s="38"/>
      <c r="P57" s="38"/>
      <c r="R57" s="38"/>
      <c r="S57" s="38"/>
      <c r="T57" s="38"/>
      <c r="V57" s="38"/>
      <c r="W57" s="38"/>
      <c r="X57" s="38"/>
      <c r="Z57" s="38"/>
      <c r="AA57" s="38"/>
      <c r="AB57" s="38"/>
    </row>
    <row r="58" spans="1:28" s="26" customFormat="1" ht="11.25" customHeight="1">
      <c r="A58" s="27" t="s">
        <v>492</v>
      </c>
      <c r="B58" s="131" t="s">
        <v>327</v>
      </c>
      <c r="C58" s="31" t="s">
        <v>505</v>
      </c>
      <c r="D58" s="38"/>
      <c r="E58" s="38">
        <v>0</v>
      </c>
      <c r="F58" s="38">
        <v>0</v>
      </c>
      <c r="G58" s="350"/>
      <c r="J58" s="38">
        <f t="shared" si="9"/>
        <v>0</v>
      </c>
      <c r="K58" s="38">
        <f t="shared" si="10"/>
        <v>0</v>
      </c>
      <c r="L58" s="38">
        <f t="shared" si="11"/>
        <v>0</v>
      </c>
      <c r="N58" s="38"/>
      <c r="O58" s="38"/>
      <c r="P58" s="38"/>
      <c r="R58" s="38"/>
      <c r="S58" s="38"/>
      <c r="T58" s="38"/>
      <c r="V58" s="38"/>
      <c r="W58" s="38"/>
      <c r="X58" s="38"/>
      <c r="Z58" s="38"/>
      <c r="AA58" s="38"/>
      <c r="AB58" s="38"/>
    </row>
    <row r="59" spans="1:28" s="26" customFormat="1" ht="12" customHeight="1">
      <c r="A59" s="27" t="s">
        <v>491</v>
      </c>
      <c r="B59" s="137" t="s">
        <v>488</v>
      </c>
      <c r="C59" s="34" t="s">
        <v>487</v>
      </c>
      <c r="D59" s="38"/>
      <c r="E59" s="38">
        <v>0</v>
      </c>
      <c r="F59" s="38">
        <v>0</v>
      </c>
      <c r="G59" s="350"/>
      <c r="J59" s="38">
        <f t="shared" si="9"/>
        <v>0</v>
      </c>
      <c r="K59" s="38">
        <f t="shared" si="10"/>
        <v>0</v>
      </c>
      <c r="L59" s="38">
        <f t="shared" si="11"/>
        <v>0</v>
      </c>
      <c r="N59" s="38"/>
      <c r="O59" s="38"/>
      <c r="P59" s="38"/>
      <c r="R59" s="38"/>
      <c r="S59" s="38"/>
      <c r="T59" s="38"/>
      <c r="V59" s="38"/>
      <c r="W59" s="38"/>
      <c r="X59" s="38"/>
      <c r="Z59" s="38"/>
      <c r="AA59" s="38"/>
      <c r="AB59" s="38"/>
    </row>
    <row r="60" spans="1:28" s="26" customFormat="1" ht="12" customHeight="1" thickBot="1">
      <c r="A60" s="27" t="s">
        <v>492</v>
      </c>
      <c r="B60" s="133" t="s">
        <v>495</v>
      </c>
      <c r="C60" s="34" t="s">
        <v>489</v>
      </c>
      <c r="D60" s="38"/>
      <c r="E60" s="38">
        <v>1235225</v>
      </c>
      <c r="F60" s="38">
        <v>1235225</v>
      </c>
      <c r="G60" s="350">
        <f t="shared" si="4"/>
        <v>100</v>
      </c>
      <c r="J60" s="38">
        <f t="shared" si="9"/>
        <v>0</v>
      </c>
      <c r="K60" s="38">
        <f t="shared" si="10"/>
        <v>1235225</v>
      </c>
      <c r="L60" s="38">
        <f t="shared" si="11"/>
        <v>1235225</v>
      </c>
      <c r="N60" s="38"/>
      <c r="O60" s="38">
        <v>1235225</v>
      </c>
      <c r="P60" s="38">
        <v>1235225</v>
      </c>
      <c r="R60" s="38"/>
      <c r="S60" s="38"/>
      <c r="T60" s="38"/>
      <c r="V60" s="38"/>
      <c r="W60" s="38"/>
      <c r="X60" s="38"/>
      <c r="Z60" s="38"/>
      <c r="AA60" s="38"/>
      <c r="AB60" s="38"/>
    </row>
    <row r="61" spans="1:28" s="26" customFormat="1" ht="12" customHeight="1" thickBot="1">
      <c r="A61" s="24" t="s">
        <v>85</v>
      </c>
      <c r="B61" s="130"/>
      <c r="C61" s="25" t="s">
        <v>86</v>
      </c>
      <c r="D61" s="14">
        <f>+D5+D12+D18+D24+D32+D43+D49+D55</f>
        <v>1016043000</v>
      </c>
      <c r="E61" s="14">
        <f t="shared" ref="E61:F61" si="16">+E5+E12+E18+E24+E32+E43+E49+E55</f>
        <v>3001920803</v>
      </c>
      <c r="F61" s="14">
        <f t="shared" si="16"/>
        <v>2832810831</v>
      </c>
      <c r="G61" s="347">
        <f t="shared" si="4"/>
        <v>94.366607812204833</v>
      </c>
      <c r="J61" s="14">
        <f t="shared" si="9"/>
        <v>1016043000</v>
      </c>
      <c r="K61" s="14">
        <f t="shared" si="10"/>
        <v>2891799378</v>
      </c>
      <c r="L61" s="14">
        <f t="shared" si="11"/>
        <v>2832810831</v>
      </c>
      <c r="N61" s="14">
        <f>+N5+N12+N18+N24+N32+N43+N49+N55</f>
        <v>1006591000</v>
      </c>
      <c r="O61" s="14">
        <f>+O5+O12+O18+O24+O32+O43+O49+O55</f>
        <v>2882180688</v>
      </c>
      <c r="P61" s="14">
        <f>+P5+P12+P18+P24+P32+P43+P49+P55</f>
        <v>2824187134</v>
      </c>
      <c r="R61" s="14">
        <f>+R5+R12+R18+R24+R32+R43+R49+R55</f>
        <v>0</v>
      </c>
      <c r="S61" s="14">
        <f>+S5+S12+S18+S24+S32+S43+S49+S55</f>
        <v>0</v>
      </c>
      <c r="T61" s="14">
        <f>+T5+T12+T18+T24+T32+T43+T49+T55</f>
        <v>0</v>
      </c>
      <c r="V61" s="14">
        <f>+V5+V12+V18+V24+V32+V43+V49+V55</f>
        <v>8627000</v>
      </c>
      <c r="W61" s="14">
        <f>+W5+W12+W18+W24+W32+W43+W49+W55</f>
        <v>8060690</v>
      </c>
      <c r="X61" s="14">
        <f>+X5+X12+X18+X24+X32+X43+X49+X55</f>
        <v>7031751</v>
      </c>
      <c r="Z61" s="14">
        <f>+Z5+Z12+Z18+Z24+Z32+Z43+Z49+Z55</f>
        <v>825000</v>
      </c>
      <c r="AA61" s="14">
        <f>+AA5+AA12+AA18+AA24+AA32+AA43+AA49+AA55</f>
        <v>1558000</v>
      </c>
      <c r="AB61" s="14">
        <f>+AB5+AB12+AB18+AB24+AB32+AB43+AB49+AB55</f>
        <v>1591946</v>
      </c>
    </row>
    <row r="62" spans="1:28" s="26" customFormat="1" ht="12" customHeight="1" thickBot="1">
      <c r="A62" s="41" t="s">
        <v>87</v>
      </c>
      <c r="B62" s="130" t="s">
        <v>329</v>
      </c>
      <c r="C62" s="35" t="s">
        <v>88</v>
      </c>
      <c r="D62" s="11">
        <f>SUM(D63:D65)</f>
        <v>0</v>
      </c>
      <c r="E62" s="11">
        <v>0</v>
      </c>
      <c r="F62" s="11">
        <v>0</v>
      </c>
      <c r="G62" s="344"/>
      <c r="J62" s="11">
        <f t="shared" si="9"/>
        <v>0</v>
      </c>
      <c r="K62" s="11">
        <f t="shared" si="10"/>
        <v>0</v>
      </c>
      <c r="L62" s="11">
        <f t="shared" si="11"/>
        <v>0</v>
      </c>
      <c r="N62" s="11">
        <f>SUM(N63:N65)</f>
        <v>0</v>
      </c>
      <c r="O62" s="11">
        <f>SUM(O63:O65)</f>
        <v>0</v>
      </c>
      <c r="P62" s="11">
        <f>SUM(P63:P65)</f>
        <v>0</v>
      </c>
      <c r="R62" s="11">
        <f>SUM(R63:R65)</f>
        <v>0</v>
      </c>
      <c r="S62" s="11">
        <f>SUM(S63:S65)</f>
        <v>0</v>
      </c>
      <c r="T62" s="11">
        <f>SUM(T63:T65)</f>
        <v>0</v>
      </c>
      <c r="V62" s="11">
        <f>SUM(V63:V65)</f>
        <v>0</v>
      </c>
      <c r="W62" s="11">
        <f>SUM(W63:W65)</f>
        <v>0</v>
      </c>
      <c r="X62" s="11">
        <f>SUM(X63:X65)</f>
        <v>0</v>
      </c>
      <c r="Z62" s="11">
        <f>SUM(Z63:Z65)</f>
        <v>0</v>
      </c>
      <c r="AA62" s="11">
        <f>SUM(AA63:AA65)</f>
        <v>0</v>
      </c>
      <c r="AB62" s="11">
        <f>SUM(AB63:AB65)</f>
        <v>0</v>
      </c>
    </row>
    <row r="63" spans="1:28" s="26" customFormat="1" ht="12" customHeight="1">
      <c r="A63" s="27" t="s">
        <v>89</v>
      </c>
      <c r="B63" s="131" t="s">
        <v>330</v>
      </c>
      <c r="C63" s="28" t="s">
        <v>90</v>
      </c>
      <c r="D63" s="38"/>
      <c r="E63" s="38">
        <v>0</v>
      </c>
      <c r="F63" s="38">
        <v>0</v>
      </c>
      <c r="G63" s="350"/>
      <c r="J63" s="38">
        <f t="shared" si="9"/>
        <v>0</v>
      </c>
      <c r="K63" s="38">
        <f t="shared" si="10"/>
        <v>0</v>
      </c>
      <c r="L63" s="38">
        <f t="shared" si="11"/>
        <v>0</v>
      </c>
      <c r="N63" s="38"/>
      <c r="O63" s="38"/>
      <c r="P63" s="38"/>
      <c r="R63" s="38"/>
      <c r="S63" s="38"/>
      <c r="T63" s="38"/>
      <c r="V63" s="38"/>
      <c r="W63" s="38"/>
      <c r="X63" s="38"/>
      <c r="Z63" s="38"/>
      <c r="AA63" s="38"/>
      <c r="AB63" s="38"/>
    </row>
    <row r="64" spans="1:28" s="26" customFormat="1" ht="12" customHeight="1">
      <c r="A64" s="30" t="s">
        <v>91</v>
      </c>
      <c r="B64" s="131" t="s">
        <v>331</v>
      </c>
      <c r="C64" s="31" t="s">
        <v>92</v>
      </c>
      <c r="D64" s="38"/>
      <c r="E64" s="38">
        <v>0</v>
      </c>
      <c r="F64" s="38">
        <v>0</v>
      </c>
      <c r="G64" s="350"/>
      <c r="J64" s="38">
        <f t="shared" si="9"/>
        <v>0</v>
      </c>
      <c r="K64" s="38">
        <f t="shared" si="10"/>
        <v>0</v>
      </c>
      <c r="L64" s="38">
        <f t="shared" si="11"/>
        <v>0</v>
      </c>
      <c r="N64" s="38"/>
      <c r="O64" s="38"/>
      <c r="P64" s="38"/>
      <c r="R64" s="38"/>
      <c r="S64" s="38"/>
      <c r="T64" s="38"/>
      <c r="V64" s="38"/>
      <c r="W64" s="38"/>
      <c r="X64" s="38"/>
      <c r="Z64" s="38"/>
      <c r="AA64" s="38"/>
      <c r="AB64" s="38"/>
    </row>
    <row r="65" spans="1:28" s="26" customFormat="1" ht="12" customHeight="1" thickBot="1">
      <c r="A65" s="33" t="s">
        <v>93</v>
      </c>
      <c r="B65" s="131" t="s">
        <v>332</v>
      </c>
      <c r="C65" s="42" t="s">
        <v>94</v>
      </c>
      <c r="D65" s="38"/>
      <c r="E65" s="38">
        <v>0</v>
      </c>
      <c r="F65" s="38">
        <v>0</v>
      </c>
      <c r="G65" s="350"/>
      <c r="J65" s="38">
        <f t="shared" si="9"/>
        <v>0</v>
      </c>
      <c r="K65" s="38">
        <f t="shared" si="10"/>
        <v>0</v>
      </c>
      <c r="L65" s="38">
        <f t="shared" si="11"/>
        <v>0</v>
      </c>
      <c r="N65" s="38"/>
      <c r="O65" s="38"/>
      <c r="P65" s="38"/>
      <c r="R65" s="38"/>
      <c r="S65" s="38"/>
      <c r="T65" s="38"/>
      <c r="V65" s="38"/>
      <c r="W65" s="38"/>
      <c r="X65" s="38"/>
      <c r="Z65" s="38"/>
      <c r="AA65" s="38"/>
      <c r="AB65" s="38"/>
    </row>
    <row r="66" spans="1:28" s="26" customFormat="1" ht="12" customHeight="1" thickBot="1">
      <c r="A66" s="41" t="s">
        <v>95</v>
      </c>
      <c r="B66" s="130" t="s">
        <v>333</v>
      </c>
      <c r="C66" s="35" t="s">
        <v>96</v>
      </c>
      <c r="D66" s="11">
        <f>SUM(D67:D70)</f>
        <v>0</v>
      </c>
      <c r="E66" s="11">
        <v>0</v>
      </c>
      <c r="F66" s="11">
        <v>0</v>
      </c>
      <c r="G66" s="344"/>
      <c r="J66" s="11">
        <f t="shared" si="9"/>
        <v>0</v>
      </c>
      <c r="K66" s="11">
        <f t="shared" si="10"/>
        <v>0</v>
      </c>
      <c r="L66" s="11">
        <f t="shared" si="11"/>
        <v>0</v>
      </c>
      <c r="N66" s="11">
        <f>SUM(N67:N70)</f>
        <v>0</v>
      </c>
      <c r="O66" s="11">
        <f>SUM(O67:O70)</f>
        <v>0</v>
      </c>
      <c r="P66" s="11">
        <f>SUM(P67:P70)</f>
        <v>0</v>
      </c>
      <c r="R66" s="11">
        <f>SUM(R67:R70)</f>
        <v>0</v>
      </c>
      <c r="S66" s="11">
        <f>SUM(S67:S70)</f>
        <v>0</v>
      </c>
      <c r="T66" s="11">
        <f>SUM(T67:T70)</f>
        <v>0</v>
      </c>
      <c r="V66" s="11">
        <f>SUM(V67:V70)</f>
        <v>0</v>
      </c>
      <c r="W66" s="11">
        <f>SUM(W67:W70)</f>
        <v>0</v>
      </c>
      <c r="X66" s="11">
        <f>SUM(X67:X70)</f>
        <v>0</v>
      </c>
      <c r="Z66" s="11">
        <f>SUM(Z67:Z70)</f>
        <v>0</v>
      </c>
      <c r="AA66" s="11">
        <f>SUM(AA67:AA70)</f>
        <v>0</v>
      </c>
      <c r="AB66" s="11">
        <f>SUM(AB67:AB70)</f>
        <v>0</v>
      </c>
    </row>
    <row r="67" spans="1:28" s="26" customFormat="1" ht="12" customHeight="1">
      <c r="A67" s="27" t="s">
        <v>97</v>
      </c>
      <c r="B67" s="131" t="s">
        <v>334</v>
      </c>
      <c r="C67" s="28" t="s">
        <v>98</v>
      </c>
      <c r="D67" s="38"/>
      <c r="E67" s="38">
        <v>0</v>
      </c>
      <c r="F67" s="38">
        <v>0</v>
      </c>
      <c r="G67" s="350"/>
      <c r="J67" s="38">
        <f t="shared" si="9"/>
        <v>0</v>
      </c>
      <c r="K67" s="38">
        <f t="shared" si="10"/>
        <v>0</v>
      </c>
      <c r="L67" s="38">
        <f t="shared" si="11"/>
        <v>0</v>
      </c>
      <c r="N67" s="38"/>
      <c r="O67" s="38"/>
      <c r="P67" s="38"/>
      <c r="R67" s="38"/>
      <c r="S67" s="38">
        <f>'[2]1.2.'!V67+'[2]1.3.'!V67+'[2]1.4.'!V67</f>
        <v>0</v>
      </c>
      <c r="T67" s="38">
        <f>'[2]1.2.'!W67+'[2]1.3.'!W67+'[2]1.4.'!W67</f>
        <v>0</v>
      </c>
      <c r="V67" s="38"/>
      <c r="W67" s="38">
        <f>'[2]1.2.'!Z67+'[2]1.3.'!Z67+'[2]1.4.'!Z67</f>
        <v>0</v>
      </c>
      <c r="X67" s="38">
        <f>'[2]1.2.'!AA67+'[2]1.3.'!AA67+'[2]1.4.'!AA67</f>
        <v>0</v>
      </c>
      <c r="Z67" s="38"/>
      <c r="AA67" s="38">
        <f>'[2]1.2.'!AD67+'[2]1.3.'!AD67+'[2]1.4.'!AD67</f>
        <v>0</v>
      </c>
      <c r="AB67" s="38">
        <f>'[2]1.2.'!AE67+'[2]1.3.'!AE67+'[2]1.4.'!AE67</f>
        <v>0</v>
      </c>
    </row>
    <row r="68" spans="1:28" s="26" customFormat="1" ht="12" customHeight="1">
      <c r="A68" s="30" t="s">
        <v>99</v>
      </c>
      <c r="B68" s="131" t="s">
        <v>335</v>
      </c>
      <c r="C68" s="31" t="s">
        <v>100</v>
      </c>
      <c r="D68" s="38"/>
      <c r="E68" s="38">
        <v>0</v>
      </c>
      <c r="F68" s="38">
        <v>0</v>
      </c>
      <c r="G68" s="350"/>
      <c r="J68" s="38">
        <f t="shared" si="9"/>
        <v>0</v>
      </c>
      <c r="K68" s="38">
        <f t="shared" si="10"/>
        <v>0</v>
      </c>
      <c r="L68" s="38">
        <f t="shared" si="11"/>
        <v>0</v>
      </c>
      <c r="N68" s="38"/>
      <c r="O68" s="38"/>
      <c r="P68" s="38">
        <f>'[2]1.2.'!S68+'[2]1.3.'!S68+'[2]1.4.'!S68</f>
        <v>0</v>
      </c>
      <c r="R68" s="38"/>
      <c r="S68" s="38">
        <f>'[2]1.2.'!V68+'[2]1.3.'!V68+'[2]1.4.'!V68</f>
        <v>0</v>
      </c>
      <c r="T68" s="38">
        <f>'[2]1.2.'!W68+'[2]1.3.'!W68+'[2]1.4.'!W68</f>
        <v>0</v>
      </c>
      <c r="V68" s="38"/>
      <c r="W68" s="38">
        <f>'[2]1.2.'!Z68+'[2]1.3.'!Z68+'[2]1.4.'!Z68</f>
        <v>0</v>
      </c>
      <c r="X68" s="38">
        <f>'[2]1.2.'!AA68+'[2]1.3.'!AA68+'[2]1.4.'!AA68</f>
        <v>0</v>
      </c>
      <c r="Z68" s="38"/>
      <c r="AA68" s="38">
        <f>'[2]1.2.'!AD68+'[2]1.3.'!AD68+'[2]1.4.'!AD68</f>
        <v>0</v>
      </c>
      <c r="AB68" s="38">
        <f>'[2]1.2.'!AE68+'[2]1.3.'!AE68+'[2]1.4.'!AE68</f>
        <v>0</v>
      </c>
    </row>
    <row r="69" spans="1:28" s="26" customFormat="1" ht="12" customHeight="1">
      <c r="A69" s="30" t="s">
        <v>101</v>
      </c>
      <c r="B69" s="131" t="s">
        <v>336</v>
      </c>
      <c r="C69" s="31" t="s">
        <v>102</v>
      </c>
      <c r="D69" s="38"/>
      <c r="E69" s="38">
        <v>0</v>
      </c>
      <c r="F69" s="38">
        <v>0</v>
      </c>
      <c r="G69" s="350"/>
      <c r="J69" s="38">
        <f t="shared" ref="J69:J100" si="17">N69+R69+V69+Z69</f>
        <v>0</v>
      </c>
      <c r="K69" s="38">
        <f t="shared" ref="K69:K100" si="18">O69+S69+W69+AA69</f>
        <v>0</v>
      </c>
      <c r="L69" s="38">
        <f t="shared" ref="L69:L100" si="19">P69+T69+X69+AB69</f>
        <v>0</v>
      </c>
      <c r="N69" s="38"/>
      <c r="O69" s="38"/>
      <c r="P69" s="38">
        <f>'[2]1.2.'!S69+'[2]1.3.'!S69+'[2]1.4.'!S69</f>
        <v>0</v>
      </c>
      <c r="R69" s="38"/>
      <c r="S69" s="38">
        <f>'[2]1.2.'!V69+'[2]1.3.'!V69+'[2]1.4.'!V69</f>
        <v>0</v>
      </c>
      <c r="T69" s="38">
        <f>'[2]1.2.'!W69+'[2]1.3.'!W69+'[2]1.4.'!W69</f>
        <v>0</v>
      </c>
      <c r="V69" s="38"/>
      <c r="W69" s="38">
        <f>'[2]1.2.'!Z69+'[2]1.3.'!Z69+'[2]1.4.'!Z69</f>
        <v>0</v>
      </c>
      <c r="X69" s="38">
        <f>'[2]1.2.'!AA69+'[2]1.3.'!AA69+'[2]1.4.'!AA69</f>
        <v>0</v>
      </c>
      <c r="Z69" s="38"/>
      <c r="AA69" s="38">
        <f>'[2]1.2.'!AD69+'[2]1.3.'!AD69+'[2]1.4.'!AD69</f>
        <v>0</v>
      </c>
      <c r="AB69" s="38">
        <f>'[2]1.2.'!AE69+'[2]1.3.'!AE69+'[2]1.4.'!AE69</f>
        <v>0</v>
      </c>
    </row>
    <row r="70" spans="1:28" s="26" customFormat="1" ht="12" customHeight="1" thickBot="1">
      <c r="A70" s="33" t="s">
        <v>103</v>
      </c>
      <c r="B70" s="131" t="s">
        <v>337</v>
      </c>
      <c r="C70" s="34" t="s">
        <v>104</v>
      </c>
      <c r="D70" s="38"/>
      <c r="E70" s="38">
        <v>0</v>
      </c>
      <c r="F70" s="38">
        <v>0</v>
      </c>
      <c r="G70" s="350"/>
      <c r="J70" s="38">
        <f t="shared" si="17"/>
        <v>0</v>
      </c>
      <c r="K70" s="38">
        <f t="shared" si="18"/>
        <v>0</v>
      </c>
      <c r="L70" s="38">
        <f t="shared" si="19"/>
        <v>0</v>
      </c>
      <c r="N70" s="38"/>
      <c r="O70" s="38"/>
      <c r="P70" s="38">
        <f>'[2]1.2.'!S70+'[2]1.3.'!S70+'[2]1.4.'!S70</f>
        <v>0</v>
      </c>
      <c r="R70" s="38"/>
      <c r="S70" s="38">
        <f>'[2]1.2.'!V70+'[2]1.3.'!V70+'[2]1.4.'!V70</f>
        <v>0</v>
      </c>
      <c r="T70" s="38">
        <f>'[2]1.2.'!W70+'[2]1.3.'!W70+'[2]1.4.'!W70</f>
        <v>0</v>
      </c>
      <c r="V70" s="38"/>
      <c r="W70" s="38">
        <f>'[2]1.2.'!Z70+'[2]1.3.'!Z70+'[2]1.4.'!Z70</f>
        <v>0</v>
      </c>
      <c r="X70" s="38">
        <f>'[2]1.2.'!AA70+'[2]1.3.'!AA70+'[2]1.4.'!AA70</f>
        <v>0</v>
      </c>
      <c r="Z70" s="38"/>
      <c r="AA70" s="38">
        <f>'[2]1.2.'!AD70+'[2]1.3.'!AD70+'[2]1.4.'!AD70</f>
        <v>0</v>
      </c>
      <c r="AB70" s="38">
        <f>'[2]1.2.'!AE70+'[2]1.3.'!AE70+'[2]1.4.'!AE70</f>
        <v>0</v>
      </c>
    </row>
    <row r="71" spans="1:28" s="26" customFormat="1" ht="12" customHeight="1" thickBot="1">
      <c r="A71" s="41" t="s">
        <v>105</v>
      </c>
      <c r="B71" s="130" t="s">
        <v>338</v>
      </c>
      <c r="C71" s="35" t="s">
        <v>106</v>
      </c>
      <c r="D71" s="11">
        <f>SUM(D72:D73)</f>
        <v>69795750</v>
      </c>
      <c r="E71" s="11">
        <f t="shared" ref="E71:F71" si="20">SUM(E72:E73)</f>
        <v>69795750</v>
      </c>
      <c r="F71" s="11">
        <f t="shared" si="20"/>
        <v>69795750</v>
      </c>
      <c r="G71" s="344">
        <f t="shared" ref="G71:G86" si="21">F71/E71*100</f>
        <v>100</v>
      </c>
      <c r="J71" s="11">
        <f t="shared" si="17"/>
        <v>69795750</v>
      </c>
      <c r="K71" s="11">
        <f t="shared" si="18"/>
        <v>69795750</v>
      </c>
      <c r="L71" s="11">
        <f t="shared" si="19"/>
        <v>69795750</v>
      </c>
      <c r="N71" s="11">
        <f>SUM(N72:N73)</f>
        <v>69529000</v>
      </c>
      <c r="O71" s="11">
        <f>SUM(O72:O73)</f>
        <v>69529000</v>
      </c>
      <c r="P71" s="11">
        <f>SUM(P72:P73)</f>
        <v>69529000</v>
      </c>
      <c r="R71" s="11">
        <f>SUM(R72:R73)</f>
        <v>0</v>
      </c>
      <c r="S71" s="11">
        <f>SUM(S72:S73)</f>
        <v>0</v>
      </c>
      <c r="T71" s="11">
        <f>SUM(T72:T73)</f>
        <v>0</v>
      </c>
      <c r="V71" s="11">
        <f>SUM(V72:V73)</f>
        <v>0</v>
      </c>
      <c r="W71" s="11">
        <f>SUM(W72:W73)</f>
        <v>0</v>
      </c>
      <c r="X71" s="11">
        <f>SUM(X72:X73)</f>
        <v>0</v>
      </c>
      <c r="Z71" s="11">
        <f>SUM(Z72:Z73)</f>
        <v>266750</v>
      </c>
      <c r="AA71" s="11">
        <f>SUM(AA72:AA73)</f>
        <v>266750</v>
      </c>
      <c r="AB71" s="11">
        <f>SUM(AB72:AB73)</f>
        <v>266750</v>
      </c>
    </row>
    <row r="72" spans="1:28" s="26" customFormat="1" ht="12" customHeight="1">
      <c r="A72" s="27" t="s">
        <v>107</v>
      </c>
      <c r="B72" s="131" t="s">
        <v>339</v>
      </c>
      <c r="C72" s="28" t="s">
        <v>108</v>
      </c>
      <c r="D72" s="38">
        <v>69795750</v>
      </c>
      <c r="E72" s="38">
        <v>69795750</v>
      </c>
      <c r="F72" s="38">
        <v>69795750</v>
      </c>
      <c r="G72" s="350">
        <f t="shared" si="21"/>
        <v>100</v>
      </c>
      <c r="J72" s="38">
        <f t="shared" si="17"/>
        <v>69795750</v>
      </c>
      <c r="K72" s="38">
        <f t="shared" si="18"/>
        <v>69795750</v>
      </c>
      <c r="L72" s="38">
        <f t="shared" si="19"/>
        <v>69795750</v>
      </c>
      <c r="N72" s="38">
        <v>69529000</v>
      </c>
      <c r="O72" s="38">
        <v>69529000</v>
      </c>
      <c r="P72" s="38">
        <v>69529000</v>
      </c>
      <c r="R72" s="38"/>
      <c r="S72" s="38"/>
      <c r="T72" s="38"/>
      <c r="V72" s="38"/>
      <c r="W72" s="38"/>
      <c r="X72" s="38"/>
      <c r="Z72" s="38">
        <v>266750</v>
      </c>
      <c r="AA72" s="38">
        <v>266750</v>
      </c>
      <c r="AB72" s="38">
        <v>266750</v>
      </c>
    </row>
    <row r="73" spans="1:28" s="26" customFormat="1" ht="12" customHeight="1" thickBot="1">
      <c r="A73" s="33" t="s">
        <v>109</v>
      </c>
      <c r="B73" s="131" t="s">
        <v>340</v>
      </c>
      <c r="C73" s="34" t="s">
        <v>110</v>
      </c>
      <c r="D73" s="38"/>
      <c r="E73" s="38">
        <v>0</v>
      </c>
      <c r="F73" s="38">
        <v>0</v>
      </c>
      <c r="G73" s="350"/>
      <c r="J73" s="38">
        <f t="shared" si="17"/>
        <v>0</v>
      </c>
      <c r="K73" s="38">
        <f t="shared" si="18"/>
        <v>0</v>
      </c>
      <c r="L73" s="38">
        <f t="shared" si="19"/>
        <v>0</v>
      </c>
      <c r="N73" s="38"/>
      <c r="O73" s="38">
        <f>'[2]1.2.'!R73+'[2]1.3.'!R73+'[2]1.4.'!R73</f>
        <v>0</v>
      </c>
      <c r="P73" s="38">
        <f>'[2]1.2.'!S73+'[2]1.3.'!S73+'[2]1.4.'!S73</f>
        <v>0</v>
      </c>
      <c r="R73" s="38"/>
      <c r="S73" s="38">
        <f>'[2]1.2.'!V73+'[2]1.3.'!V73+'[2]1.4.'!V73</f>
        <v>0</v>
      </c>
      <c r="T73" s="38">
        <f>'[2]1.2.'!W73+'[2]1.3.'!W73+'[2]1.4.'!W73</f>
        <v>0</v>
      </c>
      <c r="V73" s="38"/>
      <c r="W73" s="38">
        <f>'[2]1.2.'!Z73+'[2]1.3.'!Z73+'[2]1.4.'!Z73</f>
        <v>0</v>
      </c>
      <c r="X73" s="38">
        <f>'[2]1.2.'!AA73+'[2]1.3.'!AA73+'[2]1.4.'!AA73</f>
        <v>0</v>
      </c>
      <c r="Z73" s="38"/>
      <c r="AA73" s="38">
        <f>'[2]1.2.'!AD73+'[2]1.3.'!AD73+'[2]1.4.'!AD73</f>
        <v>0</v>
      </c>
      <c r="AB73" s="38">
        <f>'[2]1.2.'!AE73+'[2]1.3.'!AE73+'[2]1.4.'!AE73</f>
        <v>0</v>
      </c>
    </row>
    <row r="74" spans="1:28" s="26" customFormat="1" ht="12" customHeight="1" thickBot="1">
      <c r="A74" s="41" t="s">
        <v>111</v>
      </c>
      <c r="B74" s="130"/>
      <c r="C74" s="35" t="s">
        <v>112</v>
      </c>
      <c r="D74" s="11">
        <f>SUM(D75:D77)</f>
        <v>0</v>
      </c>
      <c r="E74" s="11">
        <v>0</v>
      </c>
      <c r="F74" s="11">
        <v>0</v>
      </c>
      <c r="G74" s="344"/>
      <c r="J74" s="11">
        <f t="shared" si="17"/>
        <v>0</v>
      </c>
      <c r="K74" s="11">
        <f t="shared" si="18"/>
        <v>0</v>
      </c>
      <c r="L74" s="11">
        <f t="shared" si="19"/>
        <v>0</v>
      </c>
      <c r="N74" s="11">
        <f>SUM(N75:N77)</f>
        <v>0</v>
      </c>
      <c r="O74" s="11">
        <f>SUM(O75:O77)</f>
        <v>0</v>
      </c>
      <c r="P74" s="11">
        <f>SUM(P75:P77)</f>
        <v>0</v>
      </c>
      <c r="R74" s="11">
        <f>SUM(R75:R77)</f>
        <v>0</v>
      </c>
      <c r="S74" s="11">
        <f>SUM(S75:S77)</f>
        <v>0</v>
      </c>
      <c r="T74" s="11">
        <f>SUM(T75:T77)</f>
        <v>0</v>
      </c>
      <c r="V74" s="11">
        <f>SUM(V75:V77)</f>
        <v>0</v>
      </c>
      <c r="W74" s="11">
        <f>SUM(W75:W77)</f>
        <v>0</v>
      </c>
      <c r="X74" s="11">
        <f>SUM(X75:X77)</f>
        <v>0</v>
      </c>
      <c r="Z74" s="11">
        <f>SUM(Z75:Z77)</f>
        <v>0</v>
      </c>
      <c r="AA74" s="11">
        <f>SUM(AA75:AA77)</f>
        <v>0</v>
      </c>
      <c r="AB74" s="11">
        <f>SUM(AB75:AB77)</f>
        <v>0</v>
      </c>
    </row>
    <row r="75" spans="1:28" s="26" customFormat="1" ht="12" customHeight="1">
      <c r="A75" s="27" t="s">
        <v>497</v>
      </c>
      <c r="B75" s="131" t="s">
        <v>341</v>
      </c>
      <c r="C75" s="28" t="s">
        <v>113</v>
      </c>
      <c r="D75" s="38"/>
      <c r="E75" s="38">
        <v>0</v>
      </c>
      <c r="F75" s="38">
        <v>0</v>
      </c>
      <c r="G75" s="350"/>
      <c r="J75" s="38">
        <f t="shared" si="17"/>
        <v>0</v>
      </c>
      <c r="K75" s="38">
        <f t="shared" si="18"/>
        <v>0</v>
      </c>
      <c r="L75" s="38">
        <f t="shared" si="19"/>
        <v>0</v>
      </c>
      <c r="N75" s="38"/>
      <c r="O75" s="38">
        <f>'[2]1.2.'!R75+'[2]1.3.'!R75+'[2]1.4.'!R75</f>
        <v>0</v>
      </c>
      <c r="P75" s="38">
        <f>'[2]1.2.'!S75+'[2]1.3.'!S75+'[2]1.4.'!S75</f>
        <v>0</v>
      </c>
      <c r="R75" s="38"/>
      <c r="S75" s="38">
        <f>'[2]1.2.'!V75+'[2]1.3.'!V75+'[2]1.4.'!V75</f>
        <v>0</v>
      </c>
      <c r="T75" s="38">
        <f>'[2]1.2.'!W75+'[2]1.3.'!W75+'[2]1.4.'!W75</f>
        <v>0</v>
      </c>
      <c r="V75" s="38"/>
      <c r="W75" s="38">
        <f>'[2]1.2.'!Z75+'[2]1.3.'!Z75+'[2]1.4.'!Z75</f>
        <v>0</v>
      </c>
      <c r="X75" s="38">
        <f>'[2]1.2.'!AA75+'[2]1.3.'!AA75+'[2]1.4.'!AA75</f>
        <v>0</v>
      </c>
      <c r="Z75" s="38"/>
      <c r="AA75" s="38">
        <f>'[2]1.2.'!AD75+'[2]1.3.'!AD75+'[2]1.4.'!AD75</f>
        <v>0</v>
      </c>
      <c r="AB75" s="38">
        <f>'[2]1.2.'!AE75+'[2]1.3.'!AE75+'[2]1.4.'!AE75</f>
        <v>0</v>
      </c>
    </row>
    <row r="76" spans="1:28" s="26" customFormat="1" ht="12" customHeight="1">
      <c r="A76" s="30" t="s">
        <v>498</v>
      </c>
      <c r="B76" s="132" t="s">
        <v>342</v>
      </c>
      <c r="C76" s="31" t="s">
        <v>114</v>
      </c>
      <c r="D76" s="38"/>
      <c r="E76" s="38">
        <v>0</v>
      </c>
      <c r="F76" s="38">
        <v>0</v>
      </c>
      <c r="G76" s="350"/>
      <c r="J76" s="38">
        <f t="shared" si="17"/>
        <v>0</v>
      </c>
      <c r="K76" s="38">
        <f t="shared" si="18"/>
        <v>0</v>
      </c>
      <c r="L76" s="38">
        <f t="shared" si="19"/>
        <v>0</v>
      </c>
      <c r="N76" s="38"/>
      <c r="O76" s="38"/>
      <c r="P76" s="38"/>
      <c r="R76" s="38"/>
      <c r="S76" s="38"/>
      <c r="T76" s="38"/>
      <c r="V76" s="38"/>
      <c r="W76" s="38"/>
      <c r="X76" s="38"/>
      <c r="Z76" s="38"/>
      <c r="AA76" s="38"/>
      <c r="AB76" s="38"/>
    </row>
    <row r="77" spans="1:28" s="26" customFormat="1" ht="12" customHeight="1" thickBot="1">
      <c r="A77" s="33" t="s">
        <v>499</v>
      </c>
      <c r="B77" s="133" t="s">
        <v>496</v>
      </c>
      <c r="C77" s="34" t="s">
        <v>573</v>
      </c>
      <c r="D77" s="38"/>
      <c r="E77" s="38">
        <v>0</v>
      </c>
      <c r="F77" s="38">
        <v>0</v>
      </c>
      <c r="G77" s="350"/>
      <c r="J77" s="38">
        <f t="shared" si="17"/>
        <v>0</v>
      </c>
      <c r="K77" s="38">
        <f t="shared" si="18"/>
        <v>0</v>
      </c>
      <c r="L77" s="38">
        <f t="shared" si="19"/>
        <v>0</v>
      </c>
      <c r="N77" s="38"/>
      <c r="O77" s="38">
        <f>'[2]1.2.'!R79+'[2]1.3.'!R79+'[2]1.4.'!R79</f>
        <v>0</v>
      </c>
      <c r="P77" s="38">
        <f>'[2]1.2.'!S79+'[2]1.3.'!S79+'[2]1.4.'!S79</f>
        <v>0</v>
      </c>
      <c r="R77" s="38"/>
      <c r="S77" s="38">
        <f>'[2]1.2.'!V79+'[2]1.3.'!V79+'[2]1.4.'!V79</f>
        <v>0</v>
      </c>
      <c r="T77" s="38">
        <f>'[2]1.2.'!W79+'[2]1.3.'!W79+'[2]1.4.'!W79</f>
        <v>0</v>
      </c>
      <c r="V77" s="38"/>
      <c r="W77" s="38">
        <f>'[2]1.2.'!Z79+'[2]1.3.'!Z79+'[2]1.4.'!Z79</f>
        <v>0</v>
      </c>
      <c r="X77" s="38">
        <f>'[2]1.2.'!AA79+'[2]1.3.'!AA79+'[2]1.4.'!AA79</f>
        <v>0</v>
      </c>
      <c r="Z77" s="38"/>
      <c r="AA77" s="38">
        <f>'[2]1.2.'!AD79+'[2]1.3.'!AD79+'[2]1.4.'!AD79</f>
        <v>0</v>
      </c>
      <c r="AB77" s="38">
        <f>'[2]1.2.'!AE79+'[2]1.3.'!AE79+'[2]1.4.'!AE79</f>
        <v>0</v>
      </c>
    </row>
    <row r="78" spans="1:28" s="26" customFormat="1" ht="12" customHeight="1" thickBot="1">
      <c r="A78" s="41" t="s">
        <v>115</v>
      </c>
      <c r="B78" s="130" t="s">
        <v>343</v>
      </c>
      <c r="C78" s="35" t="s">
        <v>116</v>
      </c>
      <c r="D78" s="11">
        <f>SUM(D79:D82)</f>
        <v>0</v>
      </c>
      <c r="E78" s="11">
        <v>0</v>
      </c>
      <c r="F78" s="11">
        <v>0</v>
      </c>
      <c r="G78" s="344"/>
      <c r="J78" s="11">
        <f t="shared" si="17"/>
        <v>0</v>
      </c>
      <c r="K78" s="11">
        <f t="shared" si="18"/>
        <v>0</v>
      </c>
      <c r="L78" s="11">
        <f t="shared" si="19"/>
        <v>0</v>
      </c>
      <c r="N78" s="11">
        <f>SUM(N79:N83)</f>
        <v>0</v>
      </c>
      <c r="O78" s="11">
        <f>SUM(O79:O83)</f>
        <v>0</v>
      </c>
      <c r="P78" s="11">
        <f>SUM(P79:P83)</f>
        <v>0</v>
      </c>
      <c r="R78" s="11">
        <f>SUM(R79:R83)</f>
        <v>0</v>
      </c>
      <c r="S78" s="11">
        <f>SUM(S79:S83)</f>
        <v>0</v>
      </c>
      <c r="T78" s="11">
        <f>SUM(T79:T83)</f>
        <v>0</v>
      </c>
      <c r="V78" s="11">
        <f>SUM(V79:V83)</f>
        <v>0</v>
      </c>
      <c r="W78" s="11">
        <f>SUM(W79:W83)</f>
        <v>0</v>
      </c>
      <c r="X78" s="11">
        <f>SUM(X79:X83)</f>
        <v>0</v>
      </c>
      <c r="Z78" s="11">
        <f>SUM(Z79:Z83)</f>
        <v>0</v>
      </c>
      <c r="AA78" s="11">
        <f>SUM(AA79:AA83)</f>
        <v>0</v>
      </c>
      <c r="AB78" s="11">
        <f>SUM(AB79:AB83)</f>
        <v>0</v>
      </c>
    </row>
    <row r="79" spans="1:28" s="26" customFormat="1" ht="12" customHeight="1">
      <c r="A79" s="43" t="s">
        <v>500</v>
      </c>
      <c r="B79" s="131" t="s">
        <v>344</v>
      </c>
      <c r="C79" s="28" t="s">
        <v>574</v>
      </c>
      <c r="D79" s="38"/>
      <c r="E79" s="38">
        <v>0</v>
      </c>
      <c r="F79" s="38">
        <v>0</v>
      </c>
      <c r="G79" s="350"/>
      <c r="J79" s="38">
        <f t="shared" si="17"/>
        <v>0</v>
      </c>
      <c r="K79" s="38">
        <f t="shared" si="18"/>
        <v>0</v>
      </c>
      <c r="L79" s="38">
        <f t="shared" si="19"/>
        <v>0</v>
      </c>
      <c r="N79" s="38"/>
      <c r="O79" s="38"/>
      <c r="P79" s="38">
        <f>'[2]1.2.'!S81+'[2]1.3.'!S81+'[2]1.4.'!S81</f>
        <v>0</v>
      </c>
      <c r="R79" s="38"/>
      <c r="S79" s="38">
        <f>'[2]1.2.'!V81+'[2]1.3.'!V81+'[2]1.4.'!V81</f>
        <v>0</v>
      </c>
      <c r="T79" s="38">
        <f>'[2]1.2.'!W81+'[2]1.3.'!W81+'[2]1.4.'!W81</f>
        <v>0</v>
      </c>
      <c r="V79" s="38"/>
      <c r="W79" s="38">
        <f>'[2]1.2.'!Z81+'[2]1.3.'!Z81+'[2]1.4.'!Z81</f>
        <v>0</v>
      </c>
      <c r="X79" s="38">
        <f>'[2]1.2.'!AA81+'[2]1.3.'!AA81+'[2]1.4.'!AA81</f>
        <v>0</v>
      </c>
      <c r="Z79" s="38"/>
      <c r="AA79" s="38">
        <f>'[2]1.2.'!AD81+'[2]1.3.'!AD81+'[2]1.4.'!AD81</f>
        <v>0</v>
      </c>
      <c r="AB79" s="38">
        <f>'[2]1.2.'!AE81+'[2]1.3.'!AE81+'[2]1.4.'!AE81</f>
        <v>0</v>
      </c>
    </row>
    <row r="80" spans="1:28" s="26" customFormat="1" ht="12" customHeight="1">
      <c r="A80" s="44" t="s">
        <v>501</v>
      </c>
      <c r="B80" s="131" t="s">
        <v>345</v>
      </c>
      <c r="C80" s="31" t="s">
        <v>575</v>
      </c>
      <c r="D80" s="38"/>
      <c r="E80" s="38">
        <v>0</v>
      </c>
      <c r="F80" s="38">
        <v>0</v>
      </c>
      <c r="G80" s="350"/>
      <c r="J80" s="38">
        <f t="shared" si="17"/>
        <v>0</v>
      </c>
      <c r="K80" s="38">
        <f t="shared" si="18"/>
        <v>0</v>
      </c>
      <c r="L80" s="38">
        <f t="shared" si="19"/>
        <v>0</v>
      </c>
      <c r="N80" s="38"/>
      <c r="O80" s="38">
        <f>'[2]1.2.'!R82+'[2]1.3.'!R82+'[2]1.4.'!R82</f>
        <v>0</v>
      </c>
      <c r="P80" s="38">
        <f>'[2]1.2.'!S82+'[2]1.3.'!S82+'[2]1.4.'!S82</f>
        <v>0</v>
      </c>
      <c r="R80" s="38"/>
      <c r="S80" s="38">
        <f>'[2]1.2.'!V82+'[2]1.3.'!V82+'[2]1.4.'!V82</f>
        <v>0</v>
      </c>
      <c r="T80" s="38">
        <f>'[2]1.2.'!W82+'[2]1.3.'!W82+'[2]1.4.'!W82</f>
        <v>0</v>
      </c>
      <c r="V80" s="38"/>
      <c r="W80" s="38">
        <f>'[2]1.2.'!Z82+'[2]1.3.'!Z82+'[2]1.4.'!Z82</f>
        <v>0</v>
      </c>
      <c r="X80" s="38">
        <f>'[2]1.2.'!AA82+'[2]1.3.'!AA82+'[2]1.4.'!AA82</f>
        <v>0</v>
      </c>
      <c r="Z80" s="38"/>
      <c r="AA80" s="38">
        <f>'[2]1.2.'!AD82+'[2]1.3.'!AD82+'[2]1.4.'!AD82</f>
        <v>0</v>
      </c>
      <c r="AB80" s="38">
        <f>'[2]1.2.'!AE82+'[2]1.3.'!AE82+'[2]1.4.'!AE82</f>
        <v>0</v>
      </c>
    </row>
    <row r="81" spans="1:28" s="26" customFormat="1" ht="12" customHeight="1">
      <c r="A81" s="44" t="s">
        <v>502</v>
      </c>
      <c r="B81" s="131" t="s">
        <v>346</v>
      </c>
      <c r="C81" s="31" t="s">
        <v>576</v>
      </c>
      <c r="D81" s="38"/>
      <c r="E81" s="38">
        <v>0</v>
      </c>
      <c r="F81" s="38">
        <v>0</v>
      </c>
      <c r="G81" s="350"/>
      <c r="J81" s="38">
        <f t="shared" si="17"/>
        <v>0</v>
      </c>
      <c r="K81" s="38">
        <f t="shared" si="18"/>
        <v>0</v>
      </c>
      <c r="L81" s="38">
        <f t="shared" si="19"/>
        <v>0</v>
      </c>
      <c r="N81" s="38"/>
      <c r="O81" s="38">
        <f>'[2]1.2.'!R83+'[2]1.3.'!R83+'[2]1.4.'!R83</f>
        <v>0</v>
      </c>
      <c r="P81" s="38">
        <f>'[2]1.2.'!S83+'[2]1.3.'!S83+'[2]1.4.'!S83</f>
        <v>0</v>
      </c>
      <c r="R81" s="38"/>
      <c r="S81" s="38">
        <f>'[2]1.2.'!V83+'[2]1.3.'!V83+'[2]1.4.'!V83</f>
        <v>0</v>
      </c>
      <c r="T81" s="38">
        <f>'[2]1.2.'!W83+'[2]1.3.'!W83+'[2]1.4.'!W83</f>
        <v>0</v>
      </c>
      <c r="V81" s="38"/>
      <c r="W81" s="38">
        <f>'[2]1.2.'!Z83+'[2]1.3.'!Z83+'[2]1.4.'!Z83</f>
        <v>0</v>
      </c>
      <c r="X81" s="38">
        <f>'[2]1.2.'!AA83+'[2]1.3.'!AA83+'[2]1.4.'!AA83</f>
        <v>0</v>
      </c>
      <c r="Z81" s="38"/>
      <c r="AA81" s="38">
        <f>'[2]1.2.'!AD83+'[2]1.3.'!AD83+'[2]1.4.'!AD83</f>
        <v>0</v>
      </c>
      <c r="AB81" s="38">
        <f>'[2]1.2.'!AE83+'[2]1.3.'!AE83+'[2]1.4.'!AE83</f>
        <v>0</v>
      </c>
    </row>
    <row r="82" spans="1:28" s="26" customFormat="1" ht="12" customHeight="1" thickBot="1">
      <c r="A82" s="45" t="s">
        <v>503</v>
      </c>
      <c r="B82" s="131" t="s">
        <v>347</v>
      </c>
      <c r="C82" s="34" t="s">
        <v>577</v>
      </c>
      <c r="D82" s="38"/>
      <c r="E82" s="38">
        <v>0</v>
      </c>
      <c r="F82" s="38">
        <v>0</v>
      </c>
      <c r="G82" s="350"/>
      <c r="J82" s="38">
        <f t="shared" si="17"/>
        <v>0</v>
      </c>
      <c r="K82" s="38">
        <f t="shared" si="18"/>
        <v>0</v>
      </c>
      <c r="L82" s="38">
        <f t="shared" si="19"/>
        <v>0</v>
      </c>
      <c r="N82" s="38"/>
      <c r="O82" s="38"/>
      <c r="P82" s="38"/>
      <c r="R82" s="38"/>
      <c r="S82" s="38"/>
      <c r="T82" s="38"/>
      <c r="V82" s="38"/>
      <c r="W82" s="38"/>
      <c r="X82" s="38"/>
      <c r="Z82" s="38"/>
      <c r="AA82" s="38"/>
      <c r="AB82" s="38"/>
    </row>
    <row r="83" spans="1:28" s="26" customFormat="1" ht="13.5" customHeight="1" thickBot="1">
      <c r="A83" s="41" t="s">
        <v>117</v>
      </c>
      <c r="B83" s="130" t="s">
        <v>348</v>
      </c>
      <c r="C83" s="35" t="s">
        <v>118</v>
      </c>
      <c r="D83" s="46"/>
      <c r="E83" s="46">
        <v>0</v>
      </c>
      <c r="F83" s="46">
        <v>0</v>
      </c>
      <c r="G83" s="353"/>
      <c r="J83" s="38">
        <f t="shared" si="17"/>
        <v>0</v>
      </c>
      <c r="K83" s="38">
        <f t="shared" si="18"/>
        <v>0</v>
      </c>
      <c r="L83" s="38">
        <f t="shared" si="19"/>
        <v>0</v>
      </c>
      <c r="N83" s="38"/>
      <c r="O83" s="38">
        <f>'[2]1.2.'!R85+'[2]1.3.'!R85+'[2]1.4.'!R85</f>
        <v>0</v>
      </c>
      <c r="P83" s="38">
        <f>'[2]1.2.'!S85+'[2]1.3.'!S85+'[2]1.4.'!S85</f>
        <v>0</v>
      </c>
      <c r="R83" s="38"/>
      <c r="S83" s="38">
        <f>'[2]1.2.'!V85+'[2]1.3.'!V85+'[2]1.4.'!V85</f>
        <v>0</v>
      </c>
      <c r="T83" s="38">
        <f>'[2]1.2.'!W85+'[2]1.3.'!W85+'[2]1.4.'!W85</f>
        <v>0</v>
      </c>
      <c r="V83" s="38"/>
      <c r="W83" s="38">
        <f>'[2]1.2.'!Z85+'[2]1.3.'!Z85+'[2]1.4.'!Z85</f>
        <v>0</v>
      </c>
      <c r="X83" s="38">
        <f>'[2]1.2.'!AA85+'[2]1.3.'!AA85+'[2]1.4.'!AA85</f>
        <v>0</v>
      </c>
      <c r="Z83" s="38"/>
      <c r="AA83" s="38">
        <f>'[2]1.2.'!AD85+'[2]1.3.'!AD85+'[2]1.4.'!AD85</f>
        <v>0</v>
      </c>
      <c r="AB83" s="38">
        <f>'[2]1.2.'!AE85+'[2]1.3.'!AE85+'[2]1.4.'!AE85</f>
        <v>0</v>
      </c>
    </row>
    <row r="84" spans="1:28" s="26" customFormat="1" ht="13.5" customHeight="1" thickBot="1">
      <c r="A84" s="335" t="s">
        <v>177</v>
      </c>
      <c r="B84" s="130"/>
      <c r="C84" s="35" t="s">
        <v>599</v>
      </c>
      <c r="D84" s="46"/>
      <c r="E84" s="46">
        <v>0</v>
      </c>
      <c r="F84" s="46">
        <v>0</v>
      </c>
      <c r="G84" s="353"/>
      <c r="J84" s="46">
        <f t="shared" si="17"/>
        <v>0</v>
      </c>
      <c r="K84" s="46">
        <f t="shared" si="18"/>
        <v>0</v>
      </c>
      <c r="L84" s="46">
        <f t="shared" si="19"/>
        <v>0</v>
      </c>
      <c r="N84" s="46"/>
      <c r="O84" s="46"/>
      <c r="P84" s="46"/>
      <c r="R84" s="46"/>
      <c r="S84" s="46"/>
      <c r="T84" s="46"/>
      <c r="V84" s="46"/>
      <c r="W84" s="46"/>
      <c r="X84" s="46"/>
      <c r="Z84" s="46"/>
      <c r="AA84" s="46"/>
      <c r="AB84" s="46"/>
    </row>
    <row r="85" spans="1:28" s="26" customFormat="1" ht="15.75" customHeight="1" thickBot="1">
      <c r="A85" s="335" t="s">
        <v>180</v>
      </c>
      <c r="B85" s="130" t="s">
        <v>328</v>
      </c>
      <c r="C85" s="47" t="s">
        <v>119</v>
      </c>
      <c r="D85" s="14">
        <f>+D62+D66+D71+D74+D78+D83</f>
        <v>69795750</v>
      </c>
      <c r="E85" s="14">
        <f t="shared" ref="E85:F85" si="22">+E62+E66+E71+E74+E78+E83</f>
        <v>69795750</v>
      </c>
      <c r="F85" s="14">
        <f t="shared" si="22"/>
        <v>69795750</v>
      </c>
      <c r="G85" s="347">
        <f t="shared" si="21"/>
        <v>100</v>
      </c>
      <c r="J85" s="14">
        <f t="shared" si="17"/>
        <v>69795750</v>
      </c>
      <c r="K85" s="14">
        <f t="shared" si="18"/>
        <v>69795750</v>
      </c>
      <c r="L85" s="14">
        <f t="shared" si="19"/>
        <v>69795750</v>
      </c>
      <c r="N85" s="14">
        <f>+N62+N66+N71+N74+N78+N84</f>
        <v>69529000</v>
      </c>
      <c r="O85" s="14">
        <f>+O62+O66+O71+O74+O78+O84</f>
        <v>69529000</v>
      </c>
      <c r="P85" s="14">
        <f>+P62+P66+P71+P74+P78+P84</f>
        <v>69529000</v>
      </c>
      <c r="R85" s="14">
        <f>+R62+R66+R71+R74+R78+R84</f>
        <v>0</v>
      </c>
      <c r="S85" s="14">
        <f>+S62+S66+S71+S74+S78+S84</f>
        <v>0</v>
      </c>
      <c r="T85" s="14">
        <f>+T62+T66+T71+T74+T78+T84</f>
        <v>0</v>
      </c>
      <c r="V85" s="14">
        <f>+V62+V66+V71+V74+V78+V84</f>
        <v>0</v>
      </c>
      <c r="W85" s="14">
        <f>+W62+W66+W71+W74+W78+W84</f>
        <v>0</v>
      </c>
      <c r="X85" s="14">
        <f>+X62+X66+X71+X74+X78+X84</f>
        <v>0</v>
      </c>
      <c r="Z85" s="14">
        <f>+Z62+Z66+Z71+Z74+Z78+Z84</f>
        <v>266750</v>
      </c>
      <c r="AA85" s="14">
        <f>+AA62+AA66+AA71+AA74+AA78+AA84</f>
        <v>266750</v>
      </c>
      <c r="AB85" s="14">
        <f>+AB62+AB66+AB71+AB74+AB78+AB84</f>
        <v>266750</v>
      </c>
    </row>
    <row r="86" spans="1:28" s="26" customFormat="1" ht="16.5" customHeight="1" thickBot="1">
      <c r="A86" s="335" t="s">
        <v>183</v>
      </c>
      <c r="B86" s="134"/>
      <c r="C86" s="48" t="s">
        <v>120</v>
      </c>
      <c r="D86" s="14">
        <f>+D61+D85</f>
        <v>1085838750</v>
      </c>
      <c r="E86" s="14">
        <f t="shared" ref="E86:F86" si="23">+E61+E85</f>
        <v>3071716553</v>
      </c>
      <c r="F86" s="14">
        <f t="shared" si="23"/>
        <v>2902606581</v>
      </c>
      <c r="G86" s="347">
        <f t="shared" si="21"/>
        <v>94.494610128176106</v>
      </c>
      <c r="J86" s="14">
        <f t="shared" si="17"/>
        <v>1085838750</v>
      </c>
      <c r="K86" s="14">
        <f t="shared" si="18"/>
        <v>2961595128</v>
      </c>
      <c r="L86" s="14">
        <f t="shared" si="19"/>
        <v>2902606581</v>
      </c>
      <c r="N86" s="14">
        <f>+N61+N85</f>
        <v>1076120000</v>
      </c>
      <c r="O86" s="14">
        <f>+O61+O85</f>
        <v>2951709688</v>
      </c>
      <c r="P86" s="14">
        <f>+P61+P85</f>
        <v>2893716134</v>
      </c>
      <c r="R86" s="14">
        <f>+R61+R85</f>
        <v>0</v>
      </c>
      <c r="S86" s="14">
        <f>+S61+S85</f>
        <v>0</v>
      </c>
      <c r="T86" s="14">
        <f>+T61+T85</f>
        <v>0</v>
      </c>
      <c r="V86" s="14">
        <f>+V61+V85</f>
        <v>8627000</v>
      </c>
      <c r="W86" s="14">
        <f>+W61+W85</f>
        <v>8060690</v>
      </c>
      <c r="X86" s="14">
        <f>+X61+X85</f>
        <v>7031751</v>
      </c>
      <c r="Z86" s="14">
        <f>+Z61+Z85</f>
        <v>1091750</v>
      </c>
      <c r="AA86" s="14">
        <f>+AA61+AA85</f>
        <v>1824750</v>
      </c>
      <c r="AB86" s="14">
        <f>+AB61+AB85</f>
        <v>1858696</v>
      </c>
    </row>
    <row r="87" spans="1:28" s="26" customFormat="1">
      <c r="A87" s="73"/>
      <c r="B87" s="49"/>
      <c r="C87" s="74"/>
      <c r="D87" s="75"/>
      <c r="E87" s="75"/>
      <c r="F87" s="75"/>
      <c r="G87" s="354"/>
      <c r="J87" s="75">
        <f t="shared" si="17"/>
        <v>0</v>
      </c>
      <c r="K87" s="374">
        <f t="shared" si="18"/>
        <v>0</v>
      </c>
      <c r="L87" s="374">
        <f t="shared" si="19"/>
        <v>0</v>
      </c>
      <c r="N87" s="75"/>
      <c r="O87" s="374"/>
      <c r="P87" s="374"/>
      <c r="R87" s="75"/>
      <c r="S87" s="374"/>
      <c r="T87" s="374"/>
      <c r="V87" s="75"/>
      <c r="W87" s="374"/>
      <c r="X87" s="374"/>
      <c r="Z87" s="75"/>
      <c r="AA87" s="374"/>
      <c r="AB87" s="374"/>
    </row>
    <row r="88" spans="1:28" ht="16.5" customHeight="1">
      <c r="A88" s="836" t="s">
        <v>121</v>
      </c>
      <c r="B88" s="836"/>
      <c r="C88" s="836"/>
      <c r="D88" s="836"/>
      <c r="E88" s="15"/>
      <c r="F88" s="15"/>
      <c r="G88" s="371"/>
      <c r="J88" s="15">
        <f t="shared" si="17"/>
        <v>0</v>
      </c>
      <c r="K88" s="366">
        <f t="shared" si="18"/>
        <v>0</v>
      </c>
      <c r="L88" s="366">
        <f t="shared" si="19"/>
        <v>0</v>
      </c>
      <c r="N88" s="15"/>
      <c r="O88" s="366"/>
      <c r="P88" s="366"/>
      <c r="R88" s="15"/>
      <c r="S88" s="366"/>
      <c r="T88" s="366"/>
      <c r="V88" s="15"/>
      <c r="W88" s="366"/>
      <c r="X88" s="366"/>
      <c r="Z88" s="15"/>
      <c r="AA88" s="366"/>
      <c r="AB88" s="366"/>
    </row>
    <row r="89" spans="1:28" s="50" customFormat="1" ht="16.5" customHeight="1" thickBot="1">
      <c r="A89" s="837" t="s">
        <v>122</v>
      </c>
      <c r="B89" s="837"/>
      <c r="C89" s="837"/>
      <c r="D89" s="16"/>
      <c r="E89" s="16"/>
      <c r="F89" s="16"/>
      <c r="G89" s="342" t="s">
        <v>603</v>
      </c>
      <c r="J89" s="375">
        <f t="shared" si="17"/>
        <v>0</v>
      </c>
      <c r="K89" s="375">
        <f t="shared" si="18"/>
        <v>0</v>
      </c>
      <c r="L89" s="375">
        <f t="shared" si="19"/>
        <v>0</v>
      </c>
      <c r="N89" s="375"/>
      <c r="O89" s="375"/>
      <c r="P89" s="375"/>
      <c r="R89" s="375"/>
      <c r="S89" s="375"/>
      <c r="T89" s="375"/>
      <c r="V89" s="375"/>
      <c r="W89" s="375"/>
      <c r="X89" s="375"/>
      <c r="Z89" s="375"/>
      <c r="AA89" s="375"/>
      <c r="AB89" s="375"/>
    </row>
    <row r="90" spans="1:28" ht="38.1" customHeight="1" thickBot="1">
      <c r="A90" s="17" t="s">
        <v>4</v>
      </c>
      <c r="B90" s="127" t="s">
        <v>254</v>
      </c>
      <c r="C90" s="18" t="s">
        <v>123</v>
      </c>
      <c r="D90" s="19" t="s">
        <v>604</v>
      </c>
      <c r="E90" s="19" t="s">
        <v>642</v>
      </c>
      <c r="F90" s="19" t="s">
        <v>643</v>
      </c>
      <c r="G90" s="343" t="s">
        <v>653</v>
      </c>
      <c r="J90" s="19" t="e">
        <f t="shared" si="17"/>
        <v>#VALUE!</v>
      </c>
      <c r="K90" s="19" t="e">
        <f t="shared" si="18"/>
        <v>#VALUE!</v>
      </c>
      <c r="L90" s="19" t="e">
        <f t="shared" si="19"/>
        <v>#VALUE!</v>
      </c>
      <c r="N90" s="19" t="s">
        <v>680</v>
      </c>
      <c r="O90" s="19" t="s">
        <v>642</v>
      </c>
      <c r="P90" s="19" t="s">
        <v>643</v>
      </c>
      <c r="R90" s="19" t="s">
        <v>680</v>
      </c>
      <c r="S90" s="19" t="s">
        <v>642</v>
      </c>
      <c r="T90" s="19" t="s">
        <v>643</v>
      </c>
      <c r="V90" s="19" t="s">
        <v>680</v>
      </c>
      <c r="W90" s="19" t="s">
        <v>642</v>
      </c>
      <c r="X90" s="19" t="s">
        <v>643</v>
      </c>
      <c r="Z90" s="19" t="s">
        <v>680</v>
      </c>
      <c r="AA90" s="19" t="s">
        <v>642</v>
      </c>
      <c r="AB90" s="19" t="s">
        <v>643</v>
      </c>
    </row>
    <row r="91" spans="1:28" s="23" customFormat="1" ht="12" customHeight="1" thickBot="1">
      <c r="A91" s="10">
        <v>1</v>
      </c>
      <c r="B91" s="10">
        <v>2</v>
      </c>
      <c r="C91" s="51">
        <v>2</v>
      </c>
      <c r="D91" s="52">
        <v>3</v>
      </c>
      <c r="E91" s="52">
        <v>3</v>
      </c>
      <c r="F91" s="52">
        <v>3</v>
      </c>
      <c r="G91" s="373">
        <v>3</v>
      </c>
      <c r="J91" s="52">
        <f t="shared" si="17"/>
        <v>12</v>
      </c>
      <c r="K91" s="10">
        <f t="shared" si="18"/>
        <v>16</v>
      </c>
      <c r="L91" s="10">
        <f t="shared" si="19"/>
        <v>16</v>
      </c>
      <c r="N91" s="52">
        <v>3</v>
      </c>
      <c r="O91" s="10">
        <v>4</v>
      </c>
      <c r="P91" s="10">
        <v>4</v>
      </c>
      <c r="R91" s="52">
        <v>3</v>
      </c>
      <c r="S91" s="10">
        <v>4</v>
      </c>
      <c r="T91" s="10">
        <v>4</v>
      </c>
      <c r="V91" s="52">
        <v>3</v>
      </c>
      <c r="W91" s="10">
        <v>4</v>
      </c>
      <c r="X91" s="10">
        <v>4</v>
      </c>
      <c r="Z91" s="52">
        <v>3</v>
      </c>
      <c r="AA91" s="10">
        <v>4</v>
      </c>
      <c r="AB91" s="10">
        <v>4</v>
      </c>
    </row>
    <row r="92" spans="1:28" ht="12" customHeight="1" thickBot="1">
      <c r="A92" s="53" t="s">
        <v>6</v>
      </c>
      <c r="B92" s="135"/>
      <c r="C92" s="54" t="s">
        <v>124</v>
      </c>
      <c r="D92" s="55">
        <f>SUM(D93:D97)</f>
        <v>264033750</v>
      </c>
      <c r="E92" s="55">
        <f t="shared" ref="E92:F92" si="24">SUM(E93:E97)</f>
        <v>671294608</v>
      </c>
      <c r="F92" s="55">
        <f t="shared" si="24"/>
        <v>561363625</v>
      </c>
      <c r="G92" s="355">
        <f t="shared" ref="G92:G135" si="25">F92/E92*100</f>
        <v>83.624033071333713</v>
      </c>
      <c r="J92" s="55">
        <f t="shared" si="17"/>
        <v>264033750</v>
      </c>
      <c r="K92" s="55">
        <f t="shared" si="18"/>
        <v>671294608</v>
      </c>
      <c r="L92" s="55">
        <f t="shared" si="19"/>
        <v>561363625</v>
      </c>
      <c r="N92" s="55">
        <f>SUM(N93:N97)</f>
        <v>223535000</v>
      </c>
      <c r="O92" s="55">
        <f>SUM(O93:O97)</f>
        <v>622735779</v>
      </c>
      <c r="P92" s="55">
        <f>SUM(P93:P97)</f>
        <v>515305779</v>
      </c>
      <c r="R92" s="55">
        <f>SUM(R93:R97)</f>
        <v>7264000</v>
      </c>
      <c r="S92" s="55">
        <f>SUM(S93:S97)</f>
        <v>13798811</v>
      </c>
      <c r="T92" s="55">
        <f>SUM(T93:T97)</f>
        <v>13528729</v>
      </c>
      <c r="V92" s="55">
        <f>SUM(V93:V97)</f>
        <v>19721000</v>
      </c>
      <c r="W92" s="55">
        <f>SUM(W93:W97)</f>
        <v>19848279</v>
      </c>
      <c r="X92" s="55">
        <f>SUM(X93:X97)</f>
        <v>17839127</v>
      </c>
      <c r="Z92" s="55">
        <f>SUM(Z93:Z97)</f>
        <v>13513750</v>
      </c>
      <c r="AA92" s="55">
        <f>SUM(AA93:AA97)</f>
        <v>14911739</v>
      </c>
      <c r="AB92" s="55">
        <f>SUM(AB93:AB97)</f>
        <v>14689990</v>
      </c>
    </row>
    <row r="93" spans="1:28" ht="12" customHeight="1">
      <c r="A93" s="56" t="s">
        <v>8</v>
      </c>
      <c r="B93" s="136" t="s">
        <v>255</v>
      </c>
      <c r="C93" s="57" t="s">
        <v>125</v>
      </c>
      <c r="D93" s="58">
        <v>28770000</v>
      </c>
      <c r="E93" s="58">
        <v>39291105</v>
      </c>
      <c r="F93" s="58">
        <v>42366406</v>
      </c>
      <c r="G93" s="356">
        <f t="shared" si="25"/>
        <v>107.82696490719718</v>
      </c>
      <c r="J93" s="58">
        <f>N93+R93+V93+Z93</f>
        <v>28770000</v>
      </c>
      <c r="K93" s="58">
        <f t="shared" si="18"/>
        <v>39291105</v>
      </c>
      <c r="L93" s="58">
        <f t="shared" si="19"/>
        <v>42366406</v>
      </c>
      <c r="N93" s="58">
        <v>12808000</v>
      </c>
      <c r="O93" s="58">
        <v>20397590</v>
      </c>
      <c r="P93" s="58">
        <v>24372936</v>
      </c>
      <c r="R93" s="58">
        <v>5862000</v>
      </c>
      <c r="S93" s="58">
        <v>7677600</v>
      </c>
      <c r="T93" s="58">
        <v>6837403</v>
      </c>
      <c r="V93" s="58">
        <v>1801000</v>
      </c>
      <c r="W93" s="822">
        <v>1904600</v>
      </c>
      <c r="X93" s="822">
        <v>1947452</v>
      </c>
      <c r="Z93" s="58">
        <v>8299000</v>
      </c>
      <c r="AA93" s="58">
        <v>9311315</v>
      </c>
      <c r="AB93" s="58">
        <v>9208615</v>
      </c>
    </row>
    <row r="94" spans="1:28" ht="12" customHeight="1">
      <c r="A94" s="30" t="s">
        <v>10</v>
      </c>
      <c r="B94" s="132" t="s">
        <v>256</v>
      </c>
      <c r="C94" s="2" t="s">
        <v>126</v>
      </c>
      <c r="D94" s="32">
        <v>7113000</v>
      </c>
      <c r="E94" s="32">
        <v>8641900</v>
      </c>
      <c r="F94" s="32">
        <v>8986183</v>
      </c>
      <c r="G94" s="346">
        <f t="shared" si="25"/>
        <v>103.9838808595332</v>
      </c>
      <c r="J94" s="32">
        <f t="shared" si="17"/>
        <v>7113000</v>
      </c>
      <c r="K94" s="32">
        <f t="shared" si="18"/>
        <v>8641900</v>
      </c>
      <c r="L94" s="32">
        <f t="shared" si="19"/>
        <v>8986183</v>
      </c>
      <c r="N94" s="32">
        <v>3302000</v>
      </c>
      <c r="O94" s="32">
        <v>4565900</v>
      </c>
      <c r="P94" s="32">
        <v>4824554</v>
      </c>
      <c r="R94" s="32">
        <v>1372000</v>
      </c>
      <c r="S94" s="32">
        <v>1402611</v>
      </c>
      <c r="T94" s="32">
        <v>1571941</v>
      </c>
      <c r="V94" s="32">
        <v>508000</v>
      </c>
      <c r="W94" s="823">
        <v>531679</v>
      </c>
      <c r="X94" s="823">
        <v>511030</v>
      </c>
      <c r="Z94" s="32">
        <v>1931000</v>
      </c>
      <c r="AA94" s="32">
        <v>2141710</v>
      </c>
      <c r="AB94" s="32">
        <v>2078658</v>
      </c>
    </row>
    <row r="95" spans="1:28" ht="12" customHeight="1">
      <c r="A95" s="30" t="s">
        <v>12</v>
      </c>
      <c r="B95" s="132" t="s">
        <v>257</v>
      </c>
      <c r="C95" s="2" t="s">
        <v>127</v>
      </c>
      <c r="D95" s="36">
        <v>101956714</v>
      </c>
      <c r="E95" s="36">
        <v>447104640</v>
      </c>
      <c r="F95" s="36">
        <v>341784321</v>
      </c>
      <c r="G95" s="349">
        <f t="shared" si="25"/>
        <v>76.443921718191064</v>
      </c>
      <c r="J95" s="36">
        <f t="shared" si="17"/>
        <v>101956714</v>
      </c>
      <c r="K95" s="36">
        <f t="shared" si="18"/>
        <v>447104640</v>
      </c>
      <c r="L95" s="36">
        <f t="shared" si="19"/>
        <v>341784321</v>
      </c>
      <c r="N95" s="36">
        <v>81498000</v>
      </c>
      <c r="O95" s="36">
        <v>421515326</v>
      </c>
      <c r="P95" s="36">
        <v>317881574</v>
      </c>
      <c r="R95" s="36">
        <v>30000</v>
      </c>
      <c r="S95" s="36">
        <v>4718600</v>
      </c>
      <c r="T95" s="36">
        <v>5119385</v>
      </c>
      <c r="V95" s="36">
        <v>17412000</v>
      </c>
      <c r="W95" s="824">
        <v>17412000</v>
      </c>
      <c r="X95" s="824">
        <v>15380645</v>
      </c>
      <c r="Z95" s="36">
        <v>3016714</v>
      </c>
      <c r="AA95" s="36">
        <v>3458714</v>
      </c>
      <c r="AB95" s="36">
        <v>3402717</v>
      </c>
    </row>
    <row r="96" spans="1:28" ht="12" customHeight="1">
      <c r="A96" s="30" t="s">
        <v>13</v>
      </c>
      <c r="B96" s="132" t="s">
        <v>258</v>
      </c>
      <c r="C96" s="59" t="s">
        <v>128</v>
      </c>
      <c r="D96" s="36">
        <v>16416000</v>
      </c>
      <c r="E96" s="36">
        <v>18547500</v>
      </c>
      <c r="F96" s="36">
        <v>18485990</v>
      </c>
      <c r="G96" s="349">
        <f t="shared" si="25"/>
        <v>99.668365008761285</v>
      </c>
      <c r="J96" s="36">
        <f t="shared" si="17"/>
        <v>16416000</v>
      </c>
      <c r="K96" s="36">
        <f t="shared" si="18"/>
        <v>18547500</v>
      </c>
      <c r="L96" s="36">
        <f t="shared" si="19"/>
        <v>18485990</v>
      </c>
      <c r="N96" s="36">
        <v>16416000</v>
      </c>
      <c r="O96" s="36">
        <v>18547500</v>
      </c>
      <c r="P96" s="36">
        <v>18485990</v>
      </c>
      <c r="R96" s="36"/>
      <c r="S96" s="36"/>
      <c r="T96" s="36"/>
      <c r="V96" s="36"/>
      <c r="W96" s="824"/>
      <c r="X96" s="824"/>
      <c r="Z96" s="36"/>
      <c r="AA96" s="36"/>
      <c r="AB96" s="36"/>
    </row>
    <row r="97" spans="1:28" ht="12" customHeight="1" thickBot="1">
      <c r="A97" s="30" t="s">
        <v>129</v>
      </c>
      <c r="B97" s="139" t="s">
        <v>259</v>
      </c>
      <c r="C97" s="60" t="s">
        <v>130</v>
      </c>
      <c r="D97" s="36">
        <v>109778036</v>
      </c>
      <c r="E97" s="36">
        <v>157709463</v>
      </c>
      <c r="F97" s="36">
        <v>149740725</v>
      </c>
      <c r="G97" s="349">
        <f t="shared" si="25"/>
        <v>94.947203643702721</v>
      </c>
      <c r="J97" s="36">
        <f t="shared" si="17"/>
        <v>109778036</v>
      </c>
      <c r="K97" s="36">
        <f t="shared" si="18"/>
        <v>157709463</v>
      </c>
      <c r="L97" s="36">
        <f t="shared" si="19"/>
        <v>149740725</v>
      </c>
      <c r="N97" s="36">
        <v>109511000</v>
      </c>
      <c r="O97" s="36">
        <v>157709463</v>
      </c>
      <c r="P97" s="36">
        <v>149740725</v>
      </c>
      <c r="R97" s="36"/>
      <c r="S97" s="36"/>
      <c r="T97" s="36"/>
      <c r="V97" s="36"/>
      <c r="W97" s="824"/>
      <c r="X97" s="824"/>
      <c r="Z97" s="36">
        <v>267036</v>
      </c>
      <c r="AA97" s="36"/>
      <c r="AB97" s="36"/>
    </row>
    <row r="98" spans="1:28" ht="12" customHeight="1" thickBot="1">
      <c r="A98" s="24" t="s">
        <v>17</v>
      </c>
      <c r="B98" s="130" t="s">
        <v>640</v>
      </c>
      <c r="C98" s="5" t="s">
        <v>578</v>
      </c>
      <c r="D98" s="11">
        <f>+D99+D101+D100</f>
        <v>8000000</v>
      </c>
      <c r="E98" s="11">
        <f t="shared" ref="E98:F98" si="26">+E99+E101+E100</f>
        <v>1193111687</v>
      </c>
      <c r="F98" s="11">
        <f t="shared" si="26"/>
        <v>0</v>
      </c>
      <c r="G98" s="344">
        <f t="shared" si="25"/>
        <v>0</v>
      </c>
      <c r="J98" s="11">
        <f t="shared" si="17"/>
        <v>8000000</v>
      </c>
      <c r="K98" s="11">
        <f t="shared" si="18"/>
        <v>1193111687</v>
      </c>
      <c r="L98" s="11">
        <f t="shared" si="19"/>
        <v>0</v>
      </c>
      <c r="N98" s="11">
        <f t="shared" ref="N98:AB98" si="27">SUM(N99:N101)</f>
        <v>8000000</v>
      </c>
      <c r="O98" s="11">
        <f t="shared" si="27"/>
        <v>1193111687</v>
      </c>
      <c r="P98" s="11">
        <f t="shared" si="27"/>
        <v>0</v>
      </c>
      <c r="Q98" s="11">
        <f t="shared" si="27"/>
        <v>0</v>
      </c>
      <c r="R98" s="11">
        <f t="shared" si="27"/>
        <v>0</v>
      </c>
      <c r="S98" s="11">
        <f t="shared" si="27"/>
        <v>0</v>
      </c>
      <c r="T98" s="11">
        <f t="shared" si="27"/>
        <v>0</v>
      </c>
      <c r="U98" s="11">
        <f t="shared" si="27"/>
        <v>0</v>
      </c>
      <c r="V98" s="11">
        <f t="shared" si="27"/>
        <v>0</v>
      </c>
      <c r="W98" s="11">
        <f t="shared" si="27"/>
        <v>0</v>
      </c>
      <c r="X98" s="11">
        <f t="shared" si="27"/>
        <v>0</v>
      </c>
      <c r="Y98" s="11">
        <f t="shared" si="27"/>
        <v>0</v>
      </c>
      <c r="Z98" s="11">
        <f t="shared" si="27"/>
        <v>0</v>
      </c>
      <c r="AA98" s="11">
        <f t="shared" si="27"/>
        <v>0</v>
      </c>
      <c r="AB98" s="11">
        <f t="shared" si="27"/>
        <v>0</v>
      </c>
    </row>
    <row r="99" spans="1:28" ht="12" customHeight="1">
      <c r="A99" s="27" t="s">
        <v>349</v>
      </c>
      <c r="B99" s="131" t="s">
        <v>640</v>
      </c>
      <c r="C99" s="4" t="s">
        <v>136</v>
      </c>
      <c r="D99" s="29"/>
      <c r="E99" s="29">
        <v>544859</v>
      </c>
      <c r="F99" s="29">
        <v>0</v>
      </c>
      <c r="G99" s="345"/>
      <c r="J99" s="29">
        <f t="shared" si="17"/>
        <v>0</v>
      </c>
      <c r="K99" s="29">
        <f t="shared" si="18"/>
        <v>544859</v>
      </c>
      <c r="L99" s="29">
        <f t="shared" si="19"/>
        <v>0</v>
      </c>
      <c r="N99" s="29"/>
      <c r="O99" s="29">
        <v>544859</v>
      </c>
      <c r="P99" s="29"/>
      <c r="R99" s="29"/>
      <c r="S99" s="29"/>
      <c r="T99" s="29"/>
      <c r="V99" s="29"/>
      <c r="W99" s="29"/>
      <c r="X99" s="29"/>
      <c r="Z99" s="29"/>
      <c r="AA99" s="29"/>
      <c r="AB99" s="29"/>
    </row>
    <row r="100" spans="1:28" ht="12" customHeight="1">
      <c r="A100" s="27" t="s">
        <v>350</v>
      </c>
      <c r="B100" s="131" t="s">
        <v>640</v>
      </c>
      <c r="C100" s="142" t="s">
        <v>507</v>
      </c>
      <c r="D100" s="128"/>
      <c r="E100" s="128">
        <v>0</v>
      </c>
      <c r="F100" s="128">
        <v>0</v>
      </c>
      <c r="G100" s="357"/>
      <c r="J100" s="128">
        <f t="shared" si="17"/>
        <v>0</v>
      </c>
      <c r="K100" s="36">
        <f t="shared" si="18"/>
        <v>0</v>
      </c>
      <c r="L100" s="36">
        <f t="shared" si="19"/>
        <v>0</v>
      </c>
      <c r="N100" s="128"/>
      <c r="O100" s="36"/>
      <c r="P100" s="36"/>
      <c r="R100" s="128"/>
      <c r="S100" s="36"/>
      <c r="T100" s="36"/>
      <c r="V100" s="128"/>
      <c r="W100" s="36"/>
      <c r="X100" s="36"/>
      <c r="Z100" s="128"/>
      <c r="AA100" s="36"/>
      <c r="AB100" s="36"/>
    </row>
    <row r="101" spans="1:28" ht="12" customHeight="1" thickBot="1">
      <c r="A101" s="27" t="s">
        <v>351</v>
      </c>
      <c r="B101" s="131" t="s">
        <v>640</v>
      </c>
      <c r="C101" s="63" t="s">
        <v>506</v>
      </c>
      <c r="D101" s="36">
        <v>8000000</v>
      </c>
      <c r="E101" s="36">
        <v>1192566828</v>
      </c>
      <c r="F101" s="36">
        <v>0</v>
      </c>
      <c r="G101" s="349">
        <f t="shared" si="25"/>
        <v>0</v>
      </c>
      <c r="J101" s="36">
        <f t="shared" ref="J101:J115" si="28">N101+R101+V101+Z101</f>
        <v>8000000</v>
      </c>
      <c r="K101" s="36">
        <f t="shared" ref="K101:K115" si="29">O101+S101+W101+AA101</f>
        <v>1192566828</v>
      </c>
      <c r="L101" s="36">
        <f t="shared" ref="L101:L115" si="30">P101+T101+X101+AB101</f>
        <v>0</v>
      </c>
      <c r="N101" s="36">
        <v>8000000</v>
      </c>
      <c r="O101" s="36">
        <v>1192566828</v>
      </c>
      <c r="P101" s="36"/>
      <c r="R101" s="36"/>
      <c r="S101" s="36"/>
      <c r="T101" s="36"/>
      <c r="V101" s="36"/>
      <c r="W101" s="36"/>
      <c r="X101" s="36"/>
      <c r="Z101" s="36"/>
      <c r="AA101" s="36"/>
      <c r="AB101" s="36"/>
    </row>
    <row r="102" spans="1:28" ht="12" customHeight="1" thickBot="1">
      <c r="A102" s="24" t="s">
        <v>29</v>
      </c>
      <c r="B102" s="130"/>
      <c r="C102" s="62" t="s">
        <v>581</v>
      </c>
      <c r="D102" s="11">
        <f>+D103+D105+D107</f>
        <v>803160000</v>
      </c>
      <c r="E102" s="11">
        <f t="shared" ref="E102:F102" si="31">+E103+E105+E107</f>
        <v>1196665258</v>
      </c>
      <c r="F102" s="11">
        <f t="shared" si="31"/>
        <v>939523502</v>
      </c>
      <c r="G102" s="344">
        <f t="shared" si="25"/>
        <v>78.511805679913877</v>
      </c>
      <c r="J102" s="11">
        <f t="shared" si="28"/>
        <v>803160000</v>
      </c>
      <c r="K102" s="11">
        <f t="shared" si="29"/>
        <v>1196665258</v>
      </c>
      <c r="L102" s="11">
        <f t="shared" si="30"/>
        <v>939523502</v>
      </c>
      <c r="N102" s="11">
        <f t="shared" ref="N102:AB102" si="32">SUM(N103:N107)</f>
        <v>803010000</v>
      </c>
      <c r="O102" s="11">
        <f t="shared" si="32"/>
        <v>1196348222</v>
      </c>
      <c r="P102" s="11">
        <f t="shared" si="32"/>
        <v>939293970</v>
      </c>
      <c r="Q102" s="11">
        <f t="shared" si="32"/>
        <v>0</v>
      </c>
      <c r="R102" s="11">
        <f t="shared" si="32"/>
        <v>0</v>
      </c>
      <c r="S102" s="11">
        <f t="shared" si="32"/>
        <v>0</v>
      </c>
      <c r="T102" s="11">
        <f t="shared" si="32"/>
        <v>0</v>
      </c>
      <c r="U102" s="11">
        <f t="shared" si="32"/>
        <v>0</v>
      </c>
      <c r="V102" s="11">
        <f t="shared" si="32"/>
        <v>0</v>
      </c>
      <c r="W102" s="11">
        <f t="shared" si="32"/>
        <v>0</v>
      </c>
      <c r="X102" s="11">
        <f t="shared" si="32"/>
        <v>0</v>
      </c>
      <c r="Y102" s="11">
        <f t="shared" si="32"/>
        <v>0</v>
      </c>
      <c r="Z102" s="11">
        <f t="shared" si="32"/>
        <v>150000</v>
      </c>
      <c r="AA102" s="11">
        <f t="shared" si="32"/>
        <v>317036</v>
      </c>
      <c r="AB102" s="11">
        <f t="shared" si="32"/>
        <v>229532</v>
      </c>
    </row>
    <row r="103" spans="1:28" ht="12" customHeight="1">
      <c r="A103" s="27" t="s">
        <v>548</v>
      </c>
      <c r="B103" s="131" t="s">
        <v>260</v>
      </c>
      <c r="C103" s="2" t="s">
        <v>131</v>
      </c>
      <c r="D103" s="29">
        <v>82402000</v>
      </c>
      <c r="E103" s="29">
        <v>219529679</v>
      </c>
      <c r="F103" s="29">
        <v>151525562</v>
      </c>
      <c r="G103" s="345">
        <f t="shared" si="25"/>
        <v>69.022813995004299</v>
      </c>
      <c r="J103" s="29">
        <f t="shared" si="28"/>
        <v>82402000</v>
      </c>
      <c r="K103" s="29">
        <f t="shared" si="29"/>
        <v>219529679</v>
      </c>
      <c r="L103" s="29">
        <f t="shared" si="30"/>
        <v>151525562</v>
      </c>
      <c r="N103" s="29">
        <v>82252000</v>
      </c>
      <c r="O103" s="29">
        <v>219212643</v>
      </c>
      <c r="P103" s="29">
        <v>151296030</v>
      </c>
      <c r="R103" s="29"/>
      <c r="S103" s="29"/>
      <c r="T103" s="29"/>
      <c r="V103" s="29"/>
      <c r="W103" s="29"/>
      <c r="X103" s="29"/>
      <c r="Z103" s="29">
        <v>150000</v>
      </c>
      <c r="AA103" s="29">
        <v>317036</v>
      </c>
      <c r="AB103" s="29">
        <v>229532</v>
      </c>
    </row>
    <row r="104" spans="1:28" ht="12" customHeight="1">
      <c r="A104" s="27" t="s">
        <v>549</v>
      </c>
      <c r="B104" s="140" t="s">
        <v>260</v>
      </c>
      <c r="C104" s="63" t="s">
        <v>132</v>
      </c>
      <c r="D104" s="29">
        <v>0</v>
      </c>
      <c r="E104" s="29">
        <v>0</v>
      </c>
      <c r="F104" s="29">
        <v>0</v>
      </c>
      <c r="G104" s="345"/>
      <c r="J104" s="29">
        <f t="shared" si="28"/>
        <v>0</v>
      </c>
      <c r="K104" s="29">
        <f t="shared" si="29"/>
        <v>0</v>
      </c>
      <c r="L104" s="29">
        <f t="shared" si="30"/>
        <v>0</v>
      </c>
      <c r="N104" s="29"/>
      <c r="O104" s="29"/>
      <c r="P104" s="29"/>
      <c r="R104" s="29">
        <v>0</v>
      </c>
      <c r="S104" s="29"/>
      <c r="T104" s="29"/>
      <c r="V104" s="29"/>
      <c r="W104" s="29"/>
      <c r="X104" s="29"/>
      <c r="Z104" s="29">
        <v>0</v>
      </c>
      <c r="AA104" s="29"/>
      <c r="AB104" s="29"/>
    </row>
    <row r="105" spans="1:28" ht="12" customHeight="1">
      <c r="A105" s="27" t="s">
        <v>550</v>
      </c>
      <c r="B105" s="140" t="s">
        <v>261</v>
      </c>
      <c r="C105" s="63" t="s">
        <v>133</v>
      </c>
      <c r="D105" s="32">
        <v>720758000</v>
      </c>
      <c r="E105" s="32">
        <v>977135579</v>
      </c>
      <c r="F105" s="32">
        <v>787997940</v>
      </c>
      <c r="G105" s="346">
        <f t="shared" si="25"/>
        <v>80.643664700699631</v>
      </c>
      <c r="J105" s="32">
        <f t="shared" si="28"/>
        <v>720758000</v>
      </c>
      <c r="K105" s="32">
        <f t="shared" si="29"/>
        <v>977135579</v>
      </c>
      <c r="L105" s="32">
        <f t="shared" si="30"/>
        <v>787997940</v>
      </c>
      <c r="N105" s="32">
        <v>720758000</v>
      </c>
      <c r="O105" s="32">
        <v>977135579</v>
      </c>
      <c r="P105" s="32">
        <v>787997940</v>
      </c>
      <c r="R105" s="32"/>
      <c r="S105" s="32"/>
      <c r="T105" s="32"/>
      <c r="V105" s="32"/>
      <c r="W105" s="32"/>
      <c r="X105" s="32"/>
      <c r="Z105" s="32"/>
      <c r="AA105" s="32"/>
      <c r="AB105" s="32"/>
    </row>
    <row r="106" spans="1:28" ht="12" customHeight="1">
      <c r="A106" s="27" t="s">
        <v>579</v>
      </c>
      <c r="B106" s="140" t="s">
        <v>261</v>
      </c>
      <c r="C106" s="63" t="s">
        <v>134</v>
      </c>
      <c r="D106" s="12"/>
      <c r="E106" s="12">
        <v>0</v>
      </c>
      <c r="F106" s="12">
        <v>0</v>
      </c>
      <c r="G106" s="358"/>
      <c r="J106" s="12">
        <f t="shared" si="28"/>
        <v>0</v>
      </c>
      <c r="K106" s="12">
        <f t="shared" si="29"/>
        <v>0</v>
      </c>
      <c r="L106" s="12">
        <f t="shared" si="30"/>
        <v>0</v>
      </c>
      <c r="N106" s="12"/>
      <c r="O106" s="12"/>
      <c r="P106" s="12"/>
      <c r="R106" s="12">
        <v>0</v>
      </c>
      <c r="S106" s="12"/>
      <c r="T106" s="12"/>
      <c r="V106" s="12">
        <v>0</v>
      </c>
      <c r="W106" s="12"/>
      <c r="X106" s="12"/>
      <c r="Z106" s="12">
        <v>0</v>
      </c>
      <c r="AA106" s="12"/>
      <c r="AB106" s="12"/>
    </row>
    <row r="107" spans="1:28" ht="12" customHeight="1" thickBot="1">
      <c r="A107" s="27" t="s">
        <v>580</v>
      </c>
      <c r="B107" s="137" t="s">
        <v>262</v>
      </c>
      <c r="C107" s="64" t="s">
        <v>135</v>
      </c>
      <c r="D107" s="12"/>
      <c r="E107" s="12">
        <v>0</v>
      </c>
      <c r="F107" s="12">
        <v>0</v>
      </c>
      <c r="G107" s="358"/>
      <c r="J107" s="12">
        <f t="shared" si="28"/>
        <v>0</v>
      </c>
      <c r="K107" s="12">
        <f t="shared" si="29"/>
        <v>0</v>
      </c>
      <c r="L107" s="12">
        <f t="shared" si="30"/>
        <v>0</v>
      </c>
      <c r="N107" s="12"/>
      <c r="O107" s="12"/>
      <c r="P107" s="12"/>
      <c r="R107" s="12">
        <v>0</v>
      </c>
      <c r="S107" s="12"/>
      <c r="T107" s="12"/>
      <c r="V107" s="12">
        <v>0</v>
      </c>
      <c r="W107" s="12"/>
      <c r="X107" s="12"/>
      <c r="Z107" s="12">
        <v>0</v>
      </c>
      <c r="AA107" s="12"/>
      <c r="AB107" s="12"/>
    </row>
    <row r="108" spans="1:28" ht="12" customHeight="1" thickBot="1">
      <c r="A108" s="24" t="s">
        <v>137</v>
      </c>
      <c r="B108" s="130"/>
      <c r="C108" s="5" t="s">
        <v>138</v>
      </c>
      <c r="D108" s="11">
        <f>+D92+D102+D98</f>
        <v>1075193750</v>
      </c>
      <c r="E108" s="11">
        <f t="shared" ref="E108:F108" si="33">+E92+E102+E98</f>
        <v>3061071553</v>
      </c>
      <c r="F108" s="11">
        <f t="shared" si="33"/>
        <v>1500887127</v>
      </c>
      <c r="G108" s="344">
        <f t="shared" si="25"/>
        <v>49.031429060488875</v>
      </c>
      <c r="J108" s="11">
        <f t="shared" si="28"/>
        <v>1075193750</v>
      </c>
      <c r="K108" s="11">
        <f t="shared" si="29"/>
        <v>3061071553</v>
      </c>
      <c r="L108" s="11">
        <f t="shared" si="30"/>
        <v>1500887127</v>
      </c>
      <c r="N108" s="11">
        <f t="shared" ref="N108:AB108" si="34">N102+N98+N92</f>
        <v>1034545000</v>
      </c>
      <c r="O108" s="11">
        <f t="shared" si="34"/>
        <v>3012195688</v>
      </c>
      <c r="P108" s="11">
        <f t="shared" si="34"/>
        <v>1454599749</v>
      </c>
      <c r="Q108" s="11">
        <f t="shared" si="34"/>
        <v>0</v>
      </c>
      <c r="R108" s="11">
        <f t="shared" si="34"/>
        <v>7264000</v>
      </c>
      <c r="S108" s="11">
        <f t="shared" si="34"/>
        <v>13798811</v>
      </c>
      <c r="T108" s="11">
        <f t="shared" si="34"/>
        <v>13528729</v>
      </c>
      <c r="U108" s="11">
        <f t="shared" si="34"/>
        <v>0</v>
      </c>
      <c r="V108" s="11">
        <f t="shared" si="34"/>
        <v>19721000</v>
      </c>
      <c r="W108" s="11">
        <f t="shared" si="34"/>
        <v>19848279</v>
      </c>
      <c r="X108" s="11">
        <f t="shared" si="34"/>
        <v>17839127</v>
      </c>
      <c r="Y108" s="11">
        <f t="shared" si="34"/>
        <v>0</v>
      </c>
      <c r="Z108" s="11">
        <f t="shared" si="34"/>
        <v>13663750</v>
      </c>
      <c r="AA108" s="11">
        <f t="shared" si="34"/>
        <v>15228775</v>
      </c>
      <c r="AB108" s="11">
        <f t="shared" si="34"/>
        <v>14919522</v>
      </c>
    </row>
    <row r="109" spans="1:28" ht="12" customHeight="1" thickBot="1">
      <c r="A109" s="24" t="s">
        <v>43</v>
      </c>
      <c r="B109" s="130"/>
      <c r="C109" s="5" t="s">
        <v>139</v>
      </c>
      <c r="D109" s="11">
        <f>+D110+D111+D112</f>
        <v>10645000</v>
      </c>
      <c r="E109" s="11">
        <f t="shared" ref="E109:F109" si="35">+E110+E111+E112</f>
        <v>10645000</v>
      </c>
      <c r="F109" s="11">
        <f t="shared" si="35"/>
        <v>10644800</v>
      </c>
      <c r="G109" s="344">
        <f t="shared" si="25"/>
        <v>99.998121183654291</v>
      </c>
      <c r="J109" s="11">
        <f t="shared" si="28"/>
        <v>10645000</v>
      </c>
      <c r="K109" s="11">
        <f t="shared" si="29"/>
        <v>10645000</v>
      </c>
      <c r="L109" s="11">
        <f t="shared" si="30"/>
        <v>10644800</v>
      </c>
      <c r="N109" s="11">
        <f>+N110+N111+N112</f>
        <v>10645000</v>
      </c>
      <c r="O109" s="11">
        <f>+O110+O111+O112</f>
        <v>10645000</v>
      </c>
      <c r="P109" s="11">
        <f>+P110+P111+P112</f>
        <v>10644800</v>
      </c>
      <c r="R109" s="11">
        <f>+R110+R111+R112</f>
        <v>0</v>
      </c>
      <c r="S109" s="11">
        <f>+S110+S111+S112</f>
        <v>0</v>
      </c>
      <c r="T109" s="11">
        <f>+T110+T111+T112</f>
        <v>0</v>
      </c>
      <c r="V109" s="11">
        <f>+V110+V111+V112</f>
        <v>0</v>
      </c>
      <c r="W109" s="11">
        <f>+W110+W111+W112</f>
        <v>0</v>
      </c>
      <c r="X109" s="11">
        <f>+X110+X111+X112</f>
        <v>0</v>
      </c>
      <c r="Z109" s="11">
        <f>+Z110+Z111+Z112</f>
        <v>0</v>
      </c>
      <c r="AA109" s="11">
        <f>+AA110+AA111+AA112</f>
        <v>0</v>
      </c>
      <c r="AB109" s="11">
        <f>+AB110+AB111+AB112</f>
        <v>0</v>
      </c>
    </row>
    <row r="110" spans="1:28" ht="12" customHeight="1">
      <c r="A110" s="27" t="s">
        <v>45</v>
      </c>
      <c r="B110" s="131" t="s">
        <v>263</v>
      </c>
      <c r="C110" s="4" t="s">
        <v>140</v>
      </c>
      <c r="D110" s="12">
        <v>10645000</v>
      </c>
      <c r="E110" s="12">
        <v>10645000</v>
      </c>
      <c r="F110" s="12">
        <v>10644800</v>
      </c>
      <c r="G110" s="358">
        <f t="shared" si="25"/>
        <v>99.998121183654291</v>
      </c>
      <c r="J110" s="12">
        <f t="shared" si="28"/>
        <v>10645000</v>
      </c>
      <c r="K110" s="12">
        <f t="shared" si="29"/>
        <v>10645000</v>
      </c>
      <c r="L110" s="12">
        <f t="shared" si="30"/>
        <v>10644800</v>
      </c>
      <c r="N110" s="12">
        <v>10645000</v>
      </c>
      <c r="O110" s="12">
        <v>10645000</v>
      </c>
      <c r="P110" s="12">
        <v>10644800</v>
      </c>
      <c r="R110" s="12"/>
      <c r="S110" s="12"/>
      <c r="T110" s="12"/>
      <c r="V110" s="12"/>
      <c r="W110" s="12"/>
      <c r="X110" s="12"/>
      <c r="Z110" s="12"/>
      <c r="AA110" s="12"/>
      <c r="AB110" s="12"/>
    </row>
    <row r="111" spans="1:28" ht="12" customHeight="1">
      <c r="A111" s="27" t="s">
        <v>47</v>
      </c>
      <c r="B111" s="131" t="s">
        <v>264</v>
      </c>
      <c r="C111" s="4" t="s">
        <v>141</v>
      </c>
      <c r="D111" s="12"/>
      <c r="E111" s="12">
        <v>0</v>
      </c>
      <c r="F111" s="12">
        <v>0</v>
      </c>
      <c r="G111" s="358"/>
      <c r="J111" s="12">
        <f t="shared" si="28"/>
        <v>0</v>
      </c>
      <c r="K111" s="12">
        <f t="shared" si="29"/>
        <v>0</v>
      </c>
      <c r="L111" s="12">
        <f t="shared" si="30"/>
        <v>0</v>
      </c>
      <c r="N111" s="12"/>
      <c r="O111" s="12"/>
      <c r="P111" s="12"/>
      <c r="R111" s="12"/>
      <c r="S111" s="12">
        <f>'[2]1.2.'!V113+'[2]1.3.'!V113+'[2]1.4.'!V113</f>
        <v>0</v>
      </c>
      <c r="T111" s="12">
        <f>'[2]1.2.'!W113+'[2]1.3.'!W113+'[2]1.4.'!W113</f>
        <v>0</v>
      </c>
      <c r="V111" s="12"/>
      <c r="W111" s="12">
        <f>'[2]1.2.'!Z113+'[2]1.3.'!Z113+'[2]1.4.'!Z113</f>
        <v>0</v>
      </c>
      <c r="X111" s="12">
        <f>'[2]1.2.'!AA113+'[2]1.3.'!AA113+'[2]1.4.'!AA113</f>
        <v>0</v>
      </c>
      <c r="Z111" s="12"/>
      <c r="AA111" s="12">
        <f>'[2]1.2.'!AD113+'[2]1.3.'!AD113+'[2]1.4.'!AD113</f>
        <v>0</v>
      </c>
      <c r="AB111" s="12">
        <f>'[2]1.2.'!AE113+'[2]1.3.'!AE113+'[2]1.4.'!AE113</f>
        <v>0</v>
      </c>
    </row>
    <row r="112" spans="1:28" ht="12" customHeight="1" thickBot="1">
      <c r="A112" s="61" t="s">
        <v>49</v>
      </c>
      <c r="B112" s="137" t="s">
        <v>265</v>
      </c>
      <c r="C112" s="13" t="s">
        <v>142</v>
      </c>
      <c r="D112" s="12"/>
      <c r="E112" s="12">
        <v>0</v>
      </c>
      <c r="F112" s="12">
        <v>0</v>
      </c>
      <c r="G112" s="358"/>
      <c r="J112" s="12">
        <f t="shared" si="28"/>
        <v>0</v>
      </c>
      <c r="K112" s="12">
        <f t="shared" si="29"/>
        <v>0</v>
      </c>
      <c r="L112" s="12">
        <f t="shared" si="30"/>
        <v>0</v>
      </c>
      <c r="N112" s="12"/>
      <c r="O112" s="12"/>
      <c r="P112" s="12"/>
      <c r="R112" s="12"/>
      <c r="S112" s="12">
        <f>'[2]1.2.'!V114+'[2]1.3.'!V114+'[2]1.4.'!V114</f>
        <v>0</v>
      </c>
      <c r="T112" s="12">
        <f>'[2]1.2.'!W114+'[2]1.3.'!W114+'[2]1.4.'!W114</f>
        <v>0</v>
      </c>
      <c r="V112" s="12"/>
      <c r="W112" s="12">
        <f>'[2]1.2.'!Z114+'[2]1.3.'!Z114+'[2]1.4.'!Z114</f>
        <v>0</v>
      </c>
      <c r="X112" s="12">
        <f>'[2]1.2.'!AA114+'[2]1.3.'!AA114+'[2]1.4.'!AA114</f>
        <v>0</v>
      </c>
      <c r="Z112" s="12"/>
      <c r="AA112" s="12">
        <f>'[2]1.2.'!AD114+'[2]1.3.'!AD114+'[2]1.4.'!AD114</f>
        <v>0</v>
      </c>
      <c r="AB112" s="12">
        <f>'[2]1.2.'!AE114+'[2]1.3.'!AE114+'[2]1.4.'!AE114</f>
        <v>0</v>
      </c>
    </row>
    <row r="113" spans="1:28" ht="12" customHeight="1" thickBot="1">
      <c r="A113" s="24" t="s">
        <v>65</v>
      </c>
      <c r="B113" s="130" t="s">
        <v>266</v>
      </c>
      <c r="C113" s="5" t="s">
        <v>143</v>
      </c>
      <c r="D113" s="11">
        <f>+D114+D117+D118+D119</f>
        <v>0</v>
      </c>
      <c r="E113" s="11">
        <v>0</v>
      </c>
      <c r="F113" s="11">
        <v>0</v>
      </c>
      <c r="G113" s="344"/>
      <c r="J113" s="11">
        <f t="shared" si="28"/>
        <v>0</v>
      </c>
      <c r="K113" s="11">
        <f t="shared" si="29"/>
        <v>0</v>
      </c>
      <c r="L113" s="11">
        <f t="shared" si="30"/>
        <v>0</v>
      </c>
      <c r="N113" s="11">
        <f>+N114+N115+N118+N119</f>
        <v>0</v>
      </c>
      <c r="O113" s="11">
        <f>+O114+O115+O118+O119</f>
        <v>0</v>
      </c>
      <c r="P113" s="11">
        <f>+P114+P115+P118+P119</f>
        <v>0</v>
      </c>
      <c r="R113" s="11">
        <f>+R114+R115+R118+R119</f>
        <v>0</v>
      </c>
      <c r="S113" s="11">
        <f>+S114+S115+S118+S119</f>
        <v>0</v>
      </c>
      <c r="T113" s="11">
        <f>+T114+T115+T118+T119</f>
        <v>0</v>
      </c>
      <c r="V113" s="11">
        <f>+V114+V115+V118+V119</f>
        <v>0</v>
      </c>
      <c r="W113" s="11">
        <f>+W114+W115+W118+W119</f>
        <v>0</v>
      </c>
      <c r="X113" s="11">
        <f>+X114+X115+X118+X119</f>
        <v>0</v>
      </c>
      <c r="Z113" s="11">
        <f>+Z114+Z115+Z118+Z119</f>
        <v>0</v>
      </c>
      <c r="AA113" s="11">
        <f>+AA114+AA115+AA118+AA119</f>
        <v>0</v>
      </c>
      <c r="AB113" s="11">
        <f>+AB114+AB115+AB118+AB119</f>
        <v>0</v>
      </c>
    </row>
    <row r="114" spans="1:28" ht="12" customHeight="1">
      <c r="A114" s="27" t="s">
        <v>358</v>
      </c>
      <c r="B114" s="131" t="s">
        <v>267</v>
      </c>
      <c r="C114" s="4" t="s">
        <v>582</v>
      </c>
      <c r="D114" s="12"/>
      <c r="E114" s="12">
        <v>0</v>
      </c>
      <c r="F114" s="12">
        <v>0</v>
      </c>
      <c r="G114" s="358"/>
      <c r="J114" s="12">
        <f t="shared" si="28"/>
        <v>0</v>
      </c>
      <c r="K114" s="12">
        <f t="shared" si="29"/>
        <v>0</v>
      </c>
      <c r="L114" s="12">
        <f t="shared" si="30"/>
        <v>0</v>
      </c>
      <c r="N114" s="12"/>
      <c r="O114" s="12"/>
      <c r="P114" s="12"/>
      <c r="R114" s="12"/>
      <c r="S114" s="12">
        <f>'[2]1.2.'!V116+'[2]1.3.'!V116+'[2]1.4.'!V116</f>
        <v>0</v>
      </c>
      <c r="T114" s="12">
        <f>'[2]1.2.'!W116+'[2]1.3.'!W116+'[2]1.4.'!W116</f>
        <v>0</v>
      </c>
      <c r="V114" s="12"/>
      <c r="W114" s="12">
        <f>'[2]1.2.'!Z116+'[2]1.3.'!Z116+'[2]1.4.'!Z116</f>
        <v>0</v>
      </c>
      <c r="X114" s="12">
        <f>'[2]1.2.'!AA116+'[2]1.3.'!AA116+'[2]1.4.'!AA116</f>
        <v>0</v>
      </c>
      <c r="Z114" s="12"/>
      <c r="AA114" s="12">
        <f>'[2]1.2.'!AD116+'[2]1.3.'!AD116+'[2]1.4.'!AD116</f>
        <v>0</v>
      </c>
      <c r="AB114" s="12">
        <f>'[2]1.2.'!AE116+'[2]1.3.'!AE116+'[2]1.4.'!AE116</f>
        <v>0</v>
      </c>
    </row>
    <row r="115" spans="1:28" ht="12" customHeight="1">
      <c r="A115" s="27" t="s">
        <v>359</v>
      </c>
      <c r="B115" s="131"/>
      <c r="C115" s="4" t="s">
        <v>583</v>
      </c>
      <c r="D115" s="12"/>
      <c r="E115" s="12">
        <v>0</v>
      </c>
      <c r="F115" s="12">
        <v>0</v>
      </c>
      <c r="G115" s="358"/>
      <c r="J115" s="12">
        <f t="shared" si="28"/>
        <v>0</v>
      </c>
      <c r="K115" s="12">
        <f t="shared" si="29"/>
        <v>0</v>
      </c>
      <c r="L115" s="12">
        <f t="shared" si="30"/>
        <v>0</v>
      </c>
      <c r="N115" s="12"/>
      <c r="O115" s="12">
        <f>'[2]1.2.'!R117+'[2]1.3.'!R117+'[2]1.4.'!R117</f>
        <v>0</v>
      </c>
      <c r="P115" s="12">
        <f>'[2]1.2.'!S117+'[2]1.3.'!S117+'[2]1.4.'!S117</f>
        <v>0</v>
      </c>
      <c r="R115" s="12"/>
      <c r="S115" s="12">
        <f>'[2]1.2.'!V117+'[2]1.3.'!V117+'[2]1.4.'!V117</f>
        <v>0</v>
      </c>
      <c r="T115" s="12">
        <f>'[2]1.2.'!W117+'[2]1.3.'!W117+'[2]1.4.'!W117</f>
        <v>0</v>
      </c>
      <c r="V115" s="12"/>
      <c r="W115" s="12">
        <f>'[2]1.2.'!Z117+'[2]1.3.'!Z117+'[2]1.4.'!Z117</f>
        <v>0</v>
      </c>
      <c r="X115" s="12">
        <f>'[2]1.2.'!AA117+'[2]1.3.'!AA117+'[2]1.4.'!AA117</f>
        <v>0</v>
      </c>
      <c r="Z115" s="12"/>
      <c r="AA115" s="12">
        <f>'[2]1.2.'!AD117+'[2]1.3.'!AD117+'[2]1.4.'!AD117</f>
        <v>0</v>
      </c>
      <c r="AB115" s="12">
        <f>'[2]1.2.'!AE117+'[2]1.3.'!AE117+'[2]1.4.'!AE117</f>
        <v>0</v>
      </c>
    </row>
    <row r="116" spans="1:28" ht="12" customHeight="1">
      <c r="A116" s="27" t="s">
        <v>360</v>
      </c>
      <c r="B116" s="131"/>
      <c r="C116" s="4" t="s">
        <v>584</v>
      </c>
      <c r="D116" s="12"/>
      <c r="E116" s="12"/>
      <c r="F116" s="12"/>
      <c r="G116" s="358"/>
      <c r="J116" s="12"/>
      <c r="K116" s="12"/>
      <c r="L116" s="12"/>
      <c r="N116" s="12"/>
      <c r="O116" s="12"/>
      <c r="P116" s="12"/>
      <c r="R116" s="12"/>
      <c r="S116" s="12"/>
      <c r="T116" s="12"/>
      <c r="V116" s="12"/>
      <c r="W116" s="12"/>
      <c r="X116" s="12"/>
      <c r="Z116" s="12"/>
      <c r="AA116" s="12"/>
      <c r="AB116" s="12"/>
    </row>
    <row r="117" spans="1:28" ht="12" customHeight="1">
      <c r="A117" s="27" t="s">
        <v>361</v>
      </c>
      <c r="B117" s="131" t="s">
        <v>268</v>
      </c>
      <c r="C117" s="4" t="s">
        <v>585</v>
      </c>
      <c r="D117" s="12"/>
      <c r="E117" s="12"/>
      <c r="F117" s="12"/>
      <c r="G117" s="358"/>
      <c r="J117" s="12"/>
      <c r="K117" s="12"/>
      <c r="L117" s="12"/>
      <c r="N117" s="12"/>
      <c r="O117" s="12"/>
      <c r="P117" s="12"/>
      <c r="R117" s="12"/>
      <c r="S117" s="12"/>
      <c r="T117" s="12"/>
      <c r="V117" s="12"/>
      <c r="W117" s="12"/>
      <c r="X117" s="12"/>
      <c r="Z117" s="12"/>
      <c r="AA117" s="12"/>
      <c r="AB117" s="12"/>
    </row>
    <row r="118" spans="1:28" ht="12" customHeight="1">
      <c r="A118" s="27" t="s">
        <v>508</v>
      </c>
      <c r="B118" s="131" t="s">
        <v>269</v>
      </c>
      <c r="C118" s="4" t="s">
        <v>586</v>
      </c>
      <c r="D118" s="12"/>
      <c r="E118" s="12">
        <v>0</v>
      </c>
      <c r="F118" s="12">
        <v>0</v>
      </c>
      <c r="G118" s="358"/>
      <c r="J118" s="12">
        <f t="shared" ref="J118:J128" si="36">N118+R118+V118+Z118</f>
        <v>0</v>
      </c>
      <c r="K118" s="12">
        <f t="shared" ref="K118:K128" si="37">O118+S118+W118+AA118</f>
        <v>0</v>
      </c>
      <c r="L118" s="12">
        <f t="shared" ref="L118:L128" si="38">P118+T118+X118+AB118</f>
        <v>0</v>
      </c>
      <c r="N118" s="12"/>
      <c r="O118" s="12">
        <f>'[2]1.2.'!R118+'[2]1.3.'!R118+'[2]1.4.'!R118</f>
        <v>0</v>
      </c>
      <c r="P118" s="12">
        <f>'[2]1.2.'!S118+'[2]1.3.'!S118+'[2]1.4.'!S118</f>
        <v>0</v>
      </c>
      <c r="R118" s="12"/>
      <c r="S118" s="12">
        <f>'[2]1.2.'!V118+'[2]1.3.'!V118+'[2]1.4.'!V118</f>
        <v>0</v>
      </c>
      <c r="T118" s="12">
        <f>'[2]1.2.'!W118+'[2]1.3.'!W118+'[2]1.4.'!W118</f>
        <v>0</v>
      </c>
      <c r="V118" s="12"/>
      <c r="W118" s="12">
        <f>'[2]1.2.'!Z118+'[2]1.3.'!Z118+'[2]1.4.'!Z118</f>
        <v>0</v>
      </c>
      <c r="X118" s="12">
        <f>'[2]1.2.'!AA118+'[2]1.3.'!AA118+'[2]1.4.'!AA118</f>
        <v>0</v>
      </c>
      <c r="Z118" s="12"/>
      <c r="AA118" s="12">
        <f>'[2]1.2.'!AD118+'[2]1.3.'!AD118+'[2]1.4.'!AD118</f>
        <v>0</v>
      </c>
      <c r="AB118" s="12">
        <f>'[2]1.2.'!AE118+'[2]1.3.'!AE118+'[2]1.4.'!AE118</f>
        <v>0</v>
      </c>
    </row>
    <row r="119" spans="1:28" ht="12" customHeight="1" thickBot="1">
      <c r="A119" s="27" t="s">
        <v>588</v>
      </c>
      <c r="B119" s="137" t="s">
        <v>270</v>
      </c>
      <c r="C119" s="13" t="s">
        <v>587</v>
      </c>
      <c r="D119" s="12"/>
      <c r="E119" s="12">
        <v>0</v>
      </c>
      <c r="F119" s="12">
        <v>0</v>
      </c>
      <c r="G119" s="358"/>
      <c r="J119" s="12">
        <f t="shared" si="36"/>
        <v>0</v>
      </c>
      <c r="K119" s="12">
        <f t="shared" si="37"/>
        <v>0</v>
      </c>
      <c r="L119" s="12">
        <f t="shared" si="38"/>
        <v>0</v>
      </c>
      <c r="N119" s="12"/>
      <c r="O119" s="12">
        <f>'[2]1.2.'!R119+'[2]1.3.'!R119+'[2]1.4.'!R119</f>
        <v>0</v>
      </c>
      <c r="P119" s="12">
        <f>'[2]1.2.'!S119+'[2]1.3.'!S119+'[2]1.4.'!S119</f>
        <v>0</v>
      </c>
      <c r="R119" s="12"/>
      <c r="S119" s="12">
        <f>'[2]1.2.'!V119+'[2]1.3.'!V119+'[2]1.4.'!V119</f>
        <v>0</v>
      </c>
      <c r="T119" s="12">
        <f>'[2]1.2.'!W119+'[2]1.3.'!W119+'[2]1.4.'!W119</f>
        <v>0</v>
      </c>
      <c r="V119" s="12"/>
      <c r="W119" s="12">
        <f>'[2]1.2.'!Z119+'[2]1.3.'!Z119+'[2]1.4.'!Z119</f>
        <v>0</v>
      </c>
      <c r="X119" s="12">
        <f>'[2]1.2.'!AA119+'[2]1.3.'!AA119+'[2]1.4.'!AA119</f>
        <v>0</v>
      </c>
      <c r="Z119" s="12"/>
      <c r="AA119" s="12">
        <f>'[2]1.2.'!AD119+'[2]1.3.'!AD119+'[2]1.4.'!AD119</f>
        <v>0</v>
      </c>
      <c r="AB119" s="12">
        <f>'[2]1.2.'!AE119+'[2]1.3.'!AE119+'[2]1.4.'!AE119</f>
        <v>0</v>
      </c>
    </row>
    <row r="120" spans="1:28" ht="12" customHeight="1" thickBot="1">
      <c r="A120" s="24" t="s">
        <v>144</v>
      </c>
      <c r="B120" s="130"/>
      <c r="C120" s="5" t="s">
        <v>145</v>
      </c>
      <c r="D120" s="14">
        <f>SUM(D121:D125)</f>
        <v>0</v>
      </c>
      <c r="E120" s="14">
        <v>0</v>
      </c>
      <c r="F120" s="14">
        <v>0</v>
      </c>
      <c r="G120" s="347"/>
      <c r="J120" s="14">
        <f t="shared" si="36"/>
        <v>0</v>
      </c>
      <c r="K120" s="14">
        <f t="shared" si="37"/>
        <v>0</v>
      </c>
      <c r="L120" s="14">
        <f t="shared" si="38"/>
        <v>0</v>
      </c>
      <c r="N120" s="14">
        <f>+N121+N122+N124+N125+N123</f>
        <v>0</v>
      </c>
      <c r="O120" s="14">
        <f>+O121+O122+O124+O125</f>
        <v>0</v>
      </c>
      <c r="P120" s="14">
        <f>+P121+P122+P124+P125</f>
        <v>0</v>
      </c>
      <c r="R120" s="14">
        <f>+R121+R122+R124+R125+R123</f>
        <v>0</v>
      </c>
      <c r="S120" s="14">
        <f>+S121+S122+S124+S125</f>
        <v>0</v>
      </c>
      <c r="T120" s="14">
        <f>+T121+T122+T124+T125</f>
        <v>0</v>
      </c>
      <c r="V120" s="14">
        <f>+V121+V122+V124+V125+V123</f>
        <v>0</v>
      </c>
      <c r="W120" s="14">
        <f>+W121+W122+W124+W125</f>
        <v>0</v>
      </c>
      <c r="X120" s="14">
        <f>+X121+X122+X124+X125</f>
        <v>0</v>
      </c>
      <c r="Z120" s="14">
        <f>+Z121+Z122+Z124+Z125+Z123</f>
        <v>0</v>
      </c>
      <c r="AA120" s="14">
        <f>+AA121+AA122+AA124+AA125</f>
        <v>0</v>
      </c>
      <c r="AB120" s="14">
        <f>+AB121+AB122+AB124+AB125</f>
        <v>0</v>
      </c>
    </row>
    <row r="121" spans="1:28" ht="12" customHeight="1">
      <c r="A121" s="27" t="s">
        <v>79</v>
      </c>
      <c r="B121" s="131" t="s">
        <v>271</v>
      </c>
      <c r="C121" s="4" t="s">
        <v>146</v>
      </c>
      <c r="D121" s="12"/>
      <c r="E121" s="12">
        <v>0</v>
      </c>
      <c r="F121" s="12">
        <v>0</v>
      </c>
      <c r="G121" s="358"/>
      <c r="J121" s="12">
        <f t="shared" si="36"/>
        <v>0</v>
      </c>
      <c r="K121" s="12">
        <f t="shared" si="37"/>
        <v>0</v>
      </c>
      <c r="L121" s="12">
        <f t="shared" si="38"/>
        <v>0</v>
      </c>
      <c r="N121" s="12"/>
      <c r="O121" s="12">
        <f>'[2]1.2.'!R121+'[2]1.3.'!R121+'[2]1.4.'!R121</f>
        <v>0</v>
      </c>
      <c r="P121" s="12">
        <f>'[2]1.2.'!S121+'[2]1.3.'!S121+'[2]1.4.'!S121</f>
        <v>0</v>
      </c>
      <c r="R121" s="12"/>
      <c r="S121" s="12">
        <f>'[2]1.2.'!V121+'[2]1.3.'!V121+'[2]1.4.'!V121</f>
        <v>0</v>
      </c>
      <c r="T121" s="12">
        <f>'[2]1.2.'!W121+'[2]1.3.'!W121+'[2]1.4.'!W121</f>
        <v>0</v>
      </c>
      <c r="V121" s="12"/>
      <c r="W121" s="12">
        <f>'[2]1.2.'!Z121+'[2]1.3.'!Z121+'[2]1.4.'!Z121</f>
        <v>0</v>
      </c>
      <c r="X121" s="12">
        <f>'[2]1.2.'!AA121+'[2]1.3.'!AA121+'[2]1.4.'!AA121</f>
        <v>0</v>
      </c>
      <c r="Z121" s="12"/>
      <c r="AA121" s="12">
        <f>'[2]1.2.'!AD121+'[2]1.3.'!AD121+'[2]1.4.'!AD121</f>
        <v>0</v>
      </c>
      <c r="AB121" s="12">
        <f>'[2]1.2.'!AE121+'[2]1.3.'!AE121+'[2]1.4.'!AE121</f>
        <v>0</v>
      </c>
    </row>
    <row r="122" spans="1:28" ht="12" customHeight="1">
      <c r="A122" s="27" t="s">
        <v>80</v>
      </c>
      <c r="B122" s="131" t="s">
        <v>272</v>
      </c>
      <c r="C122" s="4" t="s">
        <v>147</v>
      </c>
      <c r="D122" s="12"/>
      <c r="E122" s="12">
        <v>0</v>
      </c>
      <c r="F122" s="12">
        <v>0</v>
      </c>
      <c r="G122" s="358"/>
      <c r="J122" s="12">
        <f t="shared" si="36"/>
        <v>0</v>
      </c>
      <c r="K122" s="12">
        <f t="shared" si="37"/>
        <v>0</v>
      </c>
      <c r="L122" s="12">
        <f t="shared" si="38"/>
        <v>0</v>
      </c>
      <c r="N122" s="12"/>
      <c r="O122" s="12"/>
      <c r="P122" s="12"/>
      <c r="R122" s="12"/>
      <c r="S122" s="12"/>
      <c r="T122" s="12"/>
      <c r="V122" s="12"/>
      <c r="W122" s="12"/>
      <c r="X122" s="12"/>
      <c r="Z122" s="12"/>
      <c r="AA122" s="12"/>
      <c r="AB122" s="12"/>
    </row>
    <row r="123" spans="1:28" ht="12" customHeight="1">
      <c r="A123" s="27" t="s">
        <v>81</v>
      </c>
      <c r="B123" s="131" t="s">
        <v>273</v>
      </c>
      <c r="C123" s="4" t="s">
        <v>589</v>
      </c>
      <c r="D123" s="12"/>
      <c r="E123" s="12">
        <v>0</v>
      </c>
      <c r="F123" s="12">
        <v>0</v>
      </c>
      <c r="G123" s="358"/>
      <c r="J123" s="12">
        <f t="shared" si="36"/>
        <v>0</v>
      </c>
      <c r="K123" s="12">
        <f t="shared" si="37"/>
        <v>0</v>
      </c>
      <c r="L123" s="12">
        <f t="shared" si="38"/>
        <v>0</v>
      </c>
      <c r="N123" s="12"/>
      <c r="O123" s="12"/>
      <c r="P123" s="12"/>
      <c r="R123" s="12"/>
      <c r="S123" s="12"/>
      <c r="T123" s="12"/>
      <c r="V123" s="12"/>
      <c r="W123" s="12"/>
      <c r="X123" s="12"/>
      <c r="Z123" s="12"/>
      <c r="AA123" s="12"/>
      <c r="AB123" s="12"/>
    </row>
    <row r="124" spans="1:28" ht="12" customHeight="1">
      <c r="A124" s="27" t="s">
        <v>82</v>
      </c>
      <c r="B124" s="131" t="s">
        <v>274</v>
      </c>
      <c r="C124" s="4" t="s">
        <v>225</v>
      </c>
      <c r="D124" s="12"/>
      <c r="E124" s="12">
        <v>0</v>
      </c>
      <c r="F124" s="12">
        <v>0</v>
      </c>
      <c r="G124" s="358"/>
      <c r="J124" s="12">
        <f t="shared" si="36"/>
        <v>0</v>
      </c>
      <c r="K124" s="12">
        <f t="shared" si="37"/>
        <v>0</v>
      </c>
      <c r="L124" s="12">
        <f t="shared" si="38"/>
        <v>0</v>
      </c>
      <c r="N124" s="12"/>
      <c r="O124" s="12">
        <f>'[2]1.2.'!R124+'[2]1.3.'!R124+'[2]1.4.'!R124</f>
        <v>0</v>
      </c>
      <c r="P124" s="12">
        <f>'[2]1.2.'!S124+'[2]1.3.'!S124+'[2]1.4.'!S124</f>
        <v>0</v>
      </c>
      <c r="R124" s="12"/>
      <c r="S124" s="12">
        <f>'[2]1.2.'!V124+'[2]1.3.'!V124+'[2]1.4.'!V124</f>
        <v>0</v>
      </c>
      <c r="T124" s="12">
        <f>'[2]1.2.'!W124+'[2]1.3.'!W124+'[2]1.4.'!W124</f>
        <v>0</v>
      </c>
      <c r="V124" s="12"/>
      <c r="W124" s="12">
        <f>'[2]1.2.'!Z124+'[2]1.3.'!Z124+'[2]1.4.'!Z124</f>
        <v>0</v>
      </c>
      <c r="X124" s="12">
        <f>'[2]1.2.'!AA124+'[2]1.3.'!AA124+'[2]1.4.'!AA124</f>
        <v>0</v>
      </c>
      <c r="Z124" s="12"/>
      <c r="AA124" s="12">
        <f>'[2]1.2.'!AD124+'[2]1.3.'!AD124+'[2]1.4.'!AD124</f>
        <v>0</v>
      </c>
      <c r="AB124" s="12">
        <f>'[2]1.2.'!AE124+'[2]1.3.'!AE124+'[2]1.4.'!AE124</f>
        <v>0</v>
      </c>
    </row>
    <row r="125" spans="1:28" ht="12" customHeight="1" thickBot="1">
      <c r="A125" s="61"/>
      <c r="B125" s="137" t="s">
        <v>606</v>
      </c>
      <c r="C125" s="13" t="s">
        <v>605</v>
      </c>
      <c r="D125" s="141"/>
      <c r="E125" s="141">
        <v>0</v>
      </c>
      <c r="F125" s="141">
        <v>0</v>
      </c>
      <c r="G125" s="359"/>
      <c r="J125" s="12">
        <f t="shared" si="36"/>
        <v>0</v>
      </c>
      <c r="K125" s="12">
        <f t="shared" si="37"/>
        <v>0</v>
      </c>
      <c r="L125" s="12">
        <f t="shared" si="38"/>
        <v>0</v>
      </c>
      <c r="N125" s="12"/>
      <c r="O125" s="12">
        <f>'[2]1.2.'!R125+'[2]1.3.'!R125+'[2]1.4.'!R125</f>
        <v>0</v>
      </c>
      <c r="P125" s="12">
        <f>'[2]1.2.'!S125+'[2]1.3.'!S125+'[2]1.4.'!S125</f>
        <v>0</v>
      </c>
      <c r="R125" s="12"/>
      <c r="S125" s="12">
        <f>'[2]1.2.'!V125+'[2]1.3.'!V125+'[2]1.4.'!V125</f>
        <v>0</v>
      </c>
      <c r="T125" s="12">
        <f>'[2]1.2.'!W125+'[2]1.3.'!W125+'[2]1.4.'!W125</f>
        <v>0</v>
      </c>
      <c r="V125" s="12"/>
      <c r="W125" s="12">
        <f>'[2]1.2.'!Z125+'[2]1.3.'!Z125+'[2]1.4.'!Z125</f>
        <v>0</v>
      </c>
      <c r="X125" s="12">
        <f>'[2]1.2.'!AA125+'[2]1.3.'!AA125+'[2]1.4.'!AA125</f>
        <v>0</v>
      </c>
      <c r="Z125" s="12"/>
      <c r="AA125" s="12">
        <f>'[2]1.2.'!AD125+'[2]1.3.'!AD125+'[2]1.4.'!AD125</f>
        <v>0</v>
      </c>
      <c r="AB125" s="12">
        <f>'[2]1.2.'!AE125+'[2]1.3.'!AE125+'[2]1.4.'!AE125</f>
        <v>0</v>
      </c>
    </row>
    <row r="126" spans="1:28" ht="12" customHeight="1" thickBot="1">
      <c r="A126" s="24" t="s">
        <v>83</v>
      </c>
      <c r="B126" s="130" t="s">
        <v>275</v>
      </c>
      <c r="C126" s="5" t="s">
        <v>148</v>
      </c>
      <c r="D126" s="66">
        <f>+D127+D128+D130+D131</f>
        <v>0</v>
      </c>
      <c r="E126" s="66">
        <v>0</v>
      </c>
      <c r="F126" s="66">
        <v>0</v>
      </c>
      <c r="G126" s="360"/>
      <c r="J126" s="66">
        <f t="shared" si="36"/>
        <v>0</v>
      </c>
      <c r="K126" s="66">
        <f t="shared" si="37"/>
        <v>0</v>
      </c>
      <c r="L126" s="66">
        <f t="shared" si="38"/>
        <v>0</v>
      </c>
      <c r="N126" s="66">
        <f>+N127+N128+N132+N133</f>
        <v>0</v>
      </c>
      <c r="O126" s="66">
        <f>+O127+O128+O132+O133</f>
        <v>0</v>
      </c>
      <c r="P126" s="66">
        <f>+P127+P128+P132+P133</f>
        <v>0</v>
      </c>
      <c r="R126" s="66">
        <f>+R127+R128+R132+R133</f>
        <v>0</v>
      </c>
      <c r="S126" s="66">
        <f>+S127+S128+S132+S133</f>
        <v>0</v>
      </c>
      <c r="T126" s="66">
        <f>+T127+T128+T132+T133</f>
        <v>0</v>
      </c>
      <c r="V126" s="66">
        <f>+V127+V128+V132+V133</f>
        <v>0</v>
      </c>
      <c r="W126" s="66">
        <f>+W127+W128+W132+W133</f>
        <v>0</v>
      </c>
      <c r="X126" s="66">
        <f>+X127+X128+X132+X133</f>
        <v>0</v>
      </c>
      <c r="Z126" s="66">
        <f>+Z127+Z128+Z132+Z133</f>
        <v>0</v>
      </c>
      <c r="AA126" s="66">
        <f>+AA127+AA128+AA132+AA133</f>
        <v>0</v>
      </c>
      <c r="AB126" s="66">
        <f>+AB127+AB128+AB132+AB133</f>
        <v>0</v>
      </c>
    </row>
    <row r="127" spans="1:28" ht="12" customHeight="1">
      <c r="A127" s="27" t="s">
        <v>490</v>
      </c>
      <c r="B127" s="131" t="s">
        <v>276</v>
      </c>
      <c r="C127" s="4" t="s">
        <v>590</v>
      </c>
      <c r="D127" s="12"/>
      <c r="E127" s="12">
        <v>0</v>
      </c>
      <c r="F127" s="12">
        <v>0</v>
      </c>
      <c r="G127" s="358"/>
      <c r="J127" s="12">
        <f t="shared" si="36"/>
        <v>0</v>
      </c>
      <c r="K127" s="12">
        <f t="shared" si="37"/>
        <v>0</v>
      </c>
      <c r="L127" s="12">
        <f t="shared" si="38"/>
        <v>0</v>
      </c>
      <c r="N127" s="12"/>
      <c r="O127" s="12">
        <f>'[2]1.2.'!R127+'[2]1.3.'!R127+'[2]1.4.'!R127</f>
        <v>0</v>
      </c>
      <c r="P127" s="12">
        <f>'[2]1.2.'!S127+'[2]1.3.'!S127+'[2]1.4.'!S127</f>
        <v>0</v>
      </c>
      <c r="R127" s="12"/>
      <c r="S127" s="12">
        <f>'[2]1.2.'!V127+'[2]1.3.'!V127+'[2]1.4.'!V127</f>
        <v>0</v>
      </c>
      <c r="T127" s="12">
        <f>'[2]1.2.'!W127+'[2]1.3.'!W127+'[2]1.4.'!W127</f>
        <v>0</v>
      </c>
      <c r="V127" s="12"/>
      <c r="W127" s="12">
        <f>'[2]1.2.'!Z127+'[2]1.3.'!Z127+'[2]1.4.'!Z127</f>
        <v>0</v>
      </c>
      <c r="X127" s="12">
        <f>'[2]1.2.'!AA127+'[2]1.3.'!AA127+'[2]1.4.'!AA127</f>
        <v>0</v>
      </c>
      <c r="Z127" s="12"/>
      <c r="AA127" s="12">
        <f>'[2]1.2.'!AD127+'[2]1.3.'!AD127+'[2]1.4.'!AD127</f>
        <v>0</v>
      </c>
      <c r="AB127" s="12">
        <f>'[2]1.2.'!AE127+'[2]1.3.'!AE127+'[2]1.4.'!AE127</f>
        <v>0</v>
      </c>
    </row>
    <row r="128" spans="1:28" ht="12" customHeight="1">
      <c r="A128" s="27" t="s">
        <v>491</v>
      </c>
      <c r="B128" s="131" t="s">
        <v>277</v>
      </c>
      <c r="C128" s="4" t="s">
        <v>591</v>
      </c>
      <c r="D128" s="12"/>
      <c r="E128" s="12">
        <v>0</v>
      </c>
      <c r="F128" s="12">
        <v>0</v>
      </c>
      <c r="G128" s="358"/>
      <c r="J128" s="12">
        <f t="shared" si="36"/>
        <v>0</v>
      </c>
      <c r="K128" s="12">
        <f t="shared" si="37"/>
        <v>0</v>
      </c>
      <c r="L128" s="12">
        <f t="shared" si="38"/>
        <v>0</v>
      </c>
      <c r="N128" s="12"/>
      <c r="O128" s="12">
        <f>'[2]1.2.'!R128+'[2]1.3.'!R128+'[2]1.4.'!R128</f>
        <v>0</v>
      </c>
      <c r="P128" s="12">
        <f>'[2]1.2.'!S128+'[2]1.3.'!S128+'[2]1.4.'!S128</f>
        <v>0</v>
      </c>
      <c r="R128" s="12"/>
      <c r="S128" s="12">
        <f>'[2]1.2.'!V128+'[2]1.3.'!V128+'[2]1.4.'!V128</f>
        <v>0</v>
      </c>
      <c r="T128" s="12">
        <f>'[2]1.2.'!W128+'[2]1.3.'!W128+'[2]1.4.'!W128</f>
        <v>0</v>
      </c>
      <c r="V128" s="12"/>
      <c r="W128" s="12">
        <f>'[2]1.2.'!Z128+'[2]1.3.'!Z128+'[2]1.4.'!Z128</f>
        <v>0</v>
      </c>
      <c r="X128" s="12">
        <f>'[2]1.2.'!AA128+'[2]1.3.'!AA128+'[2]1.4.'!AA128</f>
        <v>0</v>
      </c>
      <c r="Z128" s="12"/>
      <c r="AA128" s="12">
        <f>'[2]1.2.'!AD128+'[2]1.3.'!AD128+'[2]1.4.'!AD128</f>
        <v>0</v>
      </c>
      <c r="AB128" s="12">
        <f>'[2]1.2.'!AE128+'[2]1.3.'!AE128+'[2]1.4.'!AE128</f>
        <v>0</v>
      </c>
    </row>
    <row r="129" spans="1:28" ht="12" customHeight="1">
      <c r="A129" s="27" t="s">
        <v>492</v>
      </c>
      <c r="B129" s="131" t="s">
        <v>278</v>
      </c>
      <c r="C129" s="4" t="s">
        <v>592</v>
      </c>
      <c r="D129" s="12"/>
      <c r="E129" s="12"/>
      <c r="F129" s="12"/>
      <c r="G129" s="358"/>
      <c r="J129" s="12"/>
      <c r="K129" s="12"/>
      <c r="L129" s="12"/>
      <c r="N129" s="12"/>
      <c r="O129" s="12"/>
      <c r="P129" s="12"/>
      <c r="R129" s="12"/>
      <c r="S129" s="12"/>
      <c r="T129" s="12"/>
      <c r="V129" s="12"/>
      <c r="W129" s="12"/>
      <c r="X129" s="12"/>
      <c r="Z129" s="12"/>
      <c r="AA129" s="12"/>
      <c r="AB129" s="12"/>
    </row>
    <row r="130" spans="1:28" ht="12" customHeight="1">
      <c r="A130" s="27" t="s">
        <v>493</v>
      </c>
      <c r="B130" s="131" t="s">
        <v>279</v>
      </c>
      <c r="C130" s="4" t="s">
        <v>593</v>
      </c>
      <c r="D130" s="12"/>
      <c r="E130" s="12"/>
      <c r="F130" s="12"/>
      <c r="G130" s="358"/>
      <c r="J130" s="12"/>
      <c r="K130" s="12"/>
      <c r="L130" s="12"/>
      <c r="N130" s="12"/>
      <c r="O130" s="12"/>
      <c r="P130" s="12"/>
      <c r="R130" s="12"/>
      <c r="S130" s="12"/>
      <c r="T130" s="12"/>
      <c r="V130" s="12"/>
      <c r="W130" s="12"/>
      <c r="X130" s="12"/>
      <c r="Z130" s="12"/>
      <c r="AA130" s="12"/>
      <c r="AB130" s="12"/>
    </row>
    <row r="131" spans="1:28" ht="12" customHeight="1" thickBot="1">
      <c r="A131" s="61" t="s">
        <v>494</v>
      </c>
      <c r="B131" s="131" t="s">
        <v>607</v>
      </c>
      <c r="C131" s="13" t="s">
        <v>594</v>
      </c>
      <c r="D131" s="65"/>
      <c r="E131" s="65"/>
      <c r="F131" s="65"/>
      <c r="G131" s="361"/>
      <c r="J131" s="12"/>
      <c r="K131" s="12"/>
      <c r="L131" s="12"/>
      <c r="N131" s="12"/>
      <c r="O131" s="12"/>
      <c r="P131" s="12"/>
      <c r="R131" s="12"/>
      <c r="S131" s="12"/>
      <c r="T131" s="12"/>
      <c r="V131" s="12"/>
      <c r="W131" s="12"/>
      <c r="X131" s="12"/>
      <c r="Z131" s="12"/>
      <c r="AA131" s="12"/>
      <c r="AB131" s="12"/>
    </row>
    <row r="132" spans="1:28" ht="12" customHeight="1" thickBot="1">
      <c r="A132" s="333" t="s">
        <v>512</v>
      </c>
      <c r="B132" s="334" t="s">
        <v>600</v>
      </c>
      <c r="C132" s="5" t="s">
        <v>595</v>
      </c>
      <c r="D132" s="330"/>
      <c r="E132" s="330">
        <v>0</v>
      </c>
      <c r="F132" s="330">
        <v>0</v>
      </c>
      <c r="G132" s="362"/>
      <c r="J132" s="12">
        <f t="shared" ref="J132:L135" si="39">N132+R132+V132+Z132</f>
        <v>0</v>
      </c>
      <c r="K132" s="12">
        <f t="shared" si="39"/>
        <v>0</v>
      </c>
      <c r="L132" s="12">
        <f t="shared" si="39"/>
        <v>0</v>
      </c>
      <c r="N132" s="12"/>
      <c r="O132" s="12">
        <f>'[2]1.2.'!R129+'[2]1.3.'!R129+'[2]1.4.'!R129</f>
        <v>0</v>
      </c>
      <c r="P132" s="12">
        <f>'[2]1.2.'!S129+'[2]1.3.'!S129+'[2]1.4.'!S129</f>
        <v>0</v>
      </c>
      <c r="R132" s="12"/>
      <c r="S132" s="12">
        <f>'[2]1.2.'!V129+'[2]1.3.'!V129+'[2]1.4.'!V129</f>
        <v>0</v>
      </c>
      <c r="T132" s="12">
        <f>'[2]1.2.'!W129+'[2]1.3.'!W129+'[2]1.4.'!W129</f>
        <v>0</v>
      </c>
      <c r="V132" s="12"/>
      <c r="W132" s="12">
        <f>'[2]1.2.'!Z129+'[2]1.3.'!Z129+'[2]1.4.'!Z129</f>
        <v>0</v>
      </c>
      <c r="X132" s="12">
        <f>'[2]1.2.'!AA129+'[2]1.3.'!AA129+'[2]1.4.'!AA129</f>
        <v>0</v>
      </c>
      <c r="Z132" s="12"/>
      <c r="AA132" s="12">
        <f>'[2]1.2.'!AD129+'[2]1.3.'!AD129+'[2]1.4.'!AD129</f>
        <v>0</v>
      </c>
      <c r="AB132" s="12">
        <f>'[2]1.2.'!AE129+'[2]1.3.'!AE129+'[2]1.4.'!AE129</f>
        <v>0</v>
      </c>
    </row>
    <row r="133" spans="1:28" ht="12" customHeight="1" thickBot="1">
      <c r="A133" s="333" t="s">
        <v>513</v>
      </c>
      <c r="B133" s="334" t="s">
        <v>601</v>
      </c>
      <c r="C133" s="5" t="s">
        <v>596</v>
      </c>
      <c r="D133" s="330"/>
      <c r="E133" s="330">
        <v>0</v>
      </c>
      <c r="F133" s="330">
        <v>0</v>
      </c>
      <c r="G133" s="362"/>
      <c r="J133" s="12">
        <f t="shared" si="39"/>
        <v>0</v>
      </c>
      <c r="K133" s="12">
        <f t="shared" si="39"/>
        <v>0</v>
      </c>
      <c r="L133" s="12">
        <f t="shared" si="39"/>
        <v>0</v>
      </c>
      <c r="N133" s="12"/>
      <c r="O133" s="12">
        <f>'[2]1.2.'!R130+'[2]1.3.'!R130+'[2]1.4.'!R130</f>
        <v>0</v>
      </c>
      <c r="P133" s="12">
        <f>'[2]1.2.'!S130+'[2]1.3.'!S130+'[2]1.4.'!S130</f>
        <v>0</v>
      </c>
      <c r="R133" s="12"/>
      <c r="S133" s="12">
        <f>'[2]1.2.'!V130+'[2]1.3.'!V130+'[2]1.4.'!V130</f>
        <v>0</v>
      </c>
      <c r="T133" s="12">
        <f>'[2]1.2.'!W130+'[2]1.3.'!W130+'[2]1.4.'!W130</f>
        <v>0</v>
      </c>
      <c r="V133" s="12"/>
      <c r="W133" s="12">
        <f>'[2]1.2.'!Z130+'[2]1.3.'!Z130+'[2]1.4.'!Z130</f>
        <v>0</v>
      </c>
      <c r="X133" s="12">
        <f>'[2]1.2.'!AA130+'[2]1.3.'!AA130+'[2]1.4.'!AA130</f>
        <v>0</v>
      </c>
      <c r="Z133" s="12"/>
      <c r="AA133" s="12">
        <f>'[2]1.2.'!AD130+'[2]1.3.'!AD130+'[2]1.4.'!AD130</f>
        <v>0</v>
      </c>
      <c r="AB133" s="12">
        <f>'[2]1.2.'!AE130+'[2]1.3.'!AE130+'[2]1.4.'!AE130</f>
        <v>0</v>
      </c>
    </row>
    <row r="134" spans="1:28" ht="15" customHeight="1" thickBot="1">
      <c r="A134" s="24" t="s">
        <v>166</v>
      </c>
      <c r="B134" s="130" t="s">
        <v>602</v>
      </c>
      <c r="C134" s="5" t="s">
        <v>598</v>
      </c>
      <c r="D134" s="14">
        <f>+D109+D113+D120+D126</f>
        <v>10645000</v>
      </c>
      <c r="E134" s="14">
        <f t="shared" ref="E134:F134" si="40">+E109+E113+E120+E126</f>
        <v>10645000</v>
      </c>
      <c r="F134" s="14">
        <f t="shared" si="40"/>
        <v>10644800</v>
      </c>
      <c r="G134" s="347">
        <f t="shared" si="25"/>
        <v>99.998121183654291</v>
      </c>
      <c r="H134" s="68"/>
      <c r="I134" s="68"/>
      <c r="J134" s="67">
        <f t="shared" si="39"/>
        <v>10645000</v>
      </c>
      <c r="K134" s="67">
        <f t="shared" si="39"/>
        <v>10645000</v>
      </c>
      <c r="L134" s="67">
        <f t="shared" si="39"/>
        <v>10644800</v>
      </c>
      <c r="M134" s="68"/>
      <c r="N134" s="67">
        <f>+N109+N113+N120+N126</f>
        <v>10645000</v>
      </c>
      <c r="O134" s="67">
        <f>+O109+O113+O120+O126</f>
        <v>10645000</v>
      </c>
      <c r="P134" s="67">
        <f>+P109+P113+P120+P126</f>
        <v>10644800</v>
      </c>
      <c r="R134" s="67">
        <f>+R109+R113+R120+R126</f>
        <v>0</v>
      </c>
      <c r="S134" s="67">
        <f>+S109+S113+S120+S126</f>
        <v>0</v>
      </c>
      <c r="T134" s="67">
        <f>+T109+T113+T120+T126</f>
        <v>0</v>
      </c>
      <c r="V134" s="67">
        <f>+V109+V113+V120+V126</f>
        <v>0</v>
      </c>
      <c r="W134" s="67">
        <f>+W109+W113+W120+W126</f>
        <v>0</v>
      </c>
      <c r="X134" s="67">
        <f>+X109+X113+X120+X126</f>
        <v>0</v>
      </c>
      <c r="Z134" s="67">
        <f>+Z109+Z113+Z120+Z126</f>
        <v>0</v>
      </c>
      <c r="AA134" s="67">
        <f>+AA109+AA113+AA120+AA126</f>
        <v>0</v>
      </c>
      <c r="AB134" s="67">
        <f>+AB109+AB113+AB120+AB126</f>
        <v>0</v>
      </c>
    </row>
    <row r="135" spans="1:28" s="26" customFormat="1" ht="12.95" customHeight="1" thickBot="1">
      <c r="A135" s="69" t="s">
        <v>167</v>
      </c>
      <c r="B135" s="138"/>
      <c r="C135" s="70" t="s">
        <v>597</v>
      </c>
      <c r="D135" s="14">
        <f>+D108+D134</f>
        <v>1085838750</v>
      </c>
      <c r="E135" s="14">
        <f t="shared" ref="E135:F135" si="41">+E108+E134</f>
        <v>3071716553</v>
      </c>
      <c r="F135" s="14">
        <f t="shared" si="41"/>
        <v>1511531927</v>
      </c>
      <c r="G135" s="347">
        <f t="shared" si="25"/>
        <v>49.208053572643557</v>
      </c>
      <c r="J135" s="67">
        <f t="shared" si="39"/>
        <v>1085838750</v>
      </c>
      <c r="K135" s="67">
        <f t="shared" si="39"/>
        <v>3071716553</v>
      </c>
      <c r="L135" s="67">
        <f t="shared" si="39"/>
        <v>1511531927</v>
      </c>
      <c r="N135" s="67">
        <f t="shared" ref="N135:Y135" si="42">N134+N108</f>
        <v>1045190000</v>
      </c>
      <c r="O135" s="67">
        <f t="shared" si="42"/>
        <v>3022840688</v>
      </c>
      <c r="P135" s="67">
        <f t="shared" si="42"/>
        <v>1465244549</v>
      </c>
      <c r="Q135" s="67">
        <f t="shared" si="42"/>
        <v>0</v>
      </c>
      <c r="R135" s="67">
        <f t="shared" si="42"/>
        <v>7264000</v>
      </c>
      <c r="S135" s="67">
        <f t="shared" si="42"/>
        <v>13798811</v>
      </c>
      <c r="T135" s="67">
        <f t="shared" si="42"/>
        <v>13528729</v>
      </c>
      <c r="U135" s="67">
        <f t="shared" si="42"/>
        <v>0</v>
      </c>
      <c r="V135" s="67">
        <f t="shared" si="42"/>
        <v>19721000</v>
      </c>
      <c r="W135" s="67">
        <f t="shared" si="42"/>
        <v>19848279</v>
      </c>
      <c r="X135" s="67">
        <f t="shared" si="42"/>
        <v>17839127</v>
      </c>
      <c r="Y135" s="67">
        <f t="shared" si="42"/>
        <v>0</v>
      </c>
      <c r="Z135" s="67">
        <f>Z134+Z108</f>
        <v>13663750</v>
      </c>
      <c r="AA135" s="67">
        <f t="shared" ref="AA135:AB135" si="43">AA134+AA108</f>
        <v>15228775</v>
      </c>
      <c r="AB135" s="67">
        <f t="shared" si="43"/>
        <v>14919522</v>
      </c>
    </row>
    <row r="136" spans="1:28" ht="7.5" customHeight="1"/>
    <row r="137" spans="1:28">
      <c r="A137" s="838" t="s">
        <v>150</v>
      </c>
      <c r="B137" s="838"/>
      <c r="C137" s="838"/>
      <c r="D137" s="838"/>
      <c r="E137" s="15"/>
      <c r="F137" s="15"/>
      <c r="G137" s="371"/>
      <c r="J137" s="15"/>
      <c r="K137" s="367"/>
      <c r="L137" s="367"/>
      <c r="N137" s="15"/>
      <c r="O137" s="367"/>
      <c r="P137" s="367"/>
      <c r="R137" s="15"/>
      <c r="S137" s="367"/>
      <c r="T137" s="367"/>
      <c r="V137" s="15"/>
      <c r="W137" s="367"/>
      <c r="X137" s="367"/>
      <c r="Z137" s="15"/>
      <c r="AA137" s="367"/>
      <c r="AB137" s="367"/>
    </row>
    <row r="138" spans="1:28" ht="15" customHeight="1" thickBot="1">
      <c r="A138" s="835" t="s">
        <v>151</v>
      </c>
      <c r="B138" s="835"/>
      <c r="C138" s="835"/>
      <c r="D138" s="16"/>
      <c r="E138" s="16"/>
      <c r="F138" s="16"/>
      <c r="G138" s="342" t="s">
        <v>603</v>
      </c>
      <c r="J138" s="16" t="s">
        <v>681</v>
      </c>
      <c r="K138" s="16" t="s">
        <v>681</v>
      </c>
      <c r="L138" s="16" t="s">
        <v>681</v>
      </c>
      <c r="N138" s="16" t="s">
        <v>681</v>
      </c>
      <c r="O138" s="16" t="s">
        <v>681</v>
      </c>
      <c r="P138" s="16" t="s">
        <v>681</v>
      </c>
      <c r="R138" s="16" t="s">
        <v>681</v>
      </c>
      <c r="S138" s="16" t="s">
        <v>681</v>
      </c>
      <c r="T138" s="16" t="s">
        <v>681</v>
      </c>
      <c r="V138" s="16" t="s">
        <v>681</v>
      </c>
      <c r="W138" s="16" t="s">
        <v>681</v>
      </c>
      <c r="X138" s="16" t="s">
        <v>681</v>
      </c>
      <c r="Z138" s="16" t="s">
        <v>681</v>
      </c>
      <c r="AA138" s="16" t="s">
        <v>681</v>
      </c>
      <c r="AB138" s="16" t="s">
        <v>681</v>
      </c>
    </row>
    <row r="139" spans="1:28" ht="13.5" customHeight="1" thickBot="1">
      <c r="A139" s="24">
        <v>1</v>
      </c>
      <c r="B139" s="130"/>
      <c r="C139" s="62" t="s">
        <v>152</v>
      </c>
      <c r="D139" s="11">
        <f>+D61-D108</f>
        <v>-59150750</v>
      </c>
      <c r="E139" s="11">
        <f>+E61-E108</f>
        <v>-59150750</v>
      </c>
      <c r="F139" s="11">
        <f>+F61-F108</f>
        <v>1331923704</v>
      </c>
      <c r="G139" s="344">
        <f>+G61-G108</f>
        <v>45.335178751715958</v>
      </c>
      <c r="J139" s="11">
        <f>+J61-J102</f>
        <v>212883000</v>
      </c>
      <c r="K139" s="11">
        <f>+K61-K102</f>
        <v>1695134120</v>
      </c>
      <c r="L139" s="11">
        <f>+L61-L102</f>
        <v>1893287329</v>
      </c>
      <c r="N139" s="11">
        <f>+N61-N102</f>
        <v>203581000</v>
      </c>
      <c r="O139" s="11">
        <f>+O61-O102</f>
        <v>1685832466</v>
      </c>
      <c r="P139" s="11">
        <f>+P61-P102</f>
        <v>1884893164</v>
      </c>
      <c r="R139" s="11">
        <f>+R61-R102</f>
        <v>0</v>
      </c>
      <c r="S139" s="11">
        <f>+S61-S102</f>
        <v>0</v>
      </c>
      <c r="T139" s="11">
        <f>+T61-T102</f>
        <v>0</v>
      </c>
      <c r="V139" s="11">
        <f>+V61-V102</f>
        <v>8627000</v>
      </c>
      <c r="W139" s="11">
        <f>+W61-W102</f>
        <v>8060690</v>
      </c>
      <c r="X139" s="11">
        <f>+X61-X102</f>
        <v>7031751</v>
      </c>
      <c r="Z139" s="11">
        <f>+Z61-Z102</f>
        <v>675000</v>
      </c>
      <c r="AA139" s="11">
        <f>+AA61-AA102</f>
        <v>1240964</v>
      </c>
      <c r="AB139" s="11">
        <f>+AB61-AB102</f>
        <v>1362414</v>
      </c>
    </row>
    <row r="140" spans="1:28" ht="27.75" customHeight="1" thickBot="1">
      <c r="A140" s="24" t="s">
        <v>17</v>
      </c>
      <c r="B140" s="130"/>
      <c r="C140" s="62" t="s">
        <v>153</v>
      </c>
      <c r="D140" s="11">
        <f>+D85-D134</f>
        <v>59150750</v>
      </c>
      <c r="E140" s="11">
        <f>+E85-E134</f>
        <v>59150750</v>
      </c>
      <c r="F140" s="11">
        <f>+F85-F134</f>
        <v>59150950</v>
      </c>
      <c r="G140" s="344">
        <f>+G85-G134</f>
        <v>1.8788163457088558E-3</v>
      </c>
      <c r="J140" s="11">
        <f>+J85-J134</f>
        <v>59150750</v>
      </c>
      <c r="K140" s="11">
        <f>+K85-K134</f>
        <v>59150750</v>
      </c>
      <c r="L140" s="11">
        <f>+L85-L134</f>
        <v>59150950</v>
      </c>
      <c r="N140" s="11">
        <f>+N85-N134</f>
        <v>58884000</v>
      </c>
      <c r="O140" s="11">
        <f>+O85-O134</f>
        <v>58884000</v>
      </c>
      <c r="P140" s="11">
        <f>+P85-P134</f>
        <v>58884200</v>
      </c>
      <c r="R140" s="11">
        <f>+R85-R134</f>
        <v>0</v>
      </c>
      <c r="S140" s="11">
        <f>+S85-S134</f>
        <v>0</v>
      </c>
      <c r="T140" s="11">
        <f>+T85-T134</f>
        <v>0</v>
      </c>
      <c r="V140" s="11">
        <f>+V85-V134</f>
        <v>0</v>
      </c>
      <c r="W140" s="11">
        <f>+W85-W134</f>
        <v>0</v>
      </c>
      <c r="X140" s="11">
        <f>+X85-X134</f>
        <v>0</v>
      </c>
      <c r="Z140" s="11">
        <f>+Z85-Z134</f>
        <v>266750</v>
      </c>
      <c r="AA140" s="11">
        <f>+AA85-AA134</f>
        <v>266750</v>
      </c>
      <c r="AB140" s="11">
        <f>+AB85-AB134</f>
        <v>266750</v>
      </c>
    </row>
    <row r="142" spans="1:28" s="825" customFormat="1" ht="12.75">
      <c r="D142" s="826">
        <f>D135-D86</f>
        <v>0</v>
      </c>
      <c r="E142" s="826">
        <f>E135-E86</f>
        <v>0</v>
      </c>
      <c r="F142" s="826"/>
      <c r="G142" s="827"/>
      <c r="J142" s="826">
        <f t="shared" ref="J142:AB142" si="44">J135-J86</f>
        <v>0</v>
      </c>
      <c r="K142" s="826">
        <f>K135-K86</f>
        <v>110121425</v>
      </c>
      <c r="L142" s="826">
        <f t="shared" si="44"/>
        <v>-1391074654</v>
      </c>
      <c r="M142" s="826">
        <f t="shared" si="44"/>
        <v>0</v>
      </c>
      <c r="N142" s="826">
        <f t="shared" si="44"/>
        <v>-30930000</v>
      </c>
      <c r="O142" s="826">
        <f t="shared" si="44"/>
        <v>71131000</v>
      </c>
      <c r="P142" s="826">
        <f t="shared" si="44"/>
        <v>-1428471585</v>
      </c>
      <c r="Q142" s="826">
        <f t="shared" si="44"/>
        <v>0</v>
      </c>
      <c r="R142" s="826">
        <f t="shared" si="44"/>
        <v>7264000</v>
      </c>
      <c r="S142" s="826">
        <f t="shared" si="44"/>
        <v>13798811</v>
      </c>
      <c r="T142" s="826">
        <f t="shared" si="44"/>
        <v>13528729</v>
      </c>
      <c r="U142" s="826">
        <f t="shared" si="44"/>
        <v>0</v>
      </c>
      <c r="V142" s="826">
        <f t="shared" si="44"/>
        <v>11094000</v>
      </c>
      <c r="W142" s="826">
        <f t="shared" si="44"/>
        <v>11787589</v>
      </c>
      <c r="X142" s="826">
        <f t="shared" si="44"/>
        <v>10807376</v>
      </c>
      <c r="Y142" s="826">
        <f t="shared" si="44"/>
        <v>0</v>
      </c>
      <c r="Z142" s="826">
        <f t="shared" si="44"/>
        <v>12572000</v>
      </c>
      <c r="AA142" s="826">
        <f t="shared" si="44"/>
        <v>13404025</v>
      </c>
      <c r="AB142" s="826">
        <f t="shared" si="44"/>
        <v>13060826</v>
      </c>
    </row>
  </sheetData>
  <mergeCells count="6">
    <mergeCell ref="A138:C138"/>
    <mergeCell ref="A1:D1"/>
    <mergeCell ref="A2:C2"/>
    <mergeCell ref="A88:D88"/>
    <mergeCell ref="A89:C89"/>
    <mergeCell ref="A137:D1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Header xml:space="preserve">&amp;C&amp;"Times New Roman CE,Félkövér"&amp;12BONYHÁD VÁROS ÖNKORMÁNYZATA
2017. ÉVI KÖLTSÉGVETÉS ÖNKÉNT VÁLLALT FELADATAINAK ÖSSZEVONT MÉRLEGE&amp;R&amp;"Times New Roman CE,Félkövér dőlt" 1.3. melléklet </oddHeader>
  </headerFooter>
  <rowBreaks count="2" manualBreakCount="2">
    <brk id="65" max="6" man="1"/>
    <brk id="87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AD142"/>
  <sheetViews>
    <sheetView view="pageBreakPreview" zoomScale="130" zoomScaleNormal="120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6" sqref="F96"/>
    </sheetView>
  </sheetViews>
  <sheetFormatPr defaultColWidth="9.140625" defaultRowHeight="15.75"/>
  <cols>
    <col min="1" max="2" width="8.140625" style="71" customWidth="1"/>
    <col min="3" max="3" width="65.85546875" style="71" customWidth="1"/>
    <col min="4" max="4" width="10" style="72" bestFit="1" customWidth="1"/>
    <col min="5" max="7" width="9.5703125" style="72" customWidth="1"/>
    <col min="8" max="9" width="9.140625" style="15"/>
    <col min="10" max="28" width="8.85546875" customWidth="1"/>
    <col min="29" max="16384" width="9.140625" style="15"/>
  </cols>
  <sheetData>
    <row r="1" spans="1:7" ht="15.95" customHeight="1">
      <c r="A1" s="836" t="s">
        <v>2</v>
      </c>
      <c r="B1" s="836"/>
      <c r="C1" s="836"/>
      <c r="D1" s="836"/>
      <c r="E1" s="15"/>
      <c r="F1" s="15"/>
      <c r="G1" s="15"/>
    </row>
    <row r="2" spans="1:7" ht="15.95" customHeight="1" thickBot="1">
      <c r="A2" s="835" t="s">
        <v>3</v>
      </c>
      <c r="B2" s="835"/>
      <c r="C2" s="835"/>
      <c r="D2" s="16"/>
      <c r="E2" s="16"/>
      <c r="F2" s="16"/>
      <c r="G2" s="16" t="s">
        <v>603</v>
      </c>
    </row>
    <row r="3" spans="1:7" ht="38.1" customHeight="1" thickBot="1">
      <c r="A3" s="17" t="s">
        <v>4</v>
      </c>
      <c r="B3" s="127" t="s">
        <v>254</v>
      </c>
      <c r="C3" s="18" t="s">
        <v>5</v>
      </c>
      <c r="D3" s="19" t="s">
        <v>604</v>
      </c>
      <c r="E3" s="19" t="s">
        <v>642</v>
      </c>
      <c r="F3" s="19" t="s">
        <v>643</v>
      </c>
      <c r="G3" s="19" t="s">
        <v>653</v>
      </c>
    </row>
    <row r="4" spans="1:7" s="23" customFormat="1" ht="12" customHeight="1" thickBot="1">
      <c r="A4" s="20">
        <v>1</v>
      </c>
      <c r="B4" s="20">
        <v>2</v>
      </c>
      <c r="C4" s="21">
        <v>2</v>
      </c>
      <c r="D4" s="22">
        <v>3</v>
      </c>
      <c r="E4" s="22">
        <v>3</v>
      </c>
      <c r="F4" s="22">
        <v>3</v>
      </c>
      <c r="G4" s="22">
        <v>3</v>
      </c>
    </row>
    <row r="5" spans="1:7" s="26" customFormat="1" ht="12" customHeight="1" thickBot="1">
      <c r="A5" s="24" t="s">
        <v>6</v>
      </c>
      <c r="B5" s="130" t="s">
        <v>280</v>
      </c>
      <c r="C5" s="25" t="s">
        <v>7</v>
      </c>
      <c r="D5" s="11">
        <f>+D6+D7+D8+D9+D10+D11</f>
        <v>0</v>
      </c>
      <c r="E5" s="11">
        <f>+E6+E7+E8+E9+E10+E11</f>
        <v>631995</v>
      </c>
      <c r="F5" s="11">
        <f>+F6+F7+F8+F9+F10+F11</f>
        <v>631995</v>
      </c>
      <c r="G5" s="344">
        <f>F5/E5*100</f>
        <v>100</v>
      </c>
    </row>
    <row r="6" spans="1:7" s="26" customFormat="1" ht="12" customHeight="1">
      <c r="A6" s="27" t="s">
        <v>8</v>
      </c>
      <c r="B6" s="131" t="s">
        <v>281</v>
      </c>
      <c r="C6" s="28" t="s">
        <v>9</v>
      </c>
      <c r="D6" s="29"/>
      <c r="E6" s="29"/>
      <c r="F6" s="29"/>
      <c r="G6" s="345"/>
    </row>
    <row r="7" spans="1:7" s="26" customFormat="1" ht="12" customHeight="1">
      <c r="A7" s="30" t="s">
        <v>10</v>
      </c>
      <c r="B7" s="132" t="s">
        <v>282</v>
      </c>
      <c r="C7" s="31" t="s">
        <v>11</v>
      </c>
      <c r="D7" s="32"/>
      <c r="E7" s="32"/>
      <c r="F7" s="32"/>
      <c r="G7" s="346"/>
    </row>
    <row r="8" spans="1:7" s="26" customFormat="1" ht="12" customHeight="1">
      <c r="A8" s="30" t="s">
        <v>12</v>
      </c>
      <c r="B8" s="132" t="s">
        <v>283</v>
      </c>
      <c r="C8" s="31" t="s">
        <v>463</v>
      </c>
      <c r="D8" s="32"/>
      <c r="E8" s="32"/>
      <c r="F8" s="32"/>
      <c r="G8" s="346"/>
    </row>
    <row r="9" spans="1:7" s="26" customFormat="1" ht="12" customHeight="1">
      <c r="A9" s="30" t="s">
        <v>13</v>
      </c>
      <c r="B9" s="132" t="s">
        <v>284</v>
      </c>
      <c r="C9" s="31" t="s">
        <v>14</v>
      </c>
      <c r="D9" s="32"/>
      <c r="E9" s="32"/>
      <c r="F9" s="32"/>
      <c r="G9" s="346"/>
    </row>
    <row r="10" spans="1:7" s="26" customFormat="1" ht="12" customHeight="1">
      <c r="A10" s="30" t="s">
        <v>15</v>
      </c>
      <c r="B10" s="132" t="s">
        <v>285</v>
      </c>
      <c r="C10" s="31" t="s">
        <v>464</v>
      </c>
      <c r="D10" s="32"/>
      <c r="E10" s="32">
        <v>631995</v>
      </c>
      <c r="F10" s="32">
        <v>631995</v>
      </c>
      <c r="G10" s="346">
        <f t="shared" ref="G10:G61" si="0">F10/E10*100</f>
        <v>100</v>
      </c>
    </row>
    <row r="11" spans="1:7" s="26" customFormat="1" ht="12" customHeight="1" thickBot="1">
      <c r="A11" s="33" t="s">
        <v>16</v>
      </c>
      <c r="B11" s="133" t="s">
        <v>286</v>
      </c>
      <c r="C11" s="34" t="s">
        <v>465</v>
      </c>
      <c r="D11" s="32"/>
      <c r="E11" s="32"/>
      <c r="F11" s="32"/>
      <c r="G11" s="346"/>
    </row>
    <row r="12" spans="1:7" s="26" customFormat="1" ht="12" customHeight="1" thickBot="1">
      <c r="A12" s="24" t="s">
        <v>17</v>
      </c>
      <c r="B12" s="130"/>
      <c r="C12" s="35" t="s">
        <v>18</v>
      </c>
      <c r="D12" s="11">
        <f>+D13+D14+D15+D16+D17</f>
        <v>0</v>
      </c>
      <c r="E12" s="11">
        <f>+E13+E14+E15+E16+E17</f>
        <v>0</v>
      </c>
      <c r="F12" s="11">
        <f>+F13+F14+F15+F16+F17</f>
        <v>0</v>
      </c>
      <c r="G12" s="344"/>
    </row>
    <row r="13" spans="1:7" s="26" customFormat="1" ht="12" customHeight="1">
      <c r="A13" s="27" t="s">
        <v>19</v>
      </c>
      <c r="B13" s="131" t="s">
        <v>287</v>
      </c>
      <c r="C13" s="28" t="s">
        <v>20</v>
      </c>
      <c r="D13" s="29"/>
      <c r="E13" s="29"/>
      <c r="F13" s="29"/>
      <c r="G13" s="345"/>
    </row>
    <row r="14" spans="1:7" s="26" customFormat="1" ht="12" customHeight="1">
      <c r="A14" s="30" t="s">
        <v>21</v>
      </c>
      <c r="B14" s="132" t="s">
        <v>288</v>
      </c>
      <c r="C14" s="31" t="s">
        <v>22</v>
      </c>
      <c r="D14" s="32"/>
      <c r="E14" s="32"/>
      <c r="F14" s="32"/>
      <c r="G14" s="346"/>
    </row>
    <row r="15" spans="1:7" s="26" customFormat="1" ht="12" customHeight="1">
      <c r="A15" s="30" t="s">
        <v>23</v>
      </c>
      <c r="B15" s="132" t="s">
        <v>289</v>
      </c>
      <c r="C15" s="31" t="s">
        <v>24</v>
      </c>
      <c r="D15" s="32"/>
      <c r="E15" s="32"/>
      <c r="F15" s="32"/>
      <c r="G15" s="346"/>
    </row>
    <row r="16" spans="1:7" s="26" customFormat="1" ht="12" customHeight="1">
      <c r="A16" s="30" t="s">
        <v>25</v>
      </c>
      <c r="B16" s="132" t="s">
        <v>290</v>
      </c>
      <c r="C16" s="31" t="s">
        <v>26</v>
      </c>
      <c r="D16" s="32"/>
      <c r="E16" s="32"/>
      <c r="F16" s="32"/>
      <c r="G16" s="346"/>
    </row>
    <row r="17" spans="1:7" s="26" customFormat="1" ht="12" customHeight="1" thickBot="1">
      <c r="A17" s="30" t="s">
        <v>27</v>
      </c>
      <c r="B17" s="132" t="s">
        <v>291</v>
      </c>
      <c r="C17" s="31" t="s">
        <v>28</v>
      </c>
      <c r="D17" s="32"/>
      <c r="E17" s="32"/>
      <c r="F17" s="32"/>
      <c r="G17" s="346"/>
    </row>
    <row r="18" spans="1:7" s="26" customFormat="1" ht="12" customHeight="1" thickBot="1">
      <c r="A18" s="24" t="s">
        <v>29</v>
      </c>
      <c r="B18" s="130" t="s">
        <v>292</v>
      </c>
      <c r="C18" s="25" t="s">
        <v>30</v>
      </c>
      <c r="D18" s="11">
        <f>+D19+D20+D21+D22+D23</f>
        <v>0</v>
      </c>
      <c r="E18" s="11">
        <f>+E19+E20+E21+E22+E23</f>
        <v>0</v>
      </c>
      <c r="F18" s="11">
        <f>+F19+F20+F21+F22+F23</f>
        <v>0</v>
      </c>
      <c r="G18" s="344"/>
    </row>
    <row r="19" spans="1:7" s="26" customFormat="1" ht="12" customHeight="1">
      <c r="A19" s="27" t="s">
        <v>31</v>
      </c>
      <c r="B19" s="131" t="s">
        <v>293</v>
      </c>
      <c r="C19" s="28" t="s">
        <v>32</v>
      </c>
      <c r="D19" s="29"/>
      <c r="E19" s="29"/>
      <c r="F19" s="29"/>
      <c r="G19" s="345"/>
    </row>
    <row r="20" spans="1:7" s="26" customFormat="1" ht="12" customHeight="1">
      <c r="A20" s="30" t="s">
        <v>33</v>
      </c>
      <c r="B20" s="132" t="s">
        <v>294</v>
      </c>
      <c r="C20" s="31" t="s">
        <v>34</v>
      </c>
      <c r="D20" s="32"/>
      <c r="E20" s="32"/>
      <c r="F20" s="32"/>
      <c r="G20" s="346"/>
    </row>
    <row r="21" spans="1:7" s="26" customFormat="1" ht="12" customHeight="1">
      <c r="A21" s="30" t="s">
        <v>35</v>
      </c>
      <c r="B21" s="132" t="s">
        <v>295</v>
      </c>
      <c r="C21" s="31" t="s">
        <v>36</v>
      </c>
      <c r="D21" s="32"/>
      <c r="E21" s="32"/>
      <c r="F21" s="32"/>
      <c r="G21" s="346"/>
    </row>
    <row r="22" spans="1:7" s="26" customFormat="1" ht="12" customHeight="1">
      <c r="A22" s="30" t="s">
        <v>37</v>
      </c>
      <c r="B22" s="132" t="s">
        <v>296</v>
      </c>
      <c r="C22" s="31" t="s">
        <v>38</v>
      </c>
      <c r="D22" s="32"/>
      <c r="E22" s="32"/>
      <c r="F22" s="32"/>
      <c r="G22" s="346"/>
    </row>
    <row r="23" spans="1:7" s="26" customFormat="1" ht="12" customHeight="1" thickBot="1">
      <c r="A23" s="30" t="s">
        <v>39</v>
      </c>
      <c r="B23" s="132" t="s">
        <v>297</v>
      </c>
      <c r="C23" s="31" t="s">
        <v>40</v>
      </c>
      <c r="D23" s="32"/>
      <c r="E23" s="32"/>
      <c r="F23" s="32"/>
      <c r="G23" s="346"/>
    </row>
    <row r="24" spans="1:7" s="26" customFormat="1" ht="12" customHeight="1" thickBot="1">
      <c r="A24" s="24" t="s">
        <v>41</v>
      </c>
      <c r="B24" s="130" t="s">
        <v>298</v>
      </c>
      <c r="C24" s="25" t="s">
        <v>42</v>
      </c>
      <c r="D24" s="14">
        <f>SUM(D25:D31)</f>
        <v>71963000</v>
      </c>
      <c r="E24" s="14">
        <f>SUM(E25:E31)</f>
        <v>68668000</v>
      </c>
      <c r="F24" s="14">
        <f>SUM(F25:F31)</f>
        <v>64748608</v>
      </c>
      <c r="G24" s="347">
        <f t="shared" si="0"/>
        <v>94.292258402749468</v>
      </c>
    </row>
    <row r="25" spans="1:7" s="26" customFormat="1" ht="12" customHeight="1">
      <c r="A25" s="27" t="s">
        <v>352</v>
      </c>
      <c r="B25" s="131" t="s">
        <v>299</v>
      </c>
      <c r="C25" s="28" t="s">
        <v>469</v>
      </c>
      <c r="D25" s="37"/>
      <c r="E25" s="37"/>
      <c r="F25" s="37"/>
      <c r="G25" s="348"/>
    </row>
    <row r="26" spans="1:7" s="26" customFormat="1" ht="12" customHeight="1">
      <c r="A26" s="27" t="s">
        <v>353</v>
      </c>
      <c r="B26" s="131" t="s">
        <v>510</v>
      </c>
      <c r="C26" s="28" t="s">
        <v>509</v>
      </c>
      <c r="D26" s="37"/>
      <c r="E26" s="37"/>
      <c r="F26" s="37"/>
      <c r="G26" s="348"/>
    </row>
    <row r="27" spans="1:7" s="26" customFormat="1" ht="12" customHeight="1">
      <c r="A27" s="27" t="s">
        <v>354</v>
      </c>
      <c r="B27" s="132" t="s">
        <v>466</v>
      </c>
      <c r="C27" s="31" t="s">
        <v>470</v>
      </c>
      <c r="D27" s="37">
        <v>71963000</v>
      </c>
      <c r="E27" s="37">
        <v>68668000</v>
      </c>
      <c r="F27" s="37">
        <v>64748608</v>
      </c>
      <c r="G27" s="348">
        <f t="shared" si="0"/>
        <v>94.292258402749468</v>
      </c>
    </row>
    <row r="28" spans="1:7" s="26" customFormat="1" ht="12" customHeight="1">
      <c r="A28" s="27" t="s">
        <v>355</v>
      </c>
      <c r="B28" s="132" t="s">
        <v>467</v>
      </c>
      <c r="C28" s="31" t="s">
        <v>471</v>
      </c>
      <c r="D28" s="32"/>
      <c r="E28" s="32"/>
      <c r="F28" s="32"/>
      <c r="G28" s="346"/>
    </row>
    <row r="29" spans="1:7" s="26" customFormat="1" ht="12" customHeight="1">
      <c r="A29" s="27" t="s">
        <v>356</v>
      </c>
      <c r="B29" s="132" t="s">
        <v>300</v>
      </c>
      <c r="C29" s="31" t="s">
        <v>472</v>
      </c>
      <c r="D29" s="32"/>
      <c r="E29" s="32"/>
      <c r="F29" s="32"/>
      <c r="G29" s="346"/>
    </row>
    <row r="30" spans="1:7" s="26" customFormat="1" ht="12" customHeight="1">
      <c r="A30" s="27" t="s">
        <v>357</v>
      </c>
      <c r="B30" s="133" t="s">
        <v>301</v>
      </c>
      <c r="C30" s="34" t="s">
        <v>473</v>
      </c>
      <c r="D30" s="32"/>
      <c r="E30" s="32"/>
      <c r="F30" s="32"/>
      <c r="G30" s="346"/>
    </row>
    <row r="31" spans="1:7" s="26" customFormat="1" ht="12" customHeight="1" thickBot="1">
      <c r="A31" s="27" t="s">
        <v>511</v>
      </c>
      <c r="B31" s="133" t="s">
        <v>302</v>
      </c>
      <c r="C31" s="34" t="s">
        <v>468</v>
      </c>
      <c r="D31" s="36"/>
      <c r="E31" s="36"/>
      <c r="F31" s="36"/>
      <c r="G31" s="349"/>
    </row>
    <row r="32" spans="1:7" s="26" customFormat="1" ht="12" customHeight="1" thickBot="1">
      <c r="A32" s="24" t="s">
        <v>43</v>
      </c>
      <c r="B32" s="130" t="s">
        <v>303</v>
      </c>
      <c r="C32" s="25" t="s">
        <v>44</v>
      </c>
      <c r="D32" s="11">
        <f>SUM(D33:D42)</f>
        <v>508000</v>
      </c>
      <c r="E32" s="11">
        <f>SUM(E33:E42)</f>
        <v>508000</v>
      </c>
      <c r="F32" s="11">
        <f>SUM(F33:F42)</f>
        <v>634920</v>
      </c>
      <c r="G32" s="344">
        <f t="shared" si="0"/>
        <v>124.98425196850394</v>
      </c>
    </row>
    <row r="33" spans="1:7" s="26" customFormat="1" ht="12" customHeight="1">
      <c r="A33" s="27" t="s">
        <v>45</v>
      </c>
      <c r="B33" s="131" t="s">
        <v>304</v>
      </c>
      <c r="C33" s="28" t="s">
        <v>46</v>
      </c>
      <c r="D33" s="29"/>
      <c r="E33" s="29"/>
      <c r="F33" s="29"/>
      <c r="G33" s="345"/>
    </row>
    <row r="34" spans="1:7" s="26" customFormat="1" ht="12" customHeight="1">
      <c r="A34" s="30" t="s">
        <v>47</v>
      </c>
      <c r="B34" s="132" t="s">
        <v>305</v>
      </c>
      <c r="C34" s="31" t="s">
        <v>48</v>
      </c>
      <c r="D34" s="32">
        <v>508000</v>
      </c>
      <c r="E34" s="32">
        <v>400000</v>
      </c>
      <c r="F34" s="32">
        <v>501000</v>
      </c>
      <c r="G34" s="346">
        <f t="shared" si="0"/>
        <v>125.25</v>
      </c>
    </row>
    <row r="35" spans="1:7" s="26" customFormat="1" ht="12" customHeight="1">
      <c r="A35" s="30" t="s">
        <v>49</v>
      </c>
      <c r="B35" s="132" t="s">
        <v>306</v>
      </c>
      <c r="C35" s="31" t="s">
        <v>50</v>
      </c>
      <c r="D35" s="32"/>
      <c r="E35" s="32"/>
      <c r="F35" s="32"/>
      <c r="G35" s="346"/>
    </row>
    <row r="36" spans="1:7" s="26" customFormat="1" ht="12" customHeight="1">
      <c r="A36" s="30" t="s">
        <v>51</v>
      </c>
      <c r="B36" s="132" t="s">
        <v>307</v>
      </c>
      <c r="C36" s="31" t="s">
        <v>52</v>
      </c>
      <c r="D36" s="32"/>
      <c r="E36" s="32"/>
      <c r="F36" s="32"/>
      <c r="G36" s="346"/>
    </row>
    <row r="37" spans="1:7" s="26" customFormat="1" ht="12" customHeight="1">
      <c r="A37" s="30" t="s">
        <v>53</v>
      </c>
      <c r="B37" s="132" t="s">
        <v>308</v>
      </c>
      <c r="C37" s="31" t="s">
        <v>54</v>
      </c>
      <c r="D37" s="32"/>
      <c r="E37" s="32"/>
      <c r="F37" s="32"/>
      <c r="G37" s="346"/>
    </row>
    <row r="38" spans="1:7" s="26" customFormat="1" ht="12" customHeight="1">
      <c r="A38" s="30" t="s">
        <v>55</v>
      </c>
      <c r="B38" s="132" t="s">
        <v>309</v>
      </c>
      <c r="C38" s="31" t="s">
        <v>56</v>
      </c>
      <c r="D38" s="32"/>
      <c r="E38" s="32">
        <v>108000</v>
      </c>
      <c r="F38" s="32">
        <v>133920</v>
      </c>
      <c r="G38" s="346"/>
    </row>
    <row r="39" spans="1:7" s="26" customFormat="1" ht="12" customHeight="1">
      <c r="A39" s="30" t="s">
        <v>57</v>
      </c>
      <c r="B39" s="132" t="s">
        <v>310</v>
      </c>
      <c r="C39" s="31" t="s">
        <v>58</v>
      </c>
      <c r="D39" s="32"/>
      <c r="E39" s="32"/>
      <c r="F39" s="32"/>
      <c r="G39" s="346"/>
    </row>
    <row r="40" spans="1:7" s="26" customFormat="1" ht="12" customHeight="1">
      <c r="A40" s="30" t="s">
        <v>59</v>
      </c>
      <c r="B40" s="132" t="s">
        <v>311</v>
      </c>
      <c r="C40" s="31" t="s">
        <v>60</v>
      </c>
      <c r="D40" s="32"/>
      <c r="E40" s="32"/>
      <c r="F40" s="32"/>
      <c r="G40" s="346"/>
    </row>
    <row r="41" spans="1:7" s="26" customFormat="1" ht="12" customHeight="1">
      <c r="A41" s="30" t="s">
        <v>61</v>
      </c>
      <c r="B41" s="132" t="s">
        <v>312</v>
      </c>
      <c r="C41" s="31" t="s">
        <v>62</v>
      </c>
      <c r="D41" s="38"/>
      <c r="E41" s="38"/>
      <c r="F41" s="38"/>
      <c r="G41" s="350"/>
    </row>
    <row r="42" spans="1:7" s="26" customFormat="1" ht="12" customHeight="1" thickBot="1">
      <c r="A42" s="33" t="s">
        <v>63</v>
      </c>
      <c r="B42" s="132" t="s">
        <v>313</v>
      </c>
      <c r="C42" s="34" t="s">
        <v>64</v>
      </c>
      <c r="D42" s="39"/>
      <c r="E42" s="39"/>
      <c r="F42" s="39"/>
      <c r="G42" s="351"/>
    </row>
    <row r="43" spans="1:7" s="26" customFormat="1" ht="12" customHeight="1" thickBot="1">
      <c r="A43" s="24" t="s">
        <v>65</v>
      </c>
      <c r="B43" s="130" t="s">
        <v>314</v>
      </c>
      <c r="C43" s="25" t="s">
        <v>66</v>
      </c>
      <c r="D43" s="11">
        <f>SUM(D44:D48)</f>
        <v>0</v>
      </c>
      <c r="E43" s="11">
        <f>SUM(E44:E48)</f>
        <v>0</v>
      </c>
      <c r="F43" s="11">
        <f>SUM(F44:F48)</f>
        <v>0</v>
      </c>
      <c r="G43" s="344"/>
    </row>
    <row r="44" spans="1:7" s="26" customFormat="1" ht="12" customHeight="1">
      <c r="A44" s="27" t="s">
        <v>67</v>
      </c>
      <c r="B44" s="131" t="s">
        <v>315</v>
      </c>
      <c r="C44" s="28" t="s">
        <v>68</v>
      </c>
      <c r="D44" s="40"/>
      <c r="E44" s="40"/>
      <c r="F44" s="40"/>
      <c r="G44" s="352"/>
    </row>
    <row r="45" spans="1:7" s="26" customFormat="1" ht="12" customHeight="1">
      <c r="A45" s="30" t="s">
        <v>69</v>
      </c>
      <c r="B45" s="132" t="s">
        <v>316</v>
      </c>
      <c r="C45" s="31" t="s">
        <v>70</v>
      </c>
      <c r="D45" s="38"/>
      <c r="E45" s="38"/>
      <c r="F45" s="38"/>
      <c r="G45" s="350"/>
    </row>
    <row r="46" spans="1:7" s="26" customFormat="1" ht="12" customHeight="1">
      <c r="A46" s="30" t="s">
        <v>71</v>
      </c>
      <c r="B46" s="132" t="s">
        <v>317</v>
      </c>
      <c r="C46" s="31" t="s">
        <v>72</v>
      </c>
      <c r="D46" s="38"/>
      <c r="E46" s="38"/>
      <c r="F46" s="38"/>
      <c r="G46" s="350"/>
    </row>
    <row r="47" spans="1:7" s="26" customFormat="1" ht="12" customHeight="1">
      <c r="A47" s="30" t="s">
        <v>73</v>
      </c>
      <c r="B47" s="132" t="s">
        <v>318</v>
      </c>
      <c r="C47" s="31" t="s">
        <v>74</v>
      </c>
      <c r="D47" s="38"/>
      <c r="E47" s="38"/>
      <c r="F47" s="38"/>
      <c r="G47" s="350"/>
    </row>
    <row r="48" spans="1:7" s="26" customFormat="1" ht="12" customHeight="1" thickBot="1">
      <c r="A48" s="33" t="s">
        <v>75</v>
      </c>
      <c r="B48" s="132" t="s">
        <v>319</v>
      </c>
      <c r="C48" s="34" t="s">
        <v>76</v>
      </c>
      <c r="D48" s="39"/>
      <c r="E48" s="39"/>
      <c r="F48" s="39"/>
      <c r="G48" s="351"/>
    </row>
    <row r="49" spans="1:7" s="26" customFormat="1" ht="12" customHeight="1" thickBot="1">
      <c r="A49" s="24" t="s">
        <v>77</v>
      </c>
      <c r="B49" s="130" t="s">
        <v>320</v>
      </c>
      <c r="C49" s="25" t="s">
        <v>78</v>
      </c>
      <c r="D49" s="11">
        <f>SUM(D50:D50)</f>
        <v>0</v>
      </c>
      <c r="E49" s="11">
        <f>SUM(E50:E50)</f>
        <v>0</v>
      </c>
      <c r="F49" s="11">
        <f>SUM(F50:F50)</f>
        <v>0</v>
      </c>
      <c r="G49" s="344"/>
    </row>
    <row r="50" spans="1:7" s="26" customFormat="1" ht="12" customHeight="1">
      <c r="A50" s="27" t="s">
        <v>478</v>
      </c>
      <c r="B50" s="131" t="s">
        <v>321</v>
      </c>
      <c r="C50" s="28" t="s">
        <v>475</v>
      </c>
      <c r="D50" s="29"/>
      <c r="E50" s="29"/>
      <c r="F50" s="29"/>
      <c r="G50" s="345"/>
    </row>
    <row r="51" spans="1:7" s="26" customFormat="1" ht="12" customHeight="1">
      <c r="A51" s="27" t="s">
        <v>479</v>
      </c>
      <c r="B51" s="132" t="s">
        <v>322</v>
      </c>
      <c r="C51" s="31" t="s">
        <v>476</v>
      </c>
      <c r="D51" s="29"/>
      <c r="E51" s="29"/>
      <c r="F51" s="29"/>
      <c r="G51" s="345"/>
    </row>
    <row r="52" spans="1:7" s="26" customFormat="1" ht="13.5" customHeight="1">
      <c r="A52" s="27" t="s">
        <v>480</v>
      </c>
      <c r="B52" s="132" t="s">
        <v>323</v>
      </c>
      <c r="C52" s="31" t="s">
        <v>504</v>
      </c>
      <c r="D52" s="29"/>
      <c r="E52" s="29"/>
      <c r="F52" s="29"/>
      <c r="G52" s="345"/>
    </row>
    <row r="53" spans="1:7" s="26" customFormat="1" ht="12" customHeight="1">
      <c r="A53" s="33" t="s">
        <v>481</v>
      </c>
      <c r="B53" s="133" t="s">
        <v>477</v>
      </c>
      <c r="C53" s="34" t="s">
        <v>483</v>
      </c>
      <c r="D53" s="36"/>
      <c r="E53" s="36"/>
      <c r="F53" s="36"/>
      <c r="G53" s="349"/>
    </row>
    <row r="54" spans="1:7" s="26" customFormat="1" ht="12" customHeight="1" thickBot="1">
      <c r="A54" s="33" t="s">
        <v>482</v>
      </c>
      <c r="B54" s="133" t="s">
        <v>474</v>
      </c>
      <c r="C54" s="34" t="s">
        <v>484</v>
      </c>
      <c r="D54" s="36"/>
      <c r="E54" s="36"/>
      <c r="F54" s="36"/>
      <c r="G54" s="349"/>
    </row>
    <row r="55" spans="1:7" s="26" customFormat="1" ht="12" customHeight="1" thickBot="1">
      <c r="A55" s="24" t="s">
        <v>83</v>
      </c>
      <c r="B55" s="130" t="s">
        <v>324</v>
      </c>
      <c r="C55" s="35" t="s">
        <v>84</v>
      </c>
      <c r="D55" s="11">
        <f>SUM(D56:D56)</f>
        <v>0</v>
      </c>
      <c r="E55" s="11">
        <f>SUM(E56:E56)</f>
        <v>0</v>
      </c>
      <c r="F55" s="11">
        <f>SUM(F56:F56)</f>
        <v>0</v>
      </c>
      <c r="G55" s="344"/>
    </row>
    <row r="56" spans="1:7" s="26" customFormat="1" ht="12" customHeight="1">
      <c r="A56" s="27" t="s">
        <v>490</v>
      </c>
      <c r="B56" s="131" t="s">
        <v>325</v>
      </c>
      <c r="C56" s="28" t="s">
        <v>485</v>
      </c>
      <c r="D56" s="38"/>
      <c r="E56" s="38"/>
      <c r="F56" s="38"/>
      <c r="G56" s="350"/>
    </row>
    <row r="57" spans="1:7" s="26" customFormat="1" ht="12" customHeight="1">
      <c r="A57" s="27" t="s">
        <v>491</v>
      </c>
      <c r="B57" s="131" t="s">
        <v>326</v>
      </c>
      <c r="C57" s="31" t="s">
        <v>486</v>
      </c>
      <c r="D57" s="38"/>
      <c r="E57" s="38"/>
      <c r="F57" s="38"/>
      <c r="G57" s="350"/>
    </row>
    <row r="58" spans="1:7" s="26" customFormat="1" ht="11.25" customHeight="1">
      <c r="A58" s="27" t="s">
        <v>492</v>
      </c>
      <c r="B58" s="131" t="s">
        <v>327</v>
      </c>
      <c r="C58" s="31" t="s">
        <v>505</v>
      </c>
      <c r="D58" s="38"/>
      <c r="E58" s="38"/>
      <c r="F58" s="38"/>
      <c r="G58" s="350"/>
    </row>
    <row r="59" spans="1:7" s="26" customFormat="1" ht="12" customHeight="1">
      <c r="A59" s="27" t="s">
        <v>491</v>
      </c>
      <c r="B59" s="137" t="s">
        <v>488</v>
      </c>
      <c r="C59" s="34" t="s">
        <v>487</v>
      </c>
      <c r="D59" s="38"/>
      <c r="E59" s="38"/>
      <c r="F59" s="38"/>
      <c r="G59" s="350"/>
    </row>
    <row r="60" spans="1:7" s="26" customFormat="1" ht="12" customHeight="1" thickBot="1">
      <c r="A60" s="27" t="s">
        <v>492</v>
      </c>
      <c r="B60" s="133" t="s">
        <v>495</v>
      </c>
      <c r="C60" s="34" t="s">
        <v>489</v>
      </c>
      <c r="D60" s="38"/>
      <c r="E60" s="38"/>
      <c r="F60" s="38"/>
      <c r="G60" s="350"/>
    </row>
    <row r="61" spans="1:7" s="26" customFormat="1" ht="12" customHeight="1" thickBot="1">
      <c r="A61" s="24" t="s">
        <v>85</v>
      </c>
      <c r="B61" s="130"/>
      <c r="C61" s="25" t="s">
        <v>86</v>
      </c>
      <c r="D61" s="14">
        <f>+D5+D12+D18+D24+D32+D43+D49+D55</f>
        <v>72471000</v>
      </c>
      <c r="E61" s="14">
        <f>+E5+E12+E18+E24+E32+E43+E49+E55</f>
        <v>69807995</v>
      </c>
      <c r="F61" s="14">
        <f>+F5+F12+F18+F24+F32+F43+F49+F55</f>
        <v>66015523</v>
      </c>
      <c r="G61" s="347">
        <f t="shared" si="0"/>
        <v>94.56728129779404</v>
      </c>
    </row>
    <row r="62" spans="1:7" s="26" customFormat="1" ht="12" customHeight="1" thickBot="1">
      <c r="A62" s="41" t="s">
        <v>87</v>
      </c>
      <c r="B62" s="130" t="s">
        <v>329</v>
      </c>
      <c r="C62" s="35" t="s">
        <v>88</v>
      </c>
      <c r="D62" s="11">
        <f>SUM(D63:D65)</f>
        <v>0</v>
      </c>
      <c r="E62" s="11">
        <f>SUM(E63:E65)</f>
        <v>0</v>
      </c>
      <c r="F62" s="11">
        <f>SUM(F63:F65)</f>
        <v>0</v>
      </c>
      <c r="G62" s="344"/>
    </row>
    <row r="63" spans="1:7" s="26" customFormat="1" ht="12" customHeight="1">
      <c r="A63" s="27" t="s">
        <v>89</v>
      </c>
      <c r="B63" s="131" t="s">
        <v>330</v>
      </c>
      <c r="C63" s="28" t="s">
        <v>90</v>
      </c>
      <c r="D63" s="38"/>
      <c r="E63" s="38"/>
      <c r="F63" s="38"/>
      <c r="G63" s="350"/>
    </row>
    <row r="64" spans="1:7" s="26" customFormat="1" ht="12" customHeight="1">
      <c r="A64" s="30" t="s">
        <v>91</v>
      </c>
      <c r="B64" s="131" t="s">
        <v>331</v>
      </c>
      <c r="C64" s="31" t="s">
        <v>92</v>
      </c>
      <c r="D64" s="38"/>
      <c r="E64" s="38"/>
      <c r="F64" s="38"/>
      <c r="G64" s="350"/>
    </row>
    <row r="65" spans="1:7" s="26" customFormat="1" ht="12" customHeight="1" thickBot="1">
      <c r="A65" s="33" t="s">
        <v>93</v>
      </c>
      <c r="B65" s="131" t="s">
        <v>332</v>
      </c>
      <c r="C65" s="42" t="s">
        <v>94</v>
      </c>
      <c r="D65" s="38"/>
      <c r="E65" s="38"/>
      <c r="F65" s="38"/>
      <c r="G65" s="350"/>
    </row>
    <row r="66" spans="1:7" s="26" customFormat="1" ht="12" customHeight="1" thickBot="1">
      <c r="A66" s="41" t="s">
        <v>95</v>
      </c>
      <c r="B66" s="130" t="s">
        <v>333</v>
      </c>
      <c r="C66" s="35" t="s">
        <v>96</v>
      </c>
      <c r="D66" s="11">
        <f>SUM(D67:D70)</f>
        <v>0</v>
      </c>
      <c r="E66" s="11">
        <f>SUM(E67:E70)</f>
        <v>0</v>
      </c>
      <c r="F66" s="11">
        <f>SUM(F67:F70)</f>
        <v>0</v>
      </c>
      <c r="G66" s="344"/>
    </row>
    <row r="67" spans="1:7" s="26" customFormat="1" ht="12" customHeight="1">
      <c r="A67" s="27" t="s">
        <v>97</v>
      </c>
      <c r="B67" s="131" t="s">
        <v>334</v>
      </c>
      <c r="C67" s="28" t="s">
        <v>98</v>
      </c>
      <c r="D67" s="38"/>
      <c r="E67" s="38"/>
      <c r="F67" s="38"/>
      <c r="G67" s="350"/>
    </row>
    <row r="68" spans="1:7" s="26" customFormat="1" ht="12" customHeight="1">
      <c r="A68" s="30" t="s">
        <v>99</v>
      </c>
      <c r="B68" s="131" t="s">
        <v>335</v>
      </c>
      <c r="C68" s="31" t="s">
        <v>100</v>
      </c>
      <c r="D68" s="38"/>
      <c r="E68" s="38"/>
      <c r="F68" s="38"/>
      <c r="G68" s="350"/>
    </row>
    <row r="69" spans="1:7" s="26" customFormat="1" ht="12" customHeight="1">
      <c r="A69" s="30" t="s">
        <v>101</v>
      </c>
      <c r="B69" s="131" t="s">
        <v>336</v>
      </c>
      <c r="C69" s="31" t="s">
        <v>102</v>
      </c>
      <c r="D69" s="38"/>
      <c r="E69" s="38"/>
      <c r="F69" s="38"/>
      <c r="G69" s="350"/>
    </row>
    <row r="70" spans="1:7" s="26" customFormat="1" ht="12" customHeight="1" thickBot="1">
      <c r="A70" s="33" t="s">
        <v>103</v>
      </c>
      <c r="B70" s="131" t="s">
        <v>337</v>
      </c>
      <c r="C70" s="34" t="s">
        <v>104</v>
      </c>
      <c r="D70" s="38"/>
      <c r="E70" s="38"/>
      <c r="F70" s="38"/>
      <c r="G70" s="350"/>
    </row>
    <row r="71" spans="1:7" s="26" customFormat="1" ht="12" customHeight="1" thickBot="1">
      <c r="A71" s="41" t="s">
        <v>105</v>
      </c>
      <c r="B71" s="130" t="s">
        <v>338</v>
      </c>
      <c r="C71" s="35" t="s">
        <v>106</v>
      </c>
      <c r="D71" s="11">
        <f>SUM(D72:D73)</f>
        <v>0</v>
      </c>
      <c r="E71" s="11">
        <f>SUM(E72:E73)</f>
        <v>0</v>
      </c>
      <c r="F71" s="11">
        <f>SUM(F72:F73)</f>
        <v>0</v>
      </c>
      <c r="G71" s="344"/>
    </row>
    <row r="72" spans="1:7" s="26" customFormat="1" ht="12" customHeight="1">
      <c r="A72" s="27" t="s">
        <v>107</v>
      </c>
      <c r="B72" s="131" t="s">
        <v>339</v>
      </c>
      <c r="C72" s="28" t="s">
        <v>108</v>
      </c>
      <c r="D72" s="38"/>
      <c r="E72" s="38"/>
      <c r="F72" s="38"/>
      <c r="G72" s="350"/>
    </row>
    <row r="73" spans="1:7" s="26" customFormat="1" ht="12" customHeight="1" thickBot="1">
      <c r="A73" s="33" t="s">
        <v>109</v>
      </c>
      <c r="B73" s="131" t="s">
        <v>340</v>
      </c>
      <c r="C73" s="34" t="s">
        <v>110</v>
      </c>
      <c r="D73" s="38"/>
      <c r="E73" s="38"/>
      <c r="F73" s="38"/>
      <c r="G73" s="350"/>
    </row>
    <row r="74" spans="1:7" s="26" customFormat="1" ht="12" customHeight="1" thickBot="1">
      <c r="A74" s="41" t="s">
        <v>111</v>
      </c>
      <c r="B74" s="130"/>
      <c r="C74" s="35" t="s">
        <v>112</v>
      </c>
      <c r="D74" s="11">
        <f>SUM(D75:D77)</f>
        <v>0</v>
      </c>
      <c r="E74" s="11">
        <f>SUM(E75:E77)</f>
        <v>0</v>
      </c>
      <c r="F74" s="11">
        <f>SUM(F75:F77)</f>
        <v>0</v>
      </c>
      <c r="G74" s="344"/>
    </row>
    <row r="75" spans="1:7" s="26" customFormat="1" ht="12" customHeight="1">
      <c r="A75" s="27" t="s">
        <v>497</v>
      </c>
      <c r="B75" s="131" t="s">
        <v>341</v>
      </c>
      <c r="C75" s="28" t="s">
        <v>113</v>
      </c>
      <c r="D75" s="38"/>
      <c r="E75" s="38"/>
      <c r="F75" s="38"/>
      <c r="G75" s="350"/>
    </row>
    <row r="76" spans="1:7" s="26" customFormat="1" ht="12" customHeight="1">
      <c r="A76" s="30" t="s">
        <v>498</v>
      </c>
      <c r="B76" s="132" t="s">
        <v>342</v>
      </c>
      <c r="C76" s="31" t="s">
        <v>114</v>
      </c>
      <c r="D76" s="38"/>
      <c r="E76" s="38"/>
      <c r="F76" s="38"/>
      <c r="G76" s="350"/>
    </row>
    <row r="77" spans="1:7" s="26" customFormat="1" ht="12" customHeight="1" thickBot="1">
      <c r="A77" s="33" t="s">
        <v>499</v>
      </c>
      <c r="B77" s="133" t="s">
        <v>496</v>
      </c>
      <c r="C77" s="34" t="s">
        <v>573</v>
      </c>
      <c r="D77" s="38"/>
      <c r="E77" s="38"/>
      <c r="F77" s="38"/>
      <c r="G77" s="350"/>
    </row>
    <row r="78" spans="1:7" s="26" customFormat="1" ht="12" customHeight="1" thickBot="1">
      <c r="A78" s="41" t="s">
        <v>115</v>
      </c>
      <c r="B78" s="130" t="s">
        <v>343</v>
      </c>
      <c r="C78" s="35" t="s">
        <v>116</v>
      </c>
      <c r="D78" s="11">
        <f>SUM(D79:D82)</f>
        <v>0</v>
      </c>
      <c r="E78" s="11">
        <f>SUM(E79:E82)</f>
        <v>0</v>
      </c>
      <c r="F78" s="11">
        <f>SUM(F79:F82)</f>
        <v>0</v>
      </c>
      <c r="G78" s="344"/>
    </row>
    <row r="79" spans="1:7" s="26" customFormat="1" ht="12" customHeight="1">
      <c r="A79" s="43" t="s">
        <v>500</v>
      </c>
      <c r="B79" s="131" t="s">
        <v>344</v>
      </c>
      <c r="C79" s="28" t="s">
        <v>574</v>
      </c>
      <c r="D79" s="38"/>
      <c r="E79" s="38"/>
      <c r="F79" s="38"/>
      <c r="G79" s="350"/>
    </row>
    <row r="80" spans="1:7" s="26" customFormat="1" ht="12" customHeight="1">
      <c r="A80" s="44" t="s">
        <v>501</v>
      </c>
      <c r="B80" s="131" t="s">
        <v>345</v>
      </c>
      <c r="C80" s="31" t="s">
        <v>575</v>
      </c>
      <c r="D80" s="38"/>
      <c r="E80" s="38"/>
      <c r="F80" s="38"/>
      <c r="G80" s="350"/>
    </row>
    <row r="81" spans="1:30" s="26" customFormat="1" ht="12" customHeight="1">
      <c r="A81" s="44" t="s">
        <v>502</v>
      </c>
      <c r="B81" s="131" t="s">
        <v>346</v>
      </c>
      <c r="C81" s="31" t="s">
        <v>576</v>
      </c>
      <c r="D81" s="38"/>
      <c r="E81" s="38"/>
      <c r="F81" s="38"/>
      <c r="G81" s="350"/>
    </row>
    <row r="82" spans="1:30" s="26" customFormat="1" ht="12" customHeight="1" thickBot="1">
      <c r="A82" s="45" t="s">
        <v>503</v>
      </c>
      <c r="B82" s="131" t="s">
        <v>347</v>
      </c>
      <c r="C82" s="34" t="s">
        <v>577</v>
      </c>
      <c r="D82" s="38"/>
      <c r="E82" s="38"/>
      <c r="F82" s="38"/>
      <c r="G82" s="350"/>
    </row>
    <row r="83" spans="1:30" s="26" customFormat="1" ht="13.5" customHeight="1" thickBot="1">
      <c r="A83" s="41" t="s">
        <v>117</v>
      </c>
      <c r="B83" s="130" t="s">
        <v>348</v>
      </c>
      <c r="C83" s="35" t="s">
        <v>118</v>
      </c>
      <c r="D83" s="46"/>
      <c r="E83" s="46"/>
      <c r="F83" s="46"/>
      <c r="G83" s="353"/>
    </row>
    <row r="84" spans="1:30" s="26" customFormat="1" ht="13.5" customHeight="1" thickBot="1">
      <c r="A84" s="335" t="s">
        <v>177</v>
      </c>
      <c r="B84" s="130"/>
      <c r="C84" s="35" t="s">
        <v>599</v>
      </c>
      <c r="D84" s="46"/>
      <c r="E84" s="46"/>
      <c r="F84" s="46"/>
      <c r="G84" s="353"/>
    </row>
    <row r="85" spans="1:30" s="26" customFormat="1" ht="15.75" customHeight="1" thickBot="1">
      <c r="A85" s="335" t="s">
        <v>180</v>
      </c>
      <c r="B85" s="130" t="s">
        <v>328</v>
      </c>
      <c r="C85" s="47" t="s">
        <v>119</v>
      </c>
      <c r="D85" s="14">
        <f>+D62+D66+D71+D74+D78+D83</f>
        <v>0</v>
      </c>
      <c r="E85" s="14">
        <f>+E62+E66+E71+E74+E78+E83</f>
        <v>0</v>
      </c>
      <c r="F85" s="14">
        <f>+F62+F66+F71+F74+F78+F83</f>
        <v>0</v>
      </c>
      <c r="G85" s="347"/>
    </row>
    <row r="86" spans="1:30" s="26" customFormat="1" ht="16.5" customHeight="1" thickBot="1">
      <c r="A86" s="335" t="s">
        <v>183</v>
      </c>
      <c r="B86" s="134"/>
      <c r="C86" s="48" t="s">
        <v>120</v>
      </c>
      <c r="D86" s="14">
        <f>+D61+D85</f>
        <v>72471000</v>
      </c>
      <c r="E86" s="14">
        <f>+E61+E85</f>
        <v>69807995</v>
      </c>
      <c r="F86" s="14">
        <f>+F61+F85</f>
        <v>66015523</v>
      </c>
      <c r="G86" s="347">
        <f t="shared" ref="G86" si="1">F86/E86*100</f>
        <v>94.56728129779404</v>
      </c>
      <c r="AC86" s="15"/>
      <c r="AD86" s="15"/>
    </row>
    <row r="87" spans="1:30" s="26" customFormat="1">
      <c r="A87" s="73"/>
      <c r="B87" s="49"/>
      <c r="C87" s="74"/>
      <c r="D87" s="75"/>
      <c r="E87" s="75"/>
      <c r="F87" s="75"/>
      <c r="G87" s="75"/>
      <c r="AC87" s="50"/>
      <c r="AD87" s="50"/>
    </row>
    <row r="88" spans="1:30" ht="16.5" customHeight="1">
      <c r="A88" s="836" t="s">
        <v>121</v>
      </c>
      <c r="B88" s="836"/>
      <c r="C88" s="836"/>
      <c r="D88" s="836"/>
      <c r="E88" s="15"/>
      <c r="F88" s="15"/>
      <c r="G88" s="15"/>
    </row>
    <row r="89" spans="1:30" s="50" customFormat="1" ht="16.5" customHeight="1" thickBot="1">
      <c r="A89" s="837" t="s">
        <v>122</v>
      </c>
      <c r="B89" s="837"/>
      <c r="C89" s="837"/>
      <c r="D89" s="16"/>
      <c r="E89" s="16"/>
      <c r="F89" s="16"/>
      <c r="G89" s="16" t="s">
        <v>603</v>
      </c>
      <c r="AC89" s="23"/>
      <c r="AD89" s="23"/>
    </row>
    <row r="90" spans="1:30" ht="38.1" customHeight="1" thickBot="1">
      <c r="A90" s="17" t="s">
        <v>4</v>
      </c>
      <c r="B90" s="127" t="s">
        <v>254</v>
      </c>
      <c r="C90" s="18" t="s">
        <v>123</v>
      </c>
      <c r="D90" s="19" t="s">
        <v>604</v>
      </c>
      <c r="E90" s="19" t="s">
        <v>642</v>
      </c>
      <c r="F90" s="19" t="s">
        <v>643</v>
      </c>
      <c r="G90" s="19" t="s">
        <v>653</v>
      </c>
    </row>
    <row r="91" spans="1:30" s="23" customFormat="1" ht="12" customHeight="1" thickBot="1">
      <c r="A91" s="10">
        <v>1</v>
      </c>
      <c r="B91" s="10">
        <v>2</v>
      </c>
      <c r="C91" s="51">
        <v>2</v>
      </c>
      <c r="D91" s="52">
        <v>3</v>
      </c>
      <c r="E91" s="52">
        <v>3</v>
      </c>
      <c r="F91" s="52">
        <v>3</v>
      </c>
      <c r="G91" s="52">
        <v>3</v>
      </c>
      <c r="AC91" s="15"/>
      <c r="AD91" s="15"/>
    </row>
    <row r="92" spans="1:30" ht="12" customHeight="1" thickBot="1">
      <c r="A92" s="53" t="s">
        <v>6</v>
      </c>
      <c r="B92" s="135"/>
      <c r="C92" s="54" t="s">
        <v>124</v>
      </c>
      <c r="D92" s="55">
        <f>SUM(D93:D97)</f>
        <v>72471000</v>
      </c>
      <c r="E92" s="55">
        <f>SUM(E93:E97)</f>
        <v>69807995</v>
      </c>
      <c r="F92" s="55">
        <f>SUM(F93:F97)</f>
        <v>66015523</v>
      </c>
      <c r="G92" s="355">
        <f t="shared" ref="G92:G135" si="2">F92/E92*100</f>
        <v>94.56728129779404</v>
      </c>
    </row>
    <row r="93" spans="1:30" ht="12" customHeight="1">
      <c r="A93" s="56" t="s">
        <v>8</v>
      </c>
      <c r="B93" s="136" t="s">
        <v>255</v>
      </c>
      <c r="C93" s="57" t="s">
        <v>125</v>
      </c>
      <c r="D93" s="58">
        <v>57906000</v>
      </c>
      <c r="E93" s="58">
        <v>55576000</v>
      </c>
      <c r="F93" s="58">
        <v>53484690</v>
      </c>
      <c r="G93" s="356">
        <f t="shared" si="2"/>
        <v>96.237026774147111</v>
      </c>
    </row>
    <row r="94" spans="1:30" ht="12" customHeight="1">
      <c r="A94" s="30" t="s">
        <v>10</v>
      </c>
      <c r="B94" s="132" t="s">
        <v>256</v>
      </c>
      <c r="C94" s="2" t="s">
        <v>126</v>
      </c>
      <c r="D94" s="32">
        <v>13827000</v>
      </c>
      <c r="E94" s="32">
        <v>13942995</v>
      </c>
      <c r="F94" s="32">
        <v>12243347</v>
      </c>
      <c r="G94" s="346">
        <f t="shared" si="2"/>
        <v>87.81002216525215</v>
      </c>
    </row>
    <row r="95" spans="1:30" ht="12" customHeight="1">
      <c r="A95" s="30" t="s">
        <v>12</v>
      </c>
      <c r="B95" s="132" t="s">
        <v>257</v>
      </c>
      <c r="C95" s="2" t="s">
        <v>127</v>
      </c>
      <c r="D95" s="36">
        <v>738000</v>
      </c>
      <c r="E95" s="36">
        <v>289000</v>
      </c>
      <c r="F95" s="36">
        <v>287486</v>
      </c>
      <c r="G95" s="349">
        <f t="shared" si="2"/>
        <v>99.476124567474045</v>
      </c>
    </row>
    <row r="96" spans="1:30" ht="12" customHeight="1">
      <c r="A96" s="30" t="s">
        <v>13</v>
      </c>
      <c r="B96" s="132" t="s">
        <v>258</v>
      </c>
      <c r="C96" s="59" t="s">
        <v>128</v>
      </c>
      <c r="D96" s="36"/>
      <c r="E96" s="36"/>
      <c r="F96" s="36"/>
      <c r="G96" s="349"/>
    </row>
    <row r="97" spans="1:7" ht="12" customHeight="1" thickBot="1">
      <c r="A97" s="30" t="s">
        <v>129</v>
      </c>
      <c r="B97" s="139" t="s">
        <v>259</v>
      </c>
      <c r="C97" s="60" t="s">
        <v>130</v>
      </c>
      <c r="D97" s="36"/>
      <c r="E97" s="36"/>
      <c r="F97" s="36"/>
      <c r="G97" s="349"/>
    </row>
    <row r="98" spans="1:7" ht="12" customHeight="1" thickBot="1">
      <c r="A98" s="24" t="s">
        <v>17</v>
      </c>
      <c r="B98" s="130" t="s">
        <v>640</v>
      </c>
      <c r="C98" s="5" t="s">
        <v>578</v>
      </c>
      <c r="D98" s="11">
        <f>+D99+D101+D100</f>
        <v>0</v>
      </c>
      <c r="E98" s="11">
        <f>+E99+E101+E100</f>
        <v>0</v>
      </c>
      <c r="F98" s="11">
        <f>+F99+F101+F100</f>
        <v>0</v>
      </c>
      <c r="G98" s="344"/>
    </row>
    <row r="99" spans="1:7" ht="12" customHeight="1">
      <c r="A99" s="27" t="s">
        <v>349</v>
      </c>
      <c r="B99" s="131" t="s">
        <v>640</v>
      </c>
      <c r="C99" s="4" t="s">
        <v>136</v>
      </c>
      <c r="D99" s="29"/>
      <c r="E99" s="29"/>
      <c r="F99" s="29"/>
      <c r="G99" s="345"/>
    </row>
    <row r="100" spans="1:7" ht="12" customHeight="1">
      <c r="A100" s="27" t="s">
        <v>350</v>
      </c>
      <c r="B100" s="131" t="s">
        <v>640</v>
      </c>
      <c r="C100" s="142" t="s">
        <v>507</v>
      </c>
      <c r="D100" s="128"/>
      <c r="E100" s="128"/>
      <c r="F100" s="128"/>
      <c r="G100" s="357"/>
    </row>
    <row r="101" spans="1:7" ht="12" customHeight="1" thickBot="1">
      <c r="A101" s="27" t="s">
        <v>351</v>
      </c>
      <c r="B101" s="131" t="s">
        <v>640</v>
      </c>
      <c r="C101" s="63" t="s">
        <v>506</v>
      </c>
      <c r="D101" s="36"/>
      <c r="E101" s="36"/>
      <c r="F101" s="36"/>
      <c r="G101" s="349"/>
    </row>
    <row r="102" spans="1:7" ht="12" customHeight="1" thickBot="1">
      <c r="A102" s="24" t="s">
        <v>29</v>
      </c>
      <c r="B102" s="130"/>
      <c r="C102" s="62" t="s">
        <v>581</v>
      </c>
      <c r="D102" s="11">
        <f>+D103+D105+D107</f>
        <v>0</v>
      </c>
      <c r="E102" s="11">
        <f>+E103+E105+E107</f>
        <v>0</v>
      </c>
      <c r="F102" s="11">
        <f>+F103+F105+F107</f>
        <v>0</v>
      </c>
      <c r="G102" s="344"/>
    </row>
    <row r="103" spans="1:7" ht="12" customHeight="1">
      <c r="A103" s="27" t="s">
        <v>548</v>
      </c>
      <c r="B103" s="131" t="s">
        <v>260</v>
      </c>
      <c r="C103" s="2" t="s">
        <v>131</v>
      </c>
      <c r="D103" s="29"/>
      <c r="E103" s="29"/>
      <c r="F103" s="29"/>
      <c r="G103" s="345"/>
    </row>
    <row r="104" spans="1:7" ht="12" customHeight="1">
      <c r="A104" s="27" t="s">
        <v>549</v>
      </c>
      <c r="B104" s="140" t="s">
        <v>260</v>
      </c>
      <c r="C104" s="63" t="s">
        <v>132</v>
      </c>
      <c r="D104" s="29"/>
      <c r="E104" s="29"/>
      <c r="F104" s="29"/>
      <c r="G104" s="345"/>
    </row>
    <row r="105" spans="1:7" ht="12" customHeight="1">
      <c r="A105" s="27" t="s">
        <v>550</v>
      </c>
      <c r="B105" s="140" t="s">
        <v>261</v>
      </c>
      <c r="C105" s="63" t="s">
        <v>133</v>
      </c>
      <c r="D105" s="32"/>
      <c r="E105" s="32"/>
      <c r="F105" s="32"/>
      <c r="G105" s="346"/>
    </row>
    <row r="106" spans="1:7" ht="12" customHeight="1">
      <c r="A106" s="27" t="s">
        <v>579</v>
      </c>
      <c r="B106" s="140" t="s">
        <v>261</v>
      </c>
      <c r="C106" s="63" t="s">
        <v>134</v>
      </c>
      <c r="D106" s="12"/>
      <c r="E106" s="12"/>
      <c r="F106" s="12"/>
      <c r="G106" s="358"/>
    </row>
    <row r="107" spans="1:7" ht="12" customHeight="1" thickBot="1">
      <c r="A107" s="27" t="s">
        <v>580</v>
      </c>
      <c r="B107" s="137" t="s">
        <v>262</v>
      </c>
      <c r="C107" s="64" t="s">
        <v>135</v>
      </c>
      <c r="D107" s="12"/>
      <c r="E107" s="12"/>
      <c r="F107" s="12"/>
      <c r="G107" s="358"/>
    </row>
    <row r="108" spans="1:7" ht="12" customHeight="1" thickBot="1">
      <c r="A108" s="24" t="s">
        <v>137</v>
      </c>
      <c r="B108" s="130"/>
      <c r="C108" s="5" t="s">
        <v>138</v>
      </c>
      <c r="D108" s="11">
        <f>+D92+D102+D98</f>
        <v>72471000</v>
      </c>
      <c r="E108" s="11">
        <f>+E92+E102+E98</f>
        <v>69807995</v>
      </c>
      <c r="F108" s="11">
        <f>+F92+F102+F98</f>
        <v>66015523</v>
      </c>
      <c r="G108" s="344">
        <f t="shared" si="2"/>
        <v>94.56728129779404</v>
      </c>
    </row>
    <row r="109" spans="1:7" ht="12" customHeight="1" thickBot="1">
      <c r="A109" s="24" t="s">
        <v>43</v>
      </c>
      <c r="B109" s="130"/>
      <c r="C109" s="5" t="s">
        <v>139</v>
      </c>
      <c r="D109" s="11">
        <f>+D110+D111+D112</f>
        <v>0</v>
      </c>
      <c r="E109" s="11">
        <f>+E110+E111+E112</f>
        <v>0</v>
      </c>
      <c r="F109" s="11">
        <f>+F110+F111+F112</f>
        <v>0</v>
      </c>
      <c r="G109" s="344"/>
    </row>
    <row r="110" spans="1:7" ht="12" customHeight="1">
      <c r="A110" s="27" t="s">
        <v>45</v>
      </c>
      <c r="B110" s="131" t="s">
        <v>263</v>
      </c>
      <c r="C110" s="4" t="s">
        <v>140</v>
      </c>
      <c r="D110" s="12"/>
      <c r="E110" s="12"/>
      <c r="F110" s="12"/>
      <c r="G110" s="358"/>
    </row>
    <row r="111" spans="1:7" ht="12" customHeight="1">
      <c r="A111" s="27" t="s">
        <v>47</v>
      </c>
      <c r="B111" s="131" t="s">
        <v>264</v>
      </c>
      <c r="C111" s="4" t="s">
        <v>141</v>
      </c>
      <c r="D111" s="12"/>
      <c r="E111" s="12"/>
      <c r="F111" s="12"/>
      <c r="G111" s="358"/>
    </row>
    <row r="112" spans="1:7" ht="12" customHeight="1" thickBot="1">
      <c r="A112" s="61" t="s">
        <v>49</v>
      </c>
      <c r="B112" s="137" t="s">
        <v>265</v>
      </c>
      <c r="C112" s="13" t="s">
        <v>142</v>
      </c>
      <c r="D112" s="12"/>
      <c r="E112" s="12"/>
      <c r="F112" s="12"/>
      <c r="G112" s="358"/>
    </row>
    <row r="113" spans="1:7" ht="12" customHeight="1" thickBot="1">
      <c r="A113" s="24" t="s">
        <v>65</v>
      </c>
      <c r="B113" s="130" t="s">
        <v>266</v>
      </c>
      <c r="C113" s="5" t="s">
        <v>143</v>
      </c>
      <c r="D113" s="11">
        <f>+D114+D117+D118+D119</f>
        <v>0</v>
      </c>
      <c r="E113" s="11">
        <f>+E114+E117+E118+E119</f>
        <v>0</v>
      </c>
      <c r="F113" s="11">
        <f>+F114+F117+F118+F119</f>
        <v>0</v>
      </c>
      <c r="G113" s="344"/>
    </row>
    <row r="114" spans="1:7" ht="12" customHeight="1">
      <c r="A114" s="27" t="s">
        <v>358</v>
      </c>
      <c r="B114" s="131" t="s">
        <v>267</v>
      </c>
      <c r="C114" s="4" t="s">
        <v>582</v>
      </c>
      <c r="D114" s="12"/>
      <c r="E114" s="12"/>
      <c r="F114" s="12"/>
      <c r="G114" s="358"/>
    </row>
    <row r="115" spans="1:7" ht="12" customHeight="1">
      <c r="A115" s="27" t="s">
        <v>359</v>
      </c>
      <c r="B115" s="131"/>
      <c r="C115" s="4" t="s">
        <v>583</v>
      </c>
      <c r="D115" s="12"/>
      <c r="E115" s="12"/>
      <c r="F115" s="12"/>
      <c r="G115" s="358"/>
    </row>
    <row r="116" spans="1:7" ht="12" customHeight="1">
      <c r="A116" s="27" t="s">
        <v>360</v>
      </c>
      <c r="B116" s="131"/>
      <c r="C116" s="4" t="s">
        <v>584</v>
      </c>
      <c r="D116" s="12"/>
      <c r="E116" s="12"/>
      <c r="F116" s="12"/>
      <c r="G116" s="358"/>
    </row>
    <row r="117" spans="1:7" ht="12" customHeight="1">
      <c r="A117" s="27" t="s">
        <v>361</v>
      </c>
      <c r="B117" s="131" t="s">
        <v>268</v>
      </c>
      <c r="C117" s="4" t="s">
        <v>585</v>
      </c>
      <c r="D117" s="12"/>
      <c r="E117" s="12"/>
      <c r="F117" s="12"/>
      <c r="G117" s="358"/>
    </row>
    <row r="118" spans="1:7" ht="12" customHeight="1">
      <c r="A118" s="27" t="s">
        <v>508</v>
      </c>
      <c r="B118" s="131" t="s">
        <v>269</v>
      </c>
      <c r="C118" s="4" t="s">
        <v>586</v>
      </c>
      <c r="D118" s="12"/>
      <c r="E118" s="12"/>
      <c r="F118" s="12"/>
      <c r="G118" s="358"/>
    </row>
    <row r="119" spans="1:7" ht="12" customHeight="1" thickBot="1">
      <c r="A119" s="27" t="s">
        <v>588</v>
      </c>
      <c r="B119" s="137" t="s">
        <v>270</v>
      </c>
      <c r="C119" s="13" t="s">
        <v>587</v>
      </c>
      <c r="D119" s="12"/>
      <c r="E119" s="12"/>
      <c r="F119" s="12"/>
      <c r="G119" s="358"/>
    </row>
    <row r="120" spans="1:7" ht="12" customHeight="1" thickBot="1">
      <c r="A120" s="24" t="s">
        <v>144</v>
      </c>
      <c r="B120" s="130"/>
      <c r="C120" s="5" t="s">
        <v>145</v>
      </c>
      <c r="D120" s="14">
        <f>SUM(D121:D125)</f>
        <v>0</v>
      </c>
      <c r="E120" s="14">
        <f>SUM(E121:E125)</f>
        <v>0</v>
      </c>
      <c r="F120" s="14">
        <f>SUM(F121:F125)</f>
        <v>0</v>
      </c>
      <c r="G120" s="347"/>
    </row>
    <row r="121" spans="1:7" ht="12" customHeight="1">
      <c r="A121" s="27" t="s">
        <v>79</v>
      </c>
      <c r="B121" s="131" t="s">
        <v>271</v>
      </c>
      <c r="C121" s="4" t="s">
        <v>146</v>
      </c>
      <c r="D121" s="12"/>
      <c r="E121" s="12"/>
      <c r="F121" s="12"/>
      <c r="G121" s="358"/>
    </row>
    <row r="122" spans="1:7" ht="12" customHeight="1">
      <c r="A122" s="27" t="s">
        <v>80</v>
      </c>
      <c r="B122" s="131" t="s">
        <v>272</v>
      </c>
      <c r="C122" s="4" t="s">
        <v>147</v>
      </c>
      <c r="D122" s="12"/>
      <c r="E122" s="12"/>
      <c r="F122" s="12"/>
      <c r="G122" s="358"/>
    </row>
    <row r="123" spans="1:7" ht="12" customHeight="1">
      <c r="A123" s="27" t="s">
        <v>81</v>
      </c>
      <c r="B123" s="131" t="s">
        <v>273</v>
      </c>
      <c r="C123" s="4" t="s">
        <v>589</v>
      </c>
      <c r="D123" s="12"/>
      <c r="E123" s="12"/>
      <c r="F123" s="12"/>
      <c r="G123" s="358"/>
    </row>
    <row r="124" spans="1:7" ht="12" customHeight="1">
      <c r="A124" s="27" t="s">
        <v>82</v>
      </c>
      <c r="B124" s="131" t="s">
        <v>274</v>
      </c>
      <c r="C124" s="4" t="s">
        <v>225</v>
      </c>
      <c r="D124" s="12"/>
      <c r="E124" s="12"/>
      <c r="F124" s="12"/>
      <c r="G124" s="358"/>
    </row>
    <row r="125" spans="1:7" ht="12" customHeight="1" thickBot="1">
      <c r="A125" s="61"/>
      <c r="B125" s="137" t="s">
        <v>606</v>
      </c>
      <c r="C125" s="13" t="s">
        <v>605</v>
      </c>
      <c r="D125" s="141"/>
      <c r="E125" s="141"/>
      <c r="F125" s="141"/>
      <c r="G125" s="359"/>
    </row>
    <row r="126" spans="1:7" ht="12" customHeight="1" thickBot="1">
      <c r="A126" s="24" t="s">
        <v>83</v>
      </c>
      <c r="B126" s="130" t="s">
        <v>275</v>
      </c>
      <c r="C126" s="5" t="s">
        <v>148</v>
      </c>
      <c r="D126" s="66">
        <f>+D127+D128+D130+D131</f>
        <v>0</v>
      </c>
      <c r="E126" s="66">
        <f>+E127+E128+E130+E131</f>
        <v>0</v>
      </c>
      <c r="F126" s="66">
        <f>+F127+F128+F130+F131</f>
        <v>0</v>
      </c>
      <c r="G126" s="360"/>
    </row>
    <row r="127" spans="1:7" ht="12" customHeight="1">
      <c r="A127" s="27" t="s">
        <v>490</v>
      </c>
      <c r="B127" s="131" t="s">
        <v>276</v>
      </c>
      <c r="C127" s="4" t="s">
        <v>590</v>
      </c>
      <c r="D127" s="12"/>
      <c r="E127" s="12"/>
      <c r="F127" s="12"/>
      <c r="G127" s="358"/>
    </row>
    <row r="128" spans="1:7" ht="12" customHeight="1">
      <c r="A128" s="27" t="s">
        <v>491</v>
      </c>
      <c r="B128" s="131" t="s">
        <v>277</v>
      </c>
      <c r="C128" s="4" t="s">
        <v>591</v>
      </c>
      <c r="D128" s="12"/>
      <c r="E128" s="12"/>
      <c r="F128" s="12"/>
      <c r="G128" s="358"/>
    </row>
    <row r="129" spans="1:30" ht="12" customHeight="1">
      <c r="A129" s="27" t="s">
        <v>492</v>
      </c>
      <c r="B129" s="131" t="s">
        <v>278</v>
      </c>
      <c r="C129" s="4" t="s">
        <v>592</v>
      </c>
      <c r="D129" s="12"/>
      <c r="E129" s="12"/>
      <c r="F129" s="12"/>
      <c r="G129" s="358"/>
    </row>
    <row r="130" spans="1:30" ht="12" customHeight="1">
      <c r="A130" s="27" t="s">
        <v>493</v>
      </c>
      <c r="B130" s="131" t="s">
        <v>279</v>
      </c>
      <c r="C130" s="4" t="s">
        <v>593</v>
      </c>
      <c r="D130" s="12"/>
      <c r="E130" s="12"/>
      <c r="F130" s="12"/>
      <c r="G130" s="358"/>
    </row>
    <row r="131" spans="1:30" ht="12" customHeight="1" thickBot="1">
      <c r="A131" s="61" t="s">
        <v>494</v>
      </c>
      <c r="B131" s="131" t="s">
        <v>607</v>
      </c>
      <c r="C131" s="13" t="s">
        <v>594</v>
      </c>
      <c r="D131" s="65"/>
      <c r="E131" s="65"/>
      <c r="F131" s="65"/>
      <c r="G131" s="361"/>
    </row>
    <row r="132" spans="1:30" ht="12" customHeight="1" thickBot="1">
      <c r="A132" s="333" t="s">
        <v>512</v>
      </c>
      <c r="B132" s="334" t="s">
        <v>600</v>
      </c>
      <c r="C132" s="5" t="s">
        <v>595</v>
      </c>
      <c r="D132" s="330"/>
      <c r="E132" s="330"/>
      <c r="F132" s="330"/>
      <c r="G132" s="362"/>
    </row>
    <row r="133" spans="1:30" ht="12" customHeight="1" thickBot="1">
      <c r="A133" s="333" t="s">
        <v>513</v>
      </c>
      <c r="B133" s="334" t="s">
        <v>601</v>
      </c>
      <c r="C133" s="5" t="s">
        <v>596</v>
      </c>
      <c r="D133" s="330"/>
      <c r="E133" s="330"/>
      <c r="F133" s="330"/>
      <c r="G133" s="362"/>
      <c r="AC133" s="26"/>
      <c r="AD133" s="26"/>
    </row>
    <row r="134" spans="1:30" ht="15" customHeight="1" thickBot="1">
      <c r="A134" s="24" t="s">
        <v>166</v>
      </c>
      <c r="B134" s="130" t="s">
        <v>602</v>
      </c>
      <c r="C134" s="5" t="s">
        <v>598</v>
      </c>
      <c r="D134" s="67">
        <f>+D109+D113+D120+D126</f>
        <v>0</v>
      </c>
      <c r="E134" s="67">
        <f>+E109+E113+E120+E126</f>
        <v>0</v>
      </c>
      <c r="F134" s="67">
        <f>+F109+F113+F120+F126</f>
        <v>0</v>
      </c>
      <c r="G134" s="363"/>
      <c r="H134" s="68"/>
      <c r="I134" s="68"/>
    </row>
    <row r="135" spans="1:30" s="26" customFormat="1" ht="12.95" customHeight="1" thickBot="1">
      <c r="A135" s="69" t="s">
        <v>167</v>
      </c>
      <c r="B135" s="138"/>
      <c r="C135" s="70" t="s">
        <v>597</v>
      </c>
      <c r="D135" s="14">
        <f>+D108+D134</f>
        <v>72471000</v>
      </c>
      <c r="E135" s="14">
        <f>+E108+E134</f>
        <v>69807995</v>
      </c>
      <c r="F135" s="14">
        <f>+F108+F134</f>
        <v>66015523</v>
      </c>
      <c r="G135" s="347">
        <f t="shared" si="2"/>
        <v>94.56728129779404</v>
      </c>
      <c r="AC135" s="15"/>
      <c r="AD135" s="15"/>
    </row>
    <row r="136" spans="1:30" ht="7.5" customHeight="1"/>
    <row r="137" spans="1:30">
      <c r="A137" s="838" t="s">
        <v>150</v>
      </c>
      <c r="B137" s="838"/>
      <c r="C137" s="838"/>
      <c r="D137" s="838"/>
      <c r="E137" s="15"/>
      <c r="F137" s="15"/>
      <c r="G137" s="15"/>
    </row>
    <row r="138" spans="1:30" ht="15" customHeight="1" thickBot="1">
      <c r="A138" s="835" t="s">
        <v>151</v>
      </c>
      <c r="B138" s="835"/>
      <c r="C138" s="835"/>
      <c r="D138" s="16"/>
      <c r="E138" s="16"/>
      <c r="F138" s="16"/>
      <c r="G138" s="16" t="s">
        <v>603</v>
      </c>
    </row>
    <row r="139" spans="1:30" ht="13.5" customHeight="1" thickBot="1">
      <c r="A139" s="24">
        <v>1</v>
      </c>
      <c r="B139" s="130"/>
      <c r="C139" s="62" t="s">
        <v>152</v>
      </c>
      <c r="D139" s="11">
        <f>+D61-D108</f>
        <v>0</v>
      </c>
      <c r="E139" s="11">
        <f>+E61-E108</f>
        <v>0</v>
      </c>
      <c r="F139" s="11">
        <f>+F61-F108</f>
        <v>0</v>
      </c>
      <c r="G139" s="11">
        <f>+G61-G108</f>
        <v>0</v>
      </c>
    </row>
    <row r="140" spans="1:30" ht="27.75" customHeight="1" thickBot="1">
      <c r="A140" s="24" t="s">
        <v>17</v>
      </c>
      <c r="B140" s="130"/>
      <c r="C140" s="62" t="s">
        <v>153</v>
      </c>
      <c r="D140" s="11">
        <f>+D85-D134</f>
        <v>0</v>
      </c>
      <c r="E140" s="11">
        <f>+E85-E134</f>
        <v>0</v>
      </c>
      <c r="F140" s="11">
        <f>+F85-F134</f>
        <v>0</v>
      </c>
      <c r="G140" s="11">
        <f>+G85-G134</f>
        <v>0</v>
      </c>
    </row>
    <row r="142" spans="1:30">
      <c r="D142" s="129">
        <f>D135-D86</f>
        <v>0</v>
      </c>
      <c r="E142" s="129"/>
      <c r="F142" s="129"/>
      <c r="G142" s="129"/>
    </row>
  </sheetData>
  <mergeCells count="6">
    <mergeCell ref="A138:C138"/>
    <mergeCell ref="A1:D1"/>
    <mergeCell ref="A2:C2"/>
    <mergeCell ref="A88:D88"/>
    <mergeCell ref="A89:C89"/>
    <mergeCell ref="A137:D137"/>
  </mergeCells>
  <printOptions horizontalCentered="1"/>
  <pageMargins left="0.15748031496062992" right="0.19685039370078741" top="0.82677165354330717" bottom="0.43307086614173229" header="0.31496062992125984" footer="0.23622047244094491"/>
  <pageSetup paperSize="9" scale="83" fitToHeight="2" orientation="portrait" r:id="rId1"/>
  <headerFooter alignWithMargins="0">
    <oddHeader xml:space="preserve">&amp;C&amp;"Times New Roman CE,Félkövér"&amp;12BONYHÁD VÁROS ÖNKORMÁNYZATA
 2017. ÉVI KÖLTSÉGVETÉSÁLLAMI (ÁLLAMIGAZGATÁSI) FELADATOK MÉRLEGE&amp;R&amp;"Times New Roman CE,Félkövér dőlt" 1.4. melléklet </oddHeader>
  </headerFooter>
  <rowBreaks count="2" manualBreakCount="2">
    <brk id="65" max="6" man="1"/>
    <brk id="8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63"/>
  <sheetViews>
    <sheetView view="pageBreakPreview" topLeftCell="B46" zoomScale="130" zoomScaleNormal="115" zoomScaleSheetLayoutView="130" workbookViewId="0">
      <selection activeCell="D20" sqref="D20"/>
    </sheetView>
  </sheetViews>
  <sheetFormatPr defaultColWidth="9.140625" defaultRowHeight="12.75"/>
  <cols>
    <col min="1" max="1" width="5.85546875" style="9" customWidth="1"/>
    <col min="2" max="2" width="47.28515625" style="78" customWidth="1"/>
    <col min="3" max="5" width="14" style="9" customWidth="1"/>
    <col min="6" max="6" width="47.28515625" style="9" customWidth="1"/>
    <col min="7" max="9" width="14" style="9" customWidth="1"/>
    <col min="10" max="16384" width="9.140625" style="9"/>
  </cols>
  <sheetData>
    <row r="1" spans="1:9" ht="39.75" customHeight="1">
      <c r="B1" s="76" t="s">
        <v>154</v>
      </c>
      <c r="C1" s="77"/>
      <c r="D1" s="77"/>
      <c r="E1" s="77"/>
      <c r="F1" s="77"/>
      <c r="G1" s="77"/>
      <c r="H1" s="77"/>
      <c r="I1" s="77"/>
    </row>
    <row r="2" spans="1:9" ht="14.25" thickBot="1">
      <c r="G2" s="79"/>
      <c r="H2" s="79"/>
      <c r="I2" s="79" t="s">
        <v>620</v>
      </c>
    </row>
    <row r="3" spans="1:9" ht="18" customHeight="1" thickBot="1">
      <c r="A3" s="839" t="s">
        <v>4</v>
      </c>
      <c r="B3" s="80" t="s">
        <v>155</v>
      </c>
      <c r="C3" s="81"/>
      <c r="D3" s="329"/>
      <c r="E3" s="329"/>
      <c r="F3" s="80" t="s">
        <v>156</v>
      </c>
      <c r="G3" s="82"/>
      <c r="H3" s="82"/>
      <c r="I3" s="82"/>
    </row>
    <row r="4" spans="1:9" s="84" customFormat="1" ht="35.25" customHeight="1" thickBot="1">
      <c r="A4" s="840"/>
      <c r="B4" s="83" t="s">
        <v>157</v>
      </c>
      <c r="C4" s="19" t="s">
        <v>604</v>
      </c>
      <c r="D4" s="19" t="s">
        <v>642</v>
      </c>
      <c r="E4" s="19" t="s">
        <v>643</v>
      </c>
      <c r="F4" s="83" t="s">
        <v>157</v>
      </c>
      <c r="G4" s="19" t="s">
        <v>604</v>
      </c>
      <c r="H4" s="19" t="s">
        <v>642</v>
      </c>
      <c r="I4" s="19" t="s">
        <v>643</v>
      </c>
    </row>
    <row r="5" spans="1:9" ht="12.95" customHeight="1">
      <c r="A5" s="85" t="s">
        <v>6</v>
      </c>
      <c r="B5" s="86" t="s">
        <v>158</v>
      </c>
      <c r="C5" s="87">
        <f>'1.1.sz.mell.'!D5</f>
        <v>789430249</v>
      </c>
      <c r="D5" s="87">
        <f>'1.1.sz.mell.'!E5</f>
        <v>900536367</v>
      </c>
      <c r="E5" s="87">
        <f>'1.1.sz.mell.'!F5</f>
        <v>900536367</v>
      </c>
      <c r="F5" s="86" t="s">
        <v>159</v>
      </c>
      <c r="G5" s="88">
        <f>'1.1.sz.mell.'!D93</f>
        <v>614965000</v>
      </c>
      <c r="H5" s="88">
        <f>'1.1.sz.mell.'!E93</f>
        <v>648608666</v>
      </c>
      <c r="I5" s="88">
        <f>'1.1.sz.mell.'!F93</f>
        <v>627391796</v>
      </c>
    </row>
    <row r="6" spans="1:9" ht="12.95" customHeight="1">
      <c r="A6" s="89" t="s">
        <v>17</v>
      </c>
      <c r="B6" s="90" t="s">
        <v>160</v>
      </c>
      <c r="C6" s="91">
        <f>'1.1.sz.mell.'!D12</f>
        <v>89812000</v>
      </c>
      <c r="D6" s="91">
        <f>'1.1.sz.mell.'!E12</f>
        <v>156247282</v>
      </c>
      <c r="E6" s="91">
        <f>'1.1.sz.mell.'!F12</f>
        <v>152349778</v>
      </c>
      <c r="F6" s="90" t="s">
        <v>126</v>
      </c>
      <c r="G6" s="88">
        <f>'1.1.sz.mell.'!D94</f>
        <v>148441000</v>
      </c>
      <c r="H6" s="88">
        <f>'1.1.sz.mell.'!E94</f>
        <v>153227154</v>
      </c>
      <c r="I6" s="88">
        <f>'1.1.sz.mell.'!F94</f>
        <v>148290927</v>
      </c>
    </row>
    <row r="7" spans="1:9" ht="12.95" customHeight="1">
      <c r="A7" s="89" t="s">
        <v>29</v>
      </c>
      <c r="B7" s="90" t="s">
        <v>162</v>
      </c>
      <c r="C7" s="91">
        <f>'1.1.sz.mell.'!D24</f>
        <v>564400000</v>
      </c>
      <c r="D7" s="91">
        <f>'1.1.sz.mell.'!E24</f>
        <v>544400000</v>
      </c>
      <c r="E7" s="91">
        <f>'1.1.sz.mell.'!F24</f>
        <v>558710728</v>
      </c>
      <c r="F7" s="90" t="s">
        <v>161</v>
      </c>
      <c r="G7" s="88">
        <f>'1.1.sz.mell.'!D95</f>
        <v>649971631</v>
      </c>
      <c r="H7" s="88">
        <f>'1.1.sz.mell.'!E95</f>
        <v>960184044</v>
      </c>
      <c r="I7" s="88">
        <f>'1.1.sz.mell.'!F95</f>
        <v>826874692</v>
      </c>
    </row>
    <row r="8" spans="1:9" ht="12.95" customHeight="1">
      <c r="A8" s="89" t="s">
        <v>137</v>
      </c>
      <c r="B8" s="90" t="s">
        <v>251</v>
      </c>
      <c r="C8" s="91">
        <f>'1.1.sz.mell.'!D32</f>
        <v>208385020</v>
      </c>
      <c r="D8" s="91">
        <f>'1.1.sz.mell.'!E32</f>
        <v>217091020</v>
      </c>
      <c r="E8" s="91">
        <f>'1.1.sz.mell.'!F32</f>
        <v>231866712</v>
      </c>
      <c r="F8" s="90" t="s">
        <v>128</v>
      </c>
      <c r="G8" s="88">
        <f>'1.1.sz.mell.'!D96</f>
        <v>17188000</v>
      </c>
      <c r="H8" s="88">
        <f>'1.1.sz.mell.'!E96</f>
        <v>19319500</v>
      </c>
      <c r="I8" s="88">
        <f>'1.1.sz.mell.'!F96</f>
        <v>19027630</v>
      </c>
    </row>
    <row r="9" spans="1:9" ht="12.95" customHeight="1">
      <c r="A9" s="89" t="s">
        <v>43</v>
      </c>
      <c r="B9" s="92" t="s">
        <v>163</v>
      </c>
      <c r="C9" s="91">
        <f>'1.1.sz.mell.'!D49</f>
        <v>0</v>
      </c>
      <c r="D9" s="91">
        <f>'1.1.sz.mell.'!E49</f>
        <v>18300000</v>
      </c>
      <c r="E9" s="91">
        <f>'1.1.sz.mell.'!F49</f>
        <v>12068478</v>
      </c>
      <c r="F9" s="90" t="s">
        <v>130</v>
      </c>
      <c r="G9" s="88">
        <f>'1.1.sz.mell.'!D97</f>
        <v>207527433</v>
      </c>
      <c r="H9" s="88">
        <f>'1.1.sz.mell.'!E97</f>
        <v>295199720</v>
      </c>
      <c r="I9" s="88">
        <f>'1.1.sz.mell.'!F97</f>
        <v>289716491</v>
      </c>
    </row>
    <row r="10" spans="1:9" ht="12.95" customHeight="1">
      <c r="A10" s="89" t="s">
        <v>65</v>
      </c>
      <c r="B10" s="90" t="s">
        <v>164</v>
      </c>
      <c r="C10" s="93"/>
      <c r="D10" s="93"/>
      <c r="E10" s="91"/>
      <c r="F10" s="90" t="s">
        <v>165</v>
      </c>
      <c r="G10" s="3">
        <f>'1.1.sz.mell.'!D99+'1.1.sz.mell.'!D100</f>
        <v>6925930</v>
      </c>
      <c r="H10" s="3">
        <f>'1.1.sz.mell.'!E99+'1.1.sz.mell.'!E100</f>
        <v>45329422</v>
      </c>
      <c r="I10" s="3">
        <f>'1.1.sz.mell.'!F99+'1.1.sz.mell.'!F100</f>
        <v>0</v>
      </c>
    </row>
    <row r="11" spans="1:9" ht="12.95" customHeight="1">
      <c r="A11" s="89" t="s">
        <v>144</v>
      </c>
      <c r="B11" s="90"/>
      <c r="C11" s="93"/>
      <c r="D11" s="93"/>
      <c r="E11" s="93"/>
      <c r="F11" s="94"/>
      <c r="G11" s="3"/>
      <c r="H11" s="3"/>
      <c r="I11" s="3"/>
    </row>
    <row r="12" spans="1:9" ht="12.95" customHeight="1">
      <c r="A12" s="89" t="s">
        <v>83</v>
      </c>
      <c r="B12" s="94"/>
      <c r="C12" s="91"/>
      <c r="D12" s="91"/>
      <c r="E12" s="91"/>
      <c r="F12" s="94"/>
      <c r="G12" s="3"/>
      <c r="H12" s="3"/>
      <c r="I12" s="3"/>
    </row>
    <row r="13" spans="1:9" ht="12.95" customHeight="1">
      <c r="A13" s="89" t="s">
        <v>85</v>
      </c>
      <c r="B13" s="95"/>
      <c r="C13" s="93"/>
      <c r="D13" s="93"/>
      <c r="E13" s="93"/>
      <c r="F13" s="94"/>
      <c r="G13" s="3"/>
      <c r="H13" s="3"/>
      <c r="I13" s="3"/>
    </row>
    <row r="14" spans="1:9" ht="12.95" customHeight="1">
      <c r="A14" s="89" t="s">
        <v>149</v>
      </c>
      <c r="B14" s="94"/>
      <c r="C14" s="91"/>
      <c r="D14" s="91"/>
      <c r="E14" s="91"/>
      <c r="F14" s="94"/>
      <c r="G14" s="3"/>
      <c r="H14" s="3"/>
      <c r="I14" s="3"/>
    </row>
    <row r="15" spans="1:9" ht="12.95" customHeight="1">
      <c r="A15" s="89" t="s">
        <v>166</v>
      </c>
      <c r="B15" s="94"/>
      <c r="C15" s="91"/>
      <c r="D15" s="369"/>
      <c r="E15" s="369"/>
      <c r="F15" s="94"/>
      <c r="G15" s="3"/>
      <c r="H15" s="3"/>
      <c r="I15" s="3"/>
    </row>
    <row r="16" spans="1:9" ht="12.95" customHeight="1" thickBot="1">
      <c r="A16" s="89" t="s">
        <v>167</v>
      </c>
      <c r="B16" s="96"/>
      <c r="C16" s="97"/>
      <c r="D16" s="370"/>
      <c r="E16" s="370"/>
      <c r="F16" s="94"/>
      <c r="G16" s="98"/>
      <c r="H16" s="98"/>
      <c r="I16" s="98"/>
    </row>
    <row r="17" spans="1:9" ht="15.95" customHeight="1" thickBot="1">
      <c r="A17" s="99" t="s">
        <v>168</v>
      </c>
      <c r="B17" s="100" t="s">
        <v>169</v>
      </c>
      <c r="C17" s="101">
        <f>SUM(C5:C6,C7:C9,C12:C16)</f>
        <v>1652027269</v>
      </c>
      <c r="D17" s="101">
        <f t="shared" ref="D17:E17" si="0">SUM(D5:D6,D7:D9,D12:D16)</f>
        <v>1836574669</v>
      </c>
      <c r="E17" s="101">
        <f t="shared" si="0"/>
        <v>1855532063</v>
      </c>
      <c r="F17" s="100" t="s">
        <v>170</v>
      </c>
      <c r="G17" s="1">
        <f>SUM(G5:G16)</f>
        <v>1645018994</v>
      </c>
      <c r="H17" s="1">
        <f t="shared" ref="H17:I17" si="1">SUM(H5:H16)</f>
        <v>2121868506</v>
      </c>
      <c r="I17" s="1">
        <f t="shared" si="1"/>
        <v>1911301536</v>
      </c>
    </row>
    <row r="18" spans="1:9" ht="12.95" customHeight="1">
      <c r="A18" s="102" t="s">
        <v>171</v>
      </c>
      <c r="B18" s="103" t="s">
        <v>172</v>
      </c>
      <c r="C18" s="104">
        <f>+C19+C20+C21+C22</f>
        <v>20757405</v>
      </c>
      <c r="D18" s="104">
        <f t="shared" ref="D18:E18" si="2">+D19+D20+D21+D22</f>
        <v>21308868</v>
      </c>
      <c r="E18" s="104">
        <f t="shared" si="2"/>
        <v>51339119</v>
      </c>
      <c r="F18" s="105" t="s">
        <v>173</v>
      </c>
      <c r="G18" s="7"/>
      <c r="H18" s="7"/>
      <c r="I18" s="7"/>
    </row>
    <row r="19" spans="1:9" ht="12.95" customHeight="1">
      <c r="A19" s="106" t="s">
        <v>174</v>
      </c>
      <c r="B19" s="105" t="s">
        <v>175</v>
      </c>
      <c r="C19" s="107">
        <v>20757405</v>
      </c>
      <c r="D19" s="107">
        <v>21308868</v>
      </c>
      <c r="E19" s="107">
        <v>21308868</v>
      </c>
      <c r="F19" s="105" t="s">
        <v>176</v>
      </c>
      <c r="G19" s="8"/>
      <c r="H19" s="8"/>
      <c r="I19" s="8"/>
    </row>
    <row r="20" spans="1:9" ht="12.95" customHeight="1">
      <c r="A20" s="106" t="s">
        <v>177</v>
      </c>
      <c r="B20" s="105" t="s">
        <v>178</v>
      </c>
      <c r="C20" s="107"/>
      <c r="D20" s="107"/>
      <c r="E20" s="107"/>
      <c r="F20" s="105" t="s">
        <v>179</v>
      </c>
      <c r="G20" s="8"/>
      <c r="H20" s="8"/>
      <c r="I20" s="8"/>
    </row>
    <row r="21" spans="1:9" ht="12.95" customHeight="1">
      <c r="A21" s="106" t="s">
        <v>180</v>
      </c>
      <c r="B21" s="105" t="s">
        <v>181</v>
      </c>
      <c r="C21" s="107"/>
      <c r="D21" s="107"/>
      <c r="E21" s="107"/>
      <c r="F21" s="105" t="s">
        <v>182</v>
      </c>
      <c r="G21" s="8"/>
      <c r="H21" s="8"/>
      <c r="I21" s="8"/>
    </row>
    <row r="22" spans="1:9" ht="12.95" customHeight="1">
      <c r="A22" s="106" t="s">
        <v>183</v>
      </c>
      <c r="B22" s="105" t="s">
        <v>184</v>
      </c>
      <c r="C22" s="107">
        <f>'1.1.sz.mell.'!D75</f>
        <v>0</v>
      </c>
      <c r="D22" s="107">
        <f>'1.1.sz.mell.'!E75</f>
        <v>0</v>
      </c>
      <c r="E22" s="107">
        <f>'1.1.sz.mell.'!F75</f>
        <v>30030251</v>
      </c>
      <c r="F22" s="103" t="s">
        <v>185</v>
      </c>
      <c r="G22" s="8"/>
      <c r="H22" s="8"/>
      <c r="I22" s="8"/>
    </row>
    <row r="23" spans="1:9" ht="12.95" customHeight="1">
      <c r="A23" s="106" t="s">
        <v>186</v>
      </c>
      <c r="B23" s="105" t="s">
        <v>187</v>
      </c>
      <c r="C23" s="108">
        <f>+C24+C25</f>
        <v>0</v>
      </c>
      <c r="D23" s="108"/>
      <c r="E23" s="108">
        <f>+E24+E25</f>
        <v>0</v>
      </c>
      <c r="F23" s="105" t="s">
        <v>188</v>
      </c>
      <c r="G23" s="8"/>
      <c r="H23" s="8"/>
      <c r="I23" s="8"/>
    </row>
    <row r="24" spans="1:9" ht="12.95" customHeight="1">
      <c r="A24" s="102" t="s">
        <v>189</v>
      </c>
      <c r="B24" s="103" t="s">
        <v>190</v>
      </c>
      <c r="C24" s="109"/>
      <c r="D24" s="109"/>
      <c r="E24" s="109"/>
      <c r="F24" s="86" t="s">
        <v>191</v>
      </c>
      <c r="G24" s="7"/>
      <c r="H24" s="7"/>
      <c r="I24" s="7"/>
    </row>
    <row r="25" spans="1:9" ht="12.95" customHeight="1" thickBot="1">
      <c r="A25" s="106" t="s">
        <v>192</v>
      </c>
      <c r="B25" s="105" t="s">
        <v>193</v>
      </c>
      <c r="C25" s="107"/>
      <c r="D25" s="107"/>
      <c r="E25" s="107"/>
      <c r="F25" s="4" t="s">
        <v>147</v>
      </c>
      <c r="G25" s="8">
        <f>'1.1.sz.mell.'!D122</f>
        <v>27765680</v>
      </c>
      <c r="H25" s="8">
        <f>'1.1.sz.mell.'!E122</f>
        <v>27765680</v>
      </c>
      <c r="I25" s="8">
        <f>'1.1.sz.mell.'!F122</f>
        <v>27765680</v>
      </c>
    </row>
    <row r="26" spans="1:9" ht="15.95" customHeight="1" thickBot="1">
      <c r="A26" s="99" t="s">
        <v>194</v>
      </c>
      <c r="B26" s="100" t="s">
        <v>195</v>
      </c>
      <c r="C26" s="101">
        <f>+C18+C23</f>
        <v>20757405</v>
      </c>
      <c r="D26" s="101">
        <f t="shared" ref="D26:E26" si="3">+D18+D23</f>
        <v>21308868</v>
      </c>
      <c r="E26" s="101">
        <f t="shared" si="3"/>
        <v>51339119</v>
      </c>
      <c r="F26" s="100" t="s">
        <v>196</v>
      </c>
      <c r="G26" s="1">
        <f>SUM(G18:G25)</f>
        <v>27765680</v>
      </c>
      <c r="H26" s="1">
        <f t="shared" ref="H26:I26" si="4">SUM(H18:H25)</f>
        <v>27765680</v>
      </c>
      <c r="I26" s="1">
        <f t="shared" si="4"/>
        <v>27765680</v>
      </c>
    </row>
    <row r="27" spans="1:9" ht="13.5" thickBot="1">
      <c r="A27" s="99" t="s">
        <v>197</v>
      </c>
      <c r="B27" s="110" t="s">
        <v>198</v>
      </c>
      <c r="C27" s="111">
        <f>+C17+C26</f>
        <v>1672784674</v>
      </c>
      <c r="D27" s="111">
        <f t="shared" ref="D27:E27" si="5">+D17+D26</f>
        <v>1857883537</v>
      </c>
      <c r="E27" s="111">
        <f t="shared" si="5"/>
        <v>1906871182</v>
      </c>
      <c r="F27" s="110" t="s">
        <v>199</v>
      </c>
      <c r="G27" s="111">
        <f>+G17+G26</f>
        <v>1672784674</v>
      </c>
      <c r="H27" s="111">
        <f t="shared" ref="H27:I27" si="6">+H17+H26</f>
        <v>2149634186</v>
      </c>
      <c r="I27" s="111">
        <f t="shared" si="6"/>
        <v>1939067216</v>
      </c>
    </row>
    <row r="28" spans="1:9" ht="13.5" thickBot="1">
      <c r="A28" s="99" t="s">
        <v>200</v>
      </c>
      <c r="B28" s="110" t="s">
        <v>201</v>
      </c>
      <c r="C28" s="111" t="str">
        <f>IF(C17-G17&lt;0,G17-C17,"-")</f>
        <v>-</v>
      </c>
      <c r="D28" s="111">
        <f t="shared" ref="D28:E28" si="7">IF(D17-H17&lt;0,H17-D17,"-")</f>
        <v>285293837</v>
      </c>
      <c r="E28" s="111">
        <f t="shared" si="7"/>
        <v>55769473</v>
      </c>
      <c r="F28" s="110" t="s">
        <v>202</v>
      </c>
      <c r="G28" s="111">
        <f>IF(C17-G17&gt;0,C17-G17,"-")</f>
        <v>7008275</v>
      </c>
      <c r="H28" s="111" t="str">
        <f t="shared" ref="H28:I28" si="8">IF(D17-H17&gt;0,D17-H17,"-")</f>
        <v>-</v>
      </c>
      <c r="I28" s="111" t="str">
        <f t="shared" si="8"/>
        <v>-</v>
      </c>
    </row>
    <row r="29" spans="1:9" ht="13.5" thickBot="1">
      <c r="A29" s="99" t="s">
        <v>203</v>
      </c>
      <c r="B29" s="110" t="s">
        <v>204</v>
      </c>
      <c r="C29" s="111" t="str">
        <f>IF(C17+C18-G27&lt;0,G27-(C17+C18),"-")</f>
        <v>-</v>
      </c>
      <c r="D29" s="111">
        <f t="shared" ref="D29:E29" si="9">IF(D17+D18-H27&lt;0,H27-(D17+D18),"-")</f>
        <v>291750649</v>
      </c>
      <c r="E29" s="111">
        <f t="shared" si="9"/>
        <v>32196034</v>
      </c>
      <c r="F29" s="110" t="s">
        <v>205</v>
      </c>
      <c r="G29" s="111" t="str">
        <f>IF(C17+C18-G27&gt;0,C17+C18-G27,"-")</f>
        <v>-</v>
      </c>
      <c r="H29" s="111" t="str">
        <f t="shared" ref="H29:I29" si="10">IF(D17+D18-H27&gt;0,D17+D18-H27,"-")</f>
        <v>-</v>
      </c>
      <c r="I29" s="111" t="str">
        <f t="shared" si="10"/>
        <v>-</v>
      </c>
    </row>
    <row r="30" spans="1:9" ht="18.75">
      <c r="B30" s="331"/>
      <c r="C30" s="331"/>
      <c r="D30" s="331"/>
      <c r="E30" s="331"/>
      <c r="F30" s="331"/>
    </row>
    <row r="31" spans="1:9" ht="31.5" customHeight="1">
      <c r="B31" s="841" t="s">
        <v>206</v>
      </c>
      <c r="C31" s="841"/>
      <c r="D31" s="841"/>
      <c r="E31" s="841"/>
      <c r="F31" s="841"/>
      <c r="G31" s="841"/>
      <c r="H31" s="368"/>
      <c r="I31" s="77"/>
    </row>
    <row r="32" spans="1:9" ht="14.25" thickBot="1">
      <c r="G32" s="79"/>
      <c r="H32" s="79"/>
      <c r="I32" s="365" t="s">
        <v>620</v>
      </c>
    </row>
    <row r="33" spans="1:9" ht="13.5" thickBot="1">
      <c r="A33" s="842" t="s">
        <v>4</v>
      </c>
      <c r="B33" s="80" t="s">
        <v>155</v>
      </c>
      <c r="C33" s="81"/>
      <c r="D33" s="329"/>
      <c r="E33" s="329"/>
      <c r="F33" s="80" t="s">
        <v>156</v>
      </c>
      <c r="G33" s="82"/>
      <c r="H33" s="82"/>
      <c r="I33" s="82"/>
    </row>
    <row r="34" spans="1:9" s="84" customFormat="1" ht="24.75" thickBot="1">
      <c r="A34" s="843"/>
      <c r="B34" s="83" t="s">
        <v>157</v>
      </c>
      <c r="C34" s="19" t="s">
        <v>604</v>
      </c>
      <c r="D34" s="19" t="s">
        <v>642</v>
      </c>
      <c r="E34" s="19" t="s">
        <v>643</v>
      </c>
      <c r="F34" s="83" t="s">
        <v>157</v>
      </c>
      <c r="G34" s="19" t="s">
        <v>604</v>
      </c>
      <c r="H34" s="19" t="s">
        <v>642</v>
      </c>
      <c r="I34" s="19" t="s">
        <v>643</v>
      </c>
    </row>
    <row r="35" spans="1:9" ht="12.95" customHeight="1">
      <c r="A35" s="85" t="s">
        <v>6</v>
      </c>
      <c r="B35" s="86" t="s">
        <v>207</v>
      </c>
      <c r="C35" s="87">
        <f>'1.1.sz.mell.'!D18</f>
        <v>674000000</v>
      </c>
      <c r="D35" s="87">
        <f>'1.1.sz.mell.'!E18</f>
        <v>2524031418</v>
      </c>
      <c r="E35" s="87">
        <f>'1.1.sz.mell.'!F18</f>
        <v>2524031418</v>
      </c>
      <c r="F35" s="86" t="s">
        <v>131</v>
      </c>
      <c r="G35" s="88">
        <f>'1.1.sz.mell.'!D103</f>
        <v>130205000</v>
      </c>
      <c r="H35" s="88">
        <f>'1.1.sz.mell.'!E103</f>
        <v>248776587</v>
      </c>
      <c r="I35" s="88">
        <f>'1.1.sz.mell.'!F103</f>
        <v>180396745</v>
      </c>
    </row>
    <row r="36" spans="1:9">
      <c r="A36" s="89" t="s">
        <v>17</v>
      </c>
      <c r="B36" s="90" t="s">
        <v>208</v>
      </c>
      <c r="C36" s="91"/>
      <c r="D36" s="91"/>
      <c r="E36" s="91"/>
      <c r="F36" s="90" t="s">
        <v>209</v>
      </c>
      <c r="G36" s="88">
        <f>'1.1.sz.mell.'!D104</f>
        <v>0</v>
      </c>
      <c r="H36" s="88">
        <f>'1.1.sz.mell.'!E104</f>
        <v>0</v>
      </c>
      <c r="I36" s="88">
        <f>'1.1.sz.mell.'!F104</f>
        <v>0</v>
      </c>
    </row>
    <row r="37" spans="1:9" ht="12.95" customHeight="1">
      <c r="A37" s="89" t="s">
        <v>29</v>
      </c>
      <c r="B37" s="90" t="s">
        <v>210</v>
      </c>
      <c r="C37" s="91">
        <f>'1.1.sz.mell.'!D43</f>
        <v>48439000</v>
      </c>
      <c r="D37" s="91">
        <f>'1.1.sz.mell.'!E43</f>
        <v>48439000</v>
      </c>
      <c r="E37" s="91">
        <f>'1.1.sz.mell.'!F43</f>
        <v>33582588</v>
      </c>
      <c r="F37" s="90" t="s">
        <v>133</v>
      </c>
      <c r="G37" s="88">
        <f>'1.1.sz.mell.'!D105</f>
        <v>764308000</v>
      </c>
      <c r="H37" s="88">
        <f>'1.1.sz.mell.'!E105</f>
        <v>1020685579</v>
      </c>
      <c r="I37" s="88">
        <f>'1.1.sz.mell.'!F105</f>
        <v>823740387</v>
      </c>
    </row>
    <row r="38" spans="1:9" ht="12.95" customHeight="1">
      <c r="A38" s="89" t="s">
        <v>137</v>
      </c>
      <c r="B38" s="90" t="s">
        <v>211</v>
      </c>
      <c r="C38" s="91">
        <f>'1.1.sz.mell.'!D55</f>
        <v>0</v>
      </c>
      <c r="D38" s="91">
        <f>'1.1.sz.mell.'!E55</f>
        <v>1235225</v>
      </c>
      <c r="E38" s="91">
        <f>'1.1.sz.mell.'!F55</f>
        <v>1259818</v>
      </c>
      <c r="F38" s="90" t="s">
        <v>212</v>
      </c>
      <c r="G38" s="88">
        <f>'1.1.sz.mell.'!D106</f>
        <v>0</v>
      </c>
      <c r="H38" s="88">
        <f>'1.1.sz.mell.'!E106</f>
        <v>0</v>
      </c>
      <c r="I38" s="88">
        <f>'1.1.sz.mell.'!F106</f>
        <v>0</v>
      </c>
    </row>
    <row r="39" spans="1:9" ht="12.75" customHeight="1">
      <c r="A39" s="89" t="s">
        <v>43</v>
      </c>
      <c r="B39" s="90"/>
      <c r="C39" s="91"/>
      <c r="D39" s="91"/>
      <c r="E39" s="91"/>
      <c r="F39" s="90" t="s">
        <v>135</v>
      </c>
      <c r="G39" s="88">
        <f>'1.1.sz.mell.'!D107</f>
        <v>0</v>
      </c>
      <c r="H39" s="88">
        <f>'1.1.sz.mell.'!E107</f>
        <v>0</v>
      </c>
      <c r="I39" s="88">
        <f>'1.1.sz.mell.'!F107</f>
        <v>0</v>
      </c>
    </row>
    <row r="40" spans="1:9" ht="12.95" customHeight="1">
      <c r="A40" s="89" t="s">
        <v>65</v>
      </c>
      <c r="B40" s="90"/>
      <c r="C40" s="93"/>
      <c r="D40" s="93"/>
      <c r="E40" s="93"/>
      <c r="F40" s="94" t="s">
        <v>165</v>
      </c>
      <c r="G40" s="3">
        <f>'1.1.sz.mell.'!D101</f>
        <v>8000000</v>
      </c>
      <c r="H40" s="3">
        <f>'1.1.sz.mell.'!E101</f>
        <v>1192566828</v>
      </c>
      <c r="I40" s="3">
        <f>'1.1.sz.mell.'!F101</f>
        <v>0</v>
      </c>
    </row>
    <row r="41" spans="1:9" ht="12.95" customHeight="1">
      <c r="A41" s="89" t="s">
        <v>144</v>
      </c>
      <c r="B41" s="94"/>
      <c r="C41" s="91"/>
      <c r="D41" s="91"/>
      <c r="E41" s="91"/>
      <c r="F41" s="94"/>
      <c r="G41" s="3"/>
      <c r="H41" s="3"/>
      <c r="I41" s="3"/>
    </row>
    <row r="42" spans="1:9" ht="12.95" customHeight="1">
      <c r="A42" s="89" t="s">
        <v>83</v>
      </c>
      <c r="B42" s="94"/>
      <c r="C42" s="91"/>
      <c r="D42" s="91"/>
      <c r="E42" s="91"/>
      <c r="F42" s="94"/>
      <c r="G42" s="3"/>
      <c r="H42" s="3"/>
      <c r="I42" s="3"/>
    </row>
    <row r="43" spans="1:9" ht="12.95" customHeight="1">
      <c r="A43" s="89" t="s">
        <v>85</v>
      </c>
      <c r="B43" s="94"/>
      <c r="C43" s="93"/>
      <c r="D43" s="93"/>
      <c r="E43" s="93"/>
      <c r="F43" s="94"/>
      <c r="G43" s="3"/>
      <c r="H43" s="3"/>
      <c r="I43" s="3"/>
    </row>
    <row r="44" spans="1:9">
      <c r="A44" s="89" t="s">
        <v>149</v>
      </c>
      <c r="B44" s="94"/>
      <c r="C44" s="93"/>
      <c r="D44" s="93"/>
      <c r="E44" s="93"/>
      <c r="F44" s="94"/>
      <c r="G44" s="3"/>
      <c r="H44" s="3"/>
      <c r="I44" s="3"/>
    </row>
    <row r="45" spans="1:9" ht="12.95" customHeight="1" thickBot="1">
      <c r="A45" s="112" t="s">
        <v>166</v>
      </c>
      <c r="B45" s="113"/>
      <c r="C45" s="114"/>
      <c r="D45" s="114"/>
      <c r="E45" s="114"/>
      <c r="F45" s="115" t="s">
        <v>165</v>
      </c>
      <c r="G45" s="116"/>
      <c r="H45" s="116"/>
      <c r="I45" s="116"/>
    </row>
    <row r="46" spans="1:9" ht="15.95" customHeight="1" thickBot="1">
      <c r="A46" s="99" t="s">
        <v>167</v>
      </c>
      <c r="B46" s="100" t="s">
        <v>213</v>
      </c>
      <c r="C46" s="101">
        <f>+C35+C37+C38+C40+C41+C42+C43+C44+C45</f>
        <v>722439000</v>
      </c>
      <c r="D46" s="101">
        <f t="shared" ref="D46:E46" si="11">+D35+D37+D38+D40+D41+D42+D43+D44+D45</f>
        <v>2573705643</v>
      </c>
      <c r="E46" s="101">
        <f t="shared" si="11"/>
        <v>2558873824</v>
      </c>
      <c r="F46" s="100" t="s">
        <v>214</v>
      </c>
      <c r="G46" s="1">
        <f>+G35+G37+G39+G40+G41+G42+G43+G44+G45</f>
        <v>902513000</v>
      </c>
      <c r="H46" s="1">
        <f>+H35+H37+H39+H40+H41+H42+H43+H44+H45</f>
        <v>2462028994</v>
      </c>
      <c r="I46" s="1">
        <f>+I35+I37+I39+I40+I41+I42+I43+I44+I45</f>
        <v>1004137132</v>
      </c>
    </row>
    <row r="47" spans="1:9" ht="12.95" customHeight="1">
      <c r="A47" s="85" t="s">
        <v>168</v>
      </c>
      <c r="B47" s="117" t="s">
        <v>215</v>
      </c>
      <c r="C47" s="118">
        <f>+C48+C49+C50+C51+C52</f>
        <v>190719000</v>
      </c>
      <c r="D47" s="118">
        <f t="shared" ref="D47:E47" si="12">+D48+D49+D50+D51+D52</f>
        <v>190719000</v>
      </c>
      <c r="E47" s="118">
        <f t="shared" si="12"/>
        <v>190719000</v>
      </c>
      <c r="F47" s="105" t="s">
        <v>173</v>
      </c>
      <c r="G47" s="6"/>
      <c r="H47" s="6"/>
      <c r="I47" s="6"/>
    </row>
    <row r="48" spans="1:9" ht="12.95" customHeight="1">
      <c r="A48" s="89" t="s">
        <v>171</v>
      </c>
      <c r="B48" s="119" t="s">
        <v>216</v>
      </c>
      <c r="C48" s="107">
        <v>190719000</v>
      </c>
      <c r="D48" s="107">
        <v>190719000</v>
      </c>
      <c r="E48" s="107">
        <v>190719000</v>
      </c>
      <c r="F48" s="105" t="s">
        <v>217</v>
      </c>
      <c r="G48" s="8"/>
      <c r="H48" s="8"/>
      <c r="I48" s="8"/>
    </row>
    <row r="49" spans="1:9" ht="12.95" customHeight="1">
      <c r="A49" s="85" t="s">
        <v>174</v>
      </c>
      <c r="B49" s="119" t="s">
        <v>218</v>
      </c>
      <c r="C49" s="107"/>
      <c r="D49" s="107"/>
      <c r="E49" s="107"/>
      <c r="F49" s="105" t="s">
        <v>179</v>
      </c>
      <c r="G49" s="8"/>
      <c r="H49" s="8"/>
      <c r="I49" s="8"/>
    </row>
    <row r="50" spans="1:9" ht="12.95" customHeight="1">
      <c r="A50" s="89" t="s">
        <v>177</v>
      </c>
      <c r="B50" s="119" t="s">
        <v>219</v>
      </c>
      <c r="C50" s="107"/>
      <c r="D50" s="107"/>
      <c r="E50" s="107"/>
      <c r="F50" s="105" t="s">
        <v>182</v>
      </c>
      <c r="G50" s="8">
        <f>'1.1.sz.mell.'!D110</f>
        <v>10645000</v>
      </c>
      <c r="H50" s="8">
        <f>'1.1.sz.mell.'!E110</f>
        <v>10645000</v>
      </c>
      <c r="I50" s="8">
        <f>'1.1.sz.mell.'!F110</f>
        <v>10644800</v>
      </c>
    </row>
    <row r="51" spans="1:9" ht="12.95" customHeight="1">
      <c r="A51" s="85" t="s">
        <v>180</v>
      </c>
      <c r="B51" s="119" t="s">
        <v>220</v>
      </c>
      <c r="C51" s="107"/>
      <c r="D51" s="107"/>
      <c r="E51" s="107"/>
      <c r="F51" s="103" t="s">
        <v>185</v>
      </c>
      <c r="G51" s="8"/>
      <c r="H51" s="8"/>
      <c r="I51" s="8"/>
    </row>
    <row r="52" spans="1:9" ht="12.95" customHeight="1">
      <c r="A52" s="89" t="s">
        <v>183</v>
      </c>
      <c r="B52" s="120" t="s">
        <v>221</v>
      </c>
      <c r="C52" s="107"/>
      <c r="D52" s="107"/>
      <c r="E52" s="107"/>
      <c r="F52" s="105" t="s">
        <v>222</v>
      </c>
      <c r="G52" s="8"/>
      <c r="H52" s="8"/>
      <c r="I52" s="8"/>
    </row>
    <row r="53" spans="1:9" ht="12.95" customHeight="1">
      <c r="A53" s="85" t="s">
        <v>186</v>
      </c>
      <c r="B53" s="121" t="s">
        <v>223</v>
      </c>
      <c r="C53" s="108">
        <f>+C54+C55+C56+C57+C58</f>
        <v>0</v>
      </c>
      <c r="D53" s="108"/>
      <c r="E53" s="108">
        <f>+E54+E55+E56+E57+E58</f>
        <v>0</v>
      </c>
      <c r="F53" s="122" t="s">
        <v>191</v>
      </c>
      <c r="G53" s="8"/>
      <c r="H53" s="8"/>
      <c r="I53" s="8"/>
    </row>
    <row r="54" spans="1:9" ht="12.95" customHeight="1">
      <c r="A54" s="89" t="s">
        <v>189</v>
      </c>
      <c r="B54" s="120" t="s">
        <v>224</v>
      </c>
      <c r="C54" s="107">
        <f>'1.1.sz.mell.'!D67</f>
        <v>0</v>
      </c>
      <c r="D54" s="107">
        <f>'1.1.sz.mell.'!E67</f>
        <v>0</v>
      </c>
      <c r="E54" s="107">
        <f>'1.1.sz.mell.'!F67</f>
        <v>0</v>
      </c>
      <c r="F54" s="122" t="s">
        <v>225</v>
      </c>
      <c r="G54" s="8"/>
      <c r="H54" s="8"/>
      <c r="I54" s="8"/>
    </row>
    <row r="55" spans="1:9" ht="12.95" customHeight="1">
      <c r="A55" s="85" t="s">
        <v>192</v>
      </c>
      <c r="B55" s="120" t="s">
        <v>226</v>
      </c>
      <c r="C55" s="107"/>
      <c r="D55" s="107"/>
      <c r="E55" s="107"/>
      <c r="F55" s="123"/>
      <c r="G55" s="8"/>
      <c r="H55" s="8"/>
      <c r="I55" s="8"/>
    </row>
    <row r="56" spans="1:9" ht="12.95" customHeight="1">
      <c r="A56" s="89" t="s">
        <v>194</v>
      </c>
      <c r="B56" s="119" t="s">
        <v>227</v>
      </c>
      <c r="C56" s="107"/>
      <c r="D56" s="107"/>
      <c r="E56" s="107"/>
      <c r="F56" s="124"/>
      <c r="G56" s="8"/>
      <c r="H56" s="8"/>
      <c r="I56" s="8"/>
    </row>
    <row r="57" spans="1:9" ht="12.95" customHeight="1">
      <c r="A57" s="85" t="s">
        <v>197</v>
      </c>
      <c r="B57" s="125" t="s">
        <v>228</v>
      </c>
      <c r="C57" s="107"/>
      <c r="D57" s="107"/>
      <c r="E57" s="107"/>
      <c r="F57" s="94"/>
      <c r="G57" s="8"/>
      <c r="H57" s="8"/>
      <c r="I57" s="8"/>
    </row>
    <row r="58" spans="1:9" ht="12.95" customHeight="1" thickBot="1">
      <c r="A58" s="89" t="s">
        <v>200</v>
      </c>
      <c r="B58" s="126" t="s">
        <v>229</v>
      </c>
      <c r="C58" s="107"/>
      <c r="D58" s="107"/>
      <c r="E58" s="107"/>
      <c r="F58" s="124"/>
      <c r="G58" s="8"/>
      <c r="H58" s="8"/>
      <c r="I58" s="8"/>
    </row>
    <row r="59" spans="1:9" ht="21.75" customHeight="1" thickBot="1">
      <c r="A59" s="99" t="s">
        <v>203</v>
      </c>
      <c r="B59" s="100" t="s">
        <v>230</v>
      </c>
      <c r="C59" s="101">
        <f>+C47+C53</f>
        <v>190719000</v>
      </c>
      <c r="D59" s="101">
        <f t="shared" ref="D59:E59" si="13">+D47+D53</f>
        <v>190719000</v>
      </c>
      <c r="E59" s="101">
        <f t="shared" si="13"/>
        <v>190719000</v>
      </c>
      <c r="F59" s="100" t="s">
        <v>231</v>
      </c>
      <c r="G59" s="1">
        <f>SUM(G47:G58)</f>
        <v>10645000</v>
      </c>
      <c r="H59" s="1">
        <f t="shared" ref="H59:I59" si="14">SUM(H47:H58)</f>
        <v>10645000</v>
      </c>
      <c r="I59" s="1">
        <f t="shared" si="14"/>
        <v>10644800</v>
      </c>
    </row>
    <row r="60" spans="1:9" ht="13.5" thickBot="1">
      <c r="A60" s="99" t="s">
        <v>232</v>
      </c>
      <c r="B60" s="110" t="s">
        <v>233</v>
      </c>
      <c r="C60" s="111">
        <f>+C46+C59</f>
        <v>913158000</v>
      </c>
      <c r="D60" s="111">
        <f t="shared" ref="D60:E60" si="15">+D46+D59</f>
        <v>2764424643</v>
      </c>
      <c r="E60" s="111">
        <f t="shared" si="15"/>
        <v>2749592824</v>
      </c>
      <c r="F60" s="110" t="s">
        <v>234</v>
      </c>
      <c r="G60" s="111">
        <f>+G46+G59</f>
        <v>913158000</v>
      </c>
      <c r="H60" s="111">
        <f t="shared" ref="H60:I60" si="16">+H46+H59</f>
        <v>2472673994</v>
      </c>
      <c r="I60" s="111">
        <f t="shared" si="16"/>
        <v>1014781932</v>
      </c>
    </row>
    <row r="61" spans="1:9" ht="13.5" thickBot="1">
      <c r="A61" s="99" t="s">
        <v>235</v>
      </c>
      <c r="B61" s="110" t="s">
        <v>201</v>
      </c>
      <c r="C61" s="111">
        <f>IF(C46-G46&lt;0,G46-C46,"-")</f>
        <v>180074000</v>
      </c>
      <c r="D61" s="111" t="str">
        <f t="shared" ref="D61:E61" si="17">IF(D46-H46&lt;0,H46-D46,"-")</f>
        <v>-</v>
      </c>
      <c r="E61" s="111" t="str">
        <f t="shared" si="17"/>
        <v>-</v>
      </c>
      <c r="F61" s="110" t="s">
        <v>202</v>
      </c>
      <c r="G61" s="111" t="str">
        <f>IF(C46-G46&gt;0,C46-G46,"-")</f>
        <v>-</v>
      </c>
      <c r="H61" s="111">
        <f t="shared" ref="H61:I61" si="18">IF(D46-H46&gt;0,D46-H46,"-")</f>
        <v>111676649</v>
      </c>
      <c r="I61" s="111">
        <f t="shared" si="18"/>
        <v>1554736692</v>
      </c>
    </row>
    <row r="62" spans="1:9" ht="13.5" thickBot="1">
      <c r="A62" s="99" t="s">
        <v>236</v>
      </c>
      <c r="B62" s="110" t="s">
        <v>204</v>
      </c>
      <c r="C62" s="111" t="str">
        <f>IF(C46+C47-G60&lt;0,G60-(C46+C47+C54),"-")</f>
        <v>-</v>
      </c>
      <c r="D62" s="111" t="str">
        <f t="shared" ref="D62:E62" si="19">IF(D46+D47-H60&lt;0,H60-(D46+D47+D54),"-")</f>
        <v>-</v>
      </c>
      <c r="E62" s="111" t="str">
        <f t="shared" si="19"/>
        <v>-</v>
      </c>
      <c r="F62" s="110" t="s">
        <v>205</v>
      </c>
      <c r="G62" s="111" t="str">
        <f>IF(C46+C47-G60&gt;0,C46+C47-G60,"-")</f>
        <v>-</v>
      </c>
      <c r="H62" s="111">
        <f t="shared" ref="H62:I62" si="20">IF(D46+D47-H60&gt;0,D46+D47-H60,"-")</f>
        <v>291750649</v>
      </c>
      <c r="I62" s="111">
        <f t="shared" si="20"/>
        <v>1734810892</v>
      </c>
    </row>
    <row r="63" spans="1:9" ht="13.5" thickBot="1">
      <c r="A63" s="99" t="s">
        <v>237</v>
      </c>
      <c r="B63" s="110" t="s">
        <v>238</v>
      </c>
      <c r="C63" s="111">
        <f>SUM(C60,C27)</f>
        <v>2585942674</v>
      </c>
      <c r="D63" s="111">
        <f>SUM(D60,D27)</f>
        <v>4622308180</v>
      </c>
      <c r="E63" s="111">
        <f>SUM(E60,E27)</f>
        <v>4656464006</v>
      </c>
      <c r="F63" s="110" t="s">
        <v>239</v>
      </c>
      <c r="G63" s="111">
        <f>SUM(G60,G27)</f>
        <v>2585942674</v>
      </c>
      <c r="H63" s="111">
        <f>SUM(H60,H27)</f>
        <v>4622308180</v>
      </c>
      <c r="I63" s="111">
        <f>SUM(I60,I27)</f>
        <v>2953849148</v>
      </c>
    </row>
  </sheetData>
  <mergeCells count="3">
    <mergeCell ref="A3:A4"/>
    <mergeCell ref="B31:G31"/>
    <mergeCell ref="A33:A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M20"/>
  <sheetViews>
    <sheetView topLeftCell="B1" zoomScaleNormal="100" workbookViewId="0">
      <pane ySplit="2" topLeftCell="A3" activePane="bottomLeft" state="frozen"/>
      <selection activeCell="D2" sqref="B2:I20"/>
      <selection pane="bottomLeft" activeCell="L16" sqref="L16"/>
    </sheetView>
  </sheetViews>
  <sheetFormatPr defaultColWidth="9.140625" defaultRowHeight="12.75"/>
  <cols>
    <col min="1" max="1" width="9.7109375" style="412" bestFit="1" customWidth="1"/>
    <col min="2" max="2" width="70.140625" style="412" bestFit="1" customWidth="1"/>
    <col min="3" max="3" width="15.140625" style="412" customWidth="1"/>
    <col min="4" max="7" width="14.28515625" style="412" customWidth="1"/>
    <col min="8" max="8" width="12.5703125" style="412" customWidth="1"/>
    <col min="9" max="9" width="14.28515625" style="412" customWidth="1"/>
    <col min="10" max="10" width="12.7109375" style="412" customWidth="1"/>
    <col min="11" max="16384" width="9.140625" style="412"/>
  </cols>
  <sheetData>
    <row r="1" spans="1:13" s="408" customFormat="1" ht="31.5">
      <c r="A1" s="406" t="s">
        <v>710</v>
      </c>
      <c r="B1" s="406" t="s">
        <v>157</v>
      </c>
      <c r="C1" s="407" t="s">
        <v>711</v>
      </c>
      <c r="D1" s="407" t="s">
        <v>712</v>
      </c>
      <c r="E1" s="407" t="s">
        <v>240</v>
      </c>
      <c r="F1" s="407" t="s">
        <v>241</v>
      </c>
      <c r="G1" s="407" t="s">
        <v>713</v>
      </c>
      <c r="H1" s="407" t="s">
        <v>714</v>
      </c>
      <c r="I1" s="407" t="s">
        <v>679</v>
      </c>
      <c r="J1" s="407" t="s">
        <v>684</v>
      </c>
    </row>
    <row r="2" spans="1:13" ht="15" customHeight="1">
      <c r="A2" s="409" t="s">
        <v>644</v>
      </c>
      <c r="B2" s="410" t="s">
        <v>715</v>
      </c>
      <c r="C2" s="411">
        <v>4325889108</v>
      </c>
      <c r="D2" s="411">
        <v>5904987</v>
      </c>
      <c r="E2" s="411">
        <v>53712811</v>
      </c>
      <c r="F2" s="411">
        <v>10935077</v>
      </c>
      <c r="G2" s="411">
        <v>15173660</v>
      </c>
      <c r="H2" s="411">
        <v>1198298</v>
      </c>
      <c r="I2" s="411">
        <v>1591946</v>
      </c>
      <c r="J2" s="411">
        <f>SUM(C2:I2)</f>
        <v>4414405887</v>
      </c>
    </row>
    <row r="3" spans="1:13" ht="15" customHeight="1">
      <c r="A3" s="409" t="s">
        <v>645</v>
      </c>
      <c r="B3" s="410" t="s">
        <v>716</v>
      </c>
      <c r="C3" s="411">
        <v>2007843594</v>
      </c>
      <c r="D3" s="411">
        <v>246302651</v>
      </c>
      <c r="E3" s="411">
        <v>126982912</v>
      </c>
      <c r="F3" s="411">
        <v>60406263</v>
      </c>
      <c r="G3" s="411">
        <v>427577209</v>
      </c>
      <c r="H3" s="411">
        <v>31406517</v>
      </c>
      <c r="I3" s="411">
        <v>14919522</v>
      </c>
      <c r="J3" s="411">
        <f>SUM(C3:I3)</f>
        <v>2915438668</v>
      </c>
    </row>
    <row r="4" spans="1:13" ht="15" customHeight="1">
      <c r="A4" s="413" t="s">
        <v>646</v>
      </c>
      <c r="B4" s="414" t="s">
        <v>717</v>
      </c>
      <c r="C4" s="415">
        <v>2318045514</v>
      </c>
      <c r="D4" s="415">
        <v>-240397664</v>
      </c>
      <c r="E4" s="415">
        <v>-73270101</v>
      </c>
      <c r="F4" s="415">
        <v>-49471186</v>
      </c>
      <c r="G4" s="415">
        <v>-412403549</v>
      </c>
      <c r="H4" s="415">
        <v>-30208219</v>
      </c>
      <c r="I4" s="415">
        <v>-13327576</v>
      </c>
      <c r="J4" s="415">
        <f t="shared" ref="J4" si="0">J2-J3</f>
        <v>1498967219</v>
      </c>
    </row>
    <row r="5" spans="1:13" ht="15" customHeight="1">
      <c r="A5" s="409" t="s">
        <v>647</v>
      </c>
      <c r="B5" s="410" t="s">
        <v>718</v>
      </c>
      <c r="C5" s="411">
        <v>237830612</v>
      </c>
      <c r="D5" s="411">
        <v>240982412</v>
      </c>
      <c r="E5" s="411">
        <v>73605703</v>
      </c>
      <c r="F5" s="411">
        <v>50533565</v>
      </c>
      <c r="G5" s="411">
        <v>412819922</v>
      </c>
      <c r="H5" s="411">
        <v>30701722</v>
      </c>
      <c r="I5" s="411">
        <v>13670775</v>
      </c>
      <c r="J5" s="411">
        <f>SUM(C5:I5)</f>
        <v>1060144711</v>
      </c>
    </row>
    <row r="6" spans="1:13" ht="15" customHeight="1">
      <c r="A6" s="409" t="s">
        <v>648</v>
      </c>
      <c r="B6" s="410" t="s">
        <v>719</v>
      </c>
      <c r="C6" s="411">
        <v>856497072</v>
      </c>
      <c r="D6" s="411">
        <v>0</v>
      </c>
      <c r="E6" s="411">
        <v>0</v>
      </c>
      <c r="F6" s="411">
        <v>0</v>
      </c>
      <c r="G6" s="411">
        <v>0</v>
      </c>
      <c r="H6" s="411">
        <v>0</v>
      </c>
      <c r="I6" s="411">
        <v>0</v>
      </c>
      <c r="J6" s="411">
        <f>SUM(C6:I6)</f>
        <v>856497072</v>
      </c>
    </row>
    <row r="7" spans="1:13" ht="15" customHeight="1">
      <c r="A7" s="413" t="s">
        <v>649</v>
      </c>
      <c r="B7" s="414" t="s">
        <v>720</v>
      </c>
      <c r="C7" s="415">
        <v>-618666460</v>
      </c>
      <c r="D7" s="415">
        <v>240982412</v>
      </c>
      <c r="E7" s="415">
        <v>73605703</v>
      </c>
      <c r="F7" s="415">
        <v>50533565</v>
      </c>
      <c r="G7" s="415">
        <v>412819922</v>
      </c>
      <c r="H7" s="415">
        <v>30701722</v>
      </c>
      <c r="I7" s="415">
        <v>13670775</v>
      </c>
      <c r="J7" s="415">
        <f t="shared" ref="J7" si="1">J5-J6</f>
        <v>203647639</v>
      </c>
    </row>
    <row r="8" spans="1:13" ht="15" customHeight="1">
      <c r="A8" s="413" t="s">
        <v>650</v>
      </c>
      <c r="B8" s="414" t="s">
        <v>721</v>
      </c>
      <c r="C8" s="415">
        <v>1699379054</v>
      </c>
      <c r="D8" s="415">
        <v>584748</v>
      </c>
      <c r="E8" s="415">
        <v>335602</v>
      </c>
      <c r="F8" s="415">
        <v>1062379</v>
      </c>
      <c r="G8" s="415">
        <v>416373</v>
      </c>
      <c r="H8" s="415">
        <v>493503</v>
      </c>
      <c r="I8" s="415">
        <v>343199</v>
      </c>
      <c r="J8" s="415">
        <f t="shared" ref="J8" si="2">J4+J7</f>
        <v>1702614858</v>
      </c>
    </row>
    <row r="9" spans="1:13" ht="15" customHeight="1">
      <c r="A9" s="409" t="s">
        <v>651</v>
      </c>
      <c r="B9" s="410" t="s">
        <v>722</v>
      </c>
      <c r="C9" s="411">
        <v>0</v>
      </c>
      <c r="D9" s="411">
        <v>0</v>
      </c>
      <c r="E9" s="411">
        <v>0</v>
      </c>
      <c r="F9" s="411">
        <v>0</v>
      </c>
      <c r="G9" s="411">
        <v>0</v>
      </c>
      <c r="H9" s="411">
        <v>0</v>
      </c>
      <c r="I9" s="411">
        <v>0</v>
      </c>
      <c r="J9" s="411">
        <f>SUM(C9:I9)</f>
        <v>0</v>
      </c>
    </row>
    <row r="10" spans="1:13" ht="15" customHeight="1">
      <c r="A10" s="409" t="s">
        <v>652</v>
      </c>
      <c r="B10" s="410" t="s">
        <v>723</v>
      </c>
      <c r="C10" s="411">
        <v>0</v>
      </c>
      <c r="D10" s="411">
        <v>0</v>
      </c>
      <c r="E10" s="411">
        <v>0</v>
      </c>
      <c r="F10" s="411">
        <v>0</v>
      </c>
      <c r="G10" s="411">
        <v>0</v>
      </c>
      <c r="H10" s="411">
        <v>0</v>
      </c>
      <c r="I10" s="411">
        <v>0</v>
      </c>
      <c r="J10" s="411">
        <f>SUM(C10:I10)</f>
        <v>0</v>
      </c>
    </row>
    <row r="11" spans="1:13" ht="15" customHeight="1">
      <c r="A11" s="413" t="s">
        <v>513</v>
      </c>
      <c r="B11" s="414" t="s">
        <v>724</v>
      </c>
      <c r="C11" s="415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f t="shared" ref="J11" si="3">J9-J10</f>
        <v>0</v>
      </c>
    </row>
    <row r="12" spans="1:13" ht="15" customHeight="1">
      <c r="A12" s="409" t="s">
        <v>514</v>
      </c>
      <c r="B12" s="410" t="s">
        <v>725</v>
      </c>
      <c r="C12" s="411">
        <v>0</v>
      </c>
      <c r="D12" s="411">
        <v>0</v>
      </c>
      <c r="E12" s="411">
        <v>0</v>
      </c>
      <c r="F12" s="411">
        <v>0</v>
      </c>
      <c r="G12" s="411">
        <v>0</v>
      </c>
      <c r="H12" s="411">
        <v>0</v>
      </c>
      <c r="I12" s="411">
        <v>0</v>
      </c>
      <c r="J12" s="411">
        <f>SUM(C12:I12)</f>
        <v>0</v>
      </c>
    </row>
    <row r="13" spans="1:13" ht="15" customHeight="1">
      <c r="A13" s="409" t="s">
        <v>515</v>
      </c>
      <c r="B13" s="410" t="s">
        <v>726</v>
      </c>
      <c r="C13" s="411">
        <v>0</v>
      </c>
      <c r="D13" s="411">
        <v>0</v>
      </c>
      <c r="E13" s="411">
        <v>0</v>
      </c>
      <c r="F13" s="411">
        <v>0</v>
      </c>
      <c r="G13" s="411">
        <v>0</v>
      </c>
      <c r="H13" s="411">
        <v>0</v>
      </c>
      <c r="I13" s="411">
        <v>0</v>
      </c>
      <c r="J13" s="411">
        <f>SUM(C13:I13)</f>
        <v>0</v>
      </c>
    </row>
    <row r="14" spans="1:13" ht="15" customHeight="1">
      <c r="A14" s="413" t="s">
        <v>516</v>
      </c>
      <c r="B14" s="414" t="s">
        <v>727</v>
      </c>
      <c r="C14" s="415">
        <v>0</v>
      </c>
      <c r="D14" s="415">
        <v>0</v>
      </c>
      <c r="E14" s="415">
        <v>0</v>
      </c>
      <c r="F14" s="415">
        <v>0</v>
      </c>
      <c r="G14" s="415">
        <v>0</v>
      </c>
      <c r="H14" s="415">
        <v>0</v>
      </c>
      <c r="I14" s="415">
        <v>0</v>
      </c>
      <c r="J14" s="415">
        <f t="shared" ref="J14" si="4">J12-J13</f>
        <v>0</v>
      </c>
    </row>
    <row r="15" spans="1:13" ht="15" customHeight="1">
      <c r="A15" s="413" t="s">
        <v>517</v>
      </c>
      <c r="B15" s="414" t="s">
        <v>728</v>
      </c>
      <c r="C15" s="415">
        <v>0</v>
      </c>
      <c r="D15" s="415">
        <v>0</v>
      </c>
      <c r="E15" s="415">
        <v>0</v>
      </c>
      <c r="F15" s="415">
        <v>0</v>
      </c>
      <c r="G15" s="415">
        <v>0</v>
      </c>
      <c r="H15" s="415">
        <v>0</v>
      </c>
      <c r="I15" s="415">
        <v>0</v>
      </c>
      <c r="J15" s="415">
        <f t="shared" ref="J15" si="5">J11+J14</f>
        <v>0</v>
      </c>
    </row>
    <row r="16" spans="1:13" ht="15" customHeight="1">
      <c r="A16" s="413" t="s">
        <v>518</v>
      </c>
      <c r="B16" s="414" t="s">
        <v>729</v>
      </c>
      <c r="C16" s="415">
        <v>1699379054</v>
      </c>
      <c r="D16" s="415">
        <v>584748</v>
      </c>
      <c r="E16" s="415">
        <v>335602</v>
      </c>
      <c r="F16" s="415">
        <v>1062379</v>
      </c>
      <c r="G16" s="415">
        <v>416373</v>
      </c>
      <c r="H16" s="415">
        <v>493503</v>
      </c>
      <c r="I16" s="415">
        <v>343199</v>
      </c>
      <c r="J16" s="415">
        <f t="shared" ref="J16" si="6">J15+J8</f>
        <v>1702614858</v>
      </c>
      <c r="L16" s="416">
        <f>SUM(D16:I16)</f>
        <v>3235804</v>
      </c>
      <c r="M16" s="416"/>
    </row>
    <row r="17" spans="1:10" ht="15" customHeight="1">
      <c r="A17" s="413" t="s">
        <v>519</v>
      </c>
      <c r="B17" s="414" t="s">
        <v>730</v>
      </c>
      <c r="C17" s="415">
        <v>1470702613</v>
      </c>
      <c r="D17" s="415">
        <v>0</v>
      </c>
      <c r="E17" s="415">
        <v>0</v>
      </c>
      <c r="F17" s="415">
        <v>0</v>
      </c>
      <c r="G17" s="415">
        <v>0</v>
      </c>
      <c r="H17" s="415">
        <v>0</v>
      </c>
      <c r="I17" s="415">
        <v>0</v>
      </c>
      <c r="J17" s="415">
        <f>SUM(C17:I17)</f>
        <v>1470702613</v>
      </c>
    </row>
    <row r="18" spans="1:10" ht="15" customHeight="1">
      <c r="A18" s="413" t="s">
        <v>520</v>
      </c>
      <c r="B18" s="414" t="s">
        <v>731</v>
      </c>
      <c r="C18" s="415">
        <v>228676441</v>
      </c>
      <c r="D18" s="415">
        <v>584748</v>
      </c>
      <c r="E18" s="415">
        <v>335602</v>
      </c>
      <c r="F18" s="415">
        <v>1062379</v>
      </c>
      <c r="G18" s="415">
        <v>416373</v>
      </c>
      <c r="H18" s="415">
        <v>493503</v>
      </c>
      <c r="I18" s="415">
        <v>343199</v>
      </c>
      <c r="J18" s="415">
        <f t="shared" ref="J18" si="7">J8-J17</f>
        <v>231912245</v>
      </c>
    </row>
    <row r="19" spans="1:10" ht="15" customHeight="1">
      <c r="A19" s="413" t="s">
        <v>521</v>
      </c>
      <c r="B19" s="414" t="s">
        <v>732</v>
      </c>
      <c r="C19" s="415">
        <v>0</v>
      </c>
      <c r="D19" s="415">
        <v>0</v>
      </c>
      <c r="E19" s="415">
        <v>0</v>
      </c>
      <c r="F19" s="415">
        <v>0</v>
      </c>
      <c r="G19" s="415">
        <v>0</v>
      </c>
      <c r="H19" s="415">
        <v>0</v>
      </c>
      <c r="I19" s="415">
        <v>0</v>
      </c>
      <c r="J19" s="415">
        <f>SUM(C19:I19)</f>
        <v>0</v>
      </c>
    </row>
    <row r="20" spans="1:10" ht="15" customHeight="1">
      <c r="A20" s="413" t="s">
        <v>522</v>
      </c>
      <c r="B20" s="414" t="s">
        <v>733</v>
      </c>
      <c r="C20" s="415">
        <v>0</v>
      </c>
      <c r="D20" s="415">
        <v>0</v>
      </c>
      <c r="E20" s="415">
        <v>0</v>
      </c>
      <c r="F20" s="415">
        <v>0</v>
      </c>
      <c r="G20" s="415">
        <v>0</v>
      </c>
      <c r="H20" s="415">
        <v>0</v>
      </c>
      <c r="I20" s="415">
        <v>0</v>
      </c>
      <c r="J20" s="415">
        <f>SUM(C20:I20)</f>
        <v>0</v>
      </c>
    </row>
  </sheetData>
  <pageMargins left="0.2" right="0.2" top="1.2598425196850394" bottom="0.98425196850393704" header="0.51181102362204722" footer="0.51181102362204722"/>
  <pageSetup scale="70" orientation="landscape" horizontalDpi="300" verticalDpi="300" r:id="rId1"/>
  <headerFooter alignWithMargins="0">
    <oddHeader>&amp;C&amp;"-,Félkövér"&amp;14BONYHÁD VÁROS ÖNKORMÁNYZATA ÉS INTÉZMÉNYEI 
 MARADVÁNY LEVEZETÉS&amp;R&amp;"Times New Roman,Félkövér dőlt"&amp;14 3.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51"/>
  <sheetViews>
    <sheetView topLeftCell="A10" zoomScaleNormal="100" workbookViewId="0">
      <selection activeCell="E15" sqref="E15"/>
    </sheetView>
  </sheetViews>
  <sheetFormatPr defaultRowHeight="12.75"/>
  <cols>
    <col min="1" max="1" width="6.28515625" style="495" customWidth="1"/>
    <col min="2" max="2" width="59" style="496" bestFit="1" customWidth="1"/>
    <col min="3" max="3" width="12.7109375" style="424" bestFit="1" customWidth="1"/>
    <col min="4" max="4" width="10.42578125" style="424" customWidth="1"/>
    <col min="5" max="5" width="12.7109375" style="424" bestFit="1" customWidth="1"/>
    <col min="6" max="253" width="8.85546875" style="424"/>
    <col min="254" max="254" width="6.28515625" style="424" customWidth="1"/>
    <col min="255" max="255" width="37.7109375" style="424" customWidth="1"/>
    <col min="256" max="256" width="11.85546875" style="424" customWidth="1"/>
    <col min="257" max="257" width="10.42578125" style="424" customWidth="1"/>
    <col min="258" max="259" width="11.85546875" style="424" customWidth="1"/>
    <col min="260" max="260" width="10.85546875" style="424" customWidth="1"/>
    <col min="261" max="261" width="11.85546875" style="424" customWidth="1"/>
    <col min="262" max="509" width="8.85546875" style="424"/>
    <col min="510" max="510" width="6.28515625" style="424" customWidth="1"/>
    <col min="511" max="511" width="37.7109375" style="424" customWidth="1"/>
    <col min="512" max="512" width="11.85546875" style="424" customWidth="1"/>
    <col min="513" max="513" width="10.42578125" style="424" customWidth="1"/>
    <col min="514" max="515" width="11.85546875" style="424" customWidth="1"/>
    <col min="516" max="516" width="10.85546875" style="424" customWidth="1"/>
    <col min="517" max="517" width="11.85546875" style="424" customWidth="1"/>
    <col min="518" max="765" width="8.85546875" style="424"/>
    <col min="766" max="766" width="6.28515625" style="424" customWidth="1"/>
    <col min="767" max="767" width="37.7109375" style="424" customWidth="1"/>
    <col min="768" max="768" width="11.85546875" style="424" customWidth="1"/>
    <col min="769" max="769" width="10.42578125" style="424" customWidth="1"/>
    <col min="770" max="771" width="11.85546875" style="424" customWidth="1"/>
    <col min="772" max="772" width="10.85546875" style="424" customWidth="1"/>
    <col min="773" max="773" width="11.85546875" style="424" customWidth="1"/>
    <col min="774" max="1021" width="8.85546875" style="424"/>
    <col min="1022" max="1022" width="6.28515625" style="424" customWidth="1"/>
    <col min="1023" max="1023" width="37.7109375" style="424" customWidth="1"/>
    <col min="1024" max="1024" width="11.85546875" style="424" customWidth="1"/>
    <col min="1025" max="1025" width="10.42578125" style="424" customWidth="1"/>
    <col min="1026" max="1027" width="11.85546875" style="424" customWidth="1"/>
    <col min="1028" max="1028" width="10.85546875" style="424" customWidth="1"/>
    <col min="1029" max="1029" width="11.85546875" style="424" customWidth="1"/>
    <col min="1030" max="1277" width="8.85546875" style="424"/>
    <col min="1278" max="1278" width="6.28515625" style="424" customWidth="1"/>
    <col min="1279" max="1279" width="37.7109375" style="424" customWidth="1"/>
    <col min="1280" max="1280" width="11.85546875" style="424" customWidth="1"/>
    <col min="1281" max="1281" width="10.42578125" style="424" customWidth="1"/>
    <col min="1282" max="1283" width="11.85546875" style="424" customWidth="1"/>
    <col min="1284" max="1284" width="10.85546875" style="424" customWidth="1"/>
    <col min="1285" max="1285" width="11.85546875" style="424" customWidth="1"/>
    <col min="1286" max="1533" width="8.85546875" style="424"/>
    <col min="1534" max="1534" width="6.28515625" style="424" customWidth="1"/>
    <col min="1535" max="1535" width="37.7109375" style="424" customWidth="1"/>
    <col min="1536" max="1536" width="11.85546875" style="424" customWidth="1"/>
    <col min="1537" max="1537" width="10.42578125" style="424" customWidth="1"/>
    <col min="1538" max="1539" width="11.85546875" style="424" customWidth="1"/>
    <col min="1540" max="1540" width="10.85546875" style="424" customWidth="1"/>
    <col min="1541" max="1541" width="11.85546875" style="424" customWidth="1"/>
    <col min="1542" max="1789" width="8.85546875" style="424"/>
    <col min="1790" max="1790" width="6.28515625" style="424" customWidth="1"/>
    <col min="1791" max="1791" width="37.7109375" style="424" customWidth="1"/>
    <col min="1792" max="1792" width="11.85546875" style="424" customWidth="1"/>
    <col min="1793" max="1793" width="10.42578125" style="424" customWidth="1"/>
    <col min="1794" max="1795" width="11.85546875" style="424" customWidth="1"/>
    <col min="1796" max="1796" width="10.85546875" style="424" customWidth="1"/>
    <col min="1797" max="1797" width="11.85546875" style="424" customWidth="1"/>
    <col min="1798" max="2045" width="8.85546875" style="424"/>
    <col min="2046" max="2046" width="6.28515625" style="424" customWidth="1"/>
    <col min="2047" max="2047" width="37.7109375" style="424" customWidth="1"/>
    <col min="2048" max="2048" width="11.85546875" style="424" customWidth="1"/>
    <col min="2049" max="2049" width="10.42578125" style="424" customWidth="1"/>
    <col min="2050" max="2051" width="11.85546875" style="424" customWidth="1"/>
    <col min="2052" max="2052" width="10.85546875" style="424" customWidth="1"/>
    <col min="2053" max="2053" width="11.85546875" style="424" customWidth="1"/>
    <col min="2054" max="2301" width="8.85546875" style="424"/>
    <col min="2302" max="2302" width="6.28515625" style="424" customWidth="1"/>
    <col min="2303" max="2303" width="37.7109375" style="424" customWidth="1"/>
    <col min="2304" max="2304" width="11.85546875" style="424" customWidth="1"/>
    <col min="2305" max="2305" width="10.42578125" style="424" customWidth="1"/>
    <col min="2306" max="2307" width="11.85546875" style="424" customWidth="1"/>
    <col min="2308" max="2308" width="10.85546875" style="424" customWidth="1"/>
    <col min="2309" max="2309" width="11.85546875" style="424" customWidth="1"/>
    <col min="2310" max="2557" width="8.85546875" style="424"/>
    <col min="2558" max="2558" width="6.28515625" style="424" customWidth="1"/>
    <col min="2559" max="2559" width="37.7109375" style="424" customWidth="1"/>
    <col min="2560" max="2560" width="11.85546875" style="424" customWidth="1"/>
    <col min="2561" max="2561" width="10.42578125" style="424" customWidth="1"/>
    <col min="2562" max="2563" width="11.85546875" style="424" customWidth="1"/>
    <col min="2564" max="2564" width="10.85546875" style="424" customWidth="1"/>
    <col min="2565" max="2565" width="11.85546875" style="424" customWidth="1"/>
    <col min="2566" max="2813" width="8.85546875" style="424"/>
    <col min="2814" max="2814" width="6.28515625" style="424" customWidth="1"/>
    <col min="2815" max="2815" width="37.7109375" style="424" customWidth="1"/>
    <col min="2816" max="2816" width="11.85546875" style="424" customWidth="1"/>
    <col min="2817" max="2817" width="10.42578125" style="424" customWidth="1"/>
    <col min="2818" max="2819" width="11.85546875" style="424" customWidth="1"/>
    <col min="2820" max="2820" width="10.85546875" style="424" customWidth="1"/>
    <col min="2821" max="2821" width="11.85546875" style="424" customWidth="1"/>
    <col min="2822" max="3069" width="8.85546875" style="424"/>
    <col min="3070" max="3070" width="6.28515625" style="424" customWidth="1"/>
    <col min="3071" max="3071" width="37.7109375" style="424" customWidth="1"/>
    <col min="3072" max="3072" width="11.85546875" style="424" customWidth="1"/>
    <col min="3073" max="3073" width="10.42578125" style="424" customWidth="1"/>
    <col min="3074" max="3075" width="11.85546875" style="424" customWidth="1"/>
    <col min="3076" max="3076" width="10.85546875" style="424" customWidth="1"/>
    <col min="3077" max="3077" width="11.85546875" style="424" customWidth="1"/>
    <col min="3078" max="3325" width="8.85546875" style="424"/>
    <col min="3326" max="3326" width="6.28515625" style="424" customWidth="1"/>
    <col min="3327" max="3327" width="37.7109375" style="424" customWidth="1"/>
    <col min="3328" max="3328" width="11.85546875" style="424" customWidth="1"/>
    <col min="3329" max="3329" width="10.42578125" style="424" customWidth="1"/>
    <col min="3330" max="3331" width="11.85546875" style="424" customWidth="1"/>
    <col min="3332" max="3332" width="10.85546875" style="424" customWidth="1"/>
    <col min="3333" max="3333" width="11.85546875" style="424" customWidth="1"/>
    <col min="3334" max="3581" width="8.85546875" style="424"/>
    <col min="3582" max="3582" width="6.28515625" style="424" customWidth="1"/>
    <col min="3583" max="3583" width="37.7109375" style="424" customWidth="1"/>
    <col min="3584" max="3584" width="11.85546875" style="424" customWidth="1"/>
    <col min="3585" max="3585" width="10.42578125" style="424" customWidth="1"/>
    <col min="3586" max="3587" width="11.85546875" style="424" customWidth="1"/>
    <col min="3588" max="3588" width="10.85546875" style="424" customWidth="1"/>
    <col min="3589" max="3589" width="11.85546875" style="424" customWidth="1"/>
    <col min="3590" max="3837" width="8.85546875" style="424"/>
    <col min="3838" max="3838" width="6.28515625" style="424" customWidth="1"/>
    <col min="3839" max="3839" width="37.7109375" style="424" customWidth="1"/>
    <col min="3840" max="3840" width="11.85546875" style="424" customWidth="1"/>
    <col min="3841" max="3841" width="10.42578125" style="424" customWidth="1"/>
    <col min="3842" max="3843" width="11.85546875" style="424" customWidth="1"/>
    <col min="3844" max="3844" width="10.85546875" style="424" customWidth="1"/>
    <col min="3845" max="3845" width="11.85546875" style="424" customWidth="1"/>
    <col min="3846" max="4093" width="8.85546875" style="424"/>
    <col min="4094" max="4094" width="6.28515625" style="424" customWidth="1"/>
    <col min="4095" max="4095" width="37.7109375" style="424" customWidth="1"/>
    <col min="4096" max="4096" width="11.85546875" style="424" customWidth="1"/>
    <col min="4097" max="4097" width="10.42578125" style="424" customWidth="1"/>
    <col min="4098" max="4099" width="11.85546875" style="424" customWidth="1"/>
    <col min="4100" max="4100" width="10.85546875" style="424" customWidth="1"/>
    <col min="4101" max="4101" width="11.85546875" style="424" customWidth="1"/>
    <col min="4102" max="4349" width="8.85546875" style="424"/>
    <col min="4350" max="4350" width="6.28515625" style="424" customWidth="1"/>
    <col min="4351" max="4351" width="37.7109375" style="424" customWidth="1"/>
    <col min="4352" max="4352" width="11.85546875" style="424" customWidth="1"/>
    <col min="4353" max="4353" width="10.42578125" style="424" customWidth="1"/>
    <col min="4354" max="4355" width="11.85546875" style="424" customWidth="1"/>
    <col min="4356" max="4356" width="10.85546875" style="424" customWidth="1"/>
    <col min="4357" max="4357" width="11.85546875" style="424" customWidth="1"/>
    <col min="4358" max="4605" width="8.85546875" style="424"/>
    <col min="4606" max="4606" width="6.28515625" style="424" customWidth="1"/>
    <col min="4607" max="4607" width="37.7109375" style="424" customWidth="1"/>
    <col min="4608" max="4608" width="11.85546875" style="424" customWidth="1"/>
    <col min="4609" max="4609" width="10.42578125" style="424" customWidth="1"/>
    <col min="4610" max="4611" width="11.85546875" style="424" customWidth="1"/>
    <col min="4612" max="4612" width="10.85546875" style="424" customWidth="1"/>
    <col min="4613" max="4613" width="11.85546875" style="424" customWidth="1"/>
    <col min="4614" max="4861" width="8.85546875" style="424"/>
    <col min="4862" max="4862" width="6.28515625" style="424" customWidth="1"/>
    <col min="4863" max="4863" width="37.7109375" style="424" customWidth="1"/>
    <col min="4864" max="4864" width="11.85546875" style="424" customWidth="1"/>
    <col min="4865" max="4865" width="10.42578125" style="424" customWidth="1"/>
    <col min="4866" max="4867" width="11.85546875" style="424" customWidth="1"/>
    <col min="4868" max="4868" width="10.85546875" style="424" customWidth="1"/>
    <col min="4869" max="4869" width="11.85546875" style="424" customWidth="1"/>
    <col min="4870" max="5117" width="8.85546875" style="424"/>
    <col min="5118" max="5118" width="6.28515625" style="424" customWidth="1"/>
    <col min="5119" max="5119" width="37.7109375" style="424" customWidth="1"/>
    <col min="5120" max="5120" width="11.85546875" style="424" customWidth="1"/>
    <col min="5121" max="5121" width="10.42578125" style="424" customWidth="1"/>
    <col min="5122" max="5123" width="11.85546875" style="424" customWidth="1"/>
    <col min="5124" max="5124" width="10.85546875" style="424" customWidth="1"/>
    <col min="5125" max="5125" width="11.85546875" style="424" customWidth="1"/>
    <col min="5126" max="5373" width="8.85546875" style="424"/>
    <col min="5374" max="5374" width="6.28515625" style="424" customWidth="1"/>
    <col min="5375" max="5375" width="37.7109375" style="424" customWidth="1"/>
    <col min="5376" max="5376" width="11.85546875" style="424" customWidth="1"/>
    <col min="5377" max="5377" width="10.42578125" style="424" customWidth="1"/>
    <col min="5378" max="5379" width="11.85546875" style="424" customWidth="1"/>
    <col min="5380" max="5380" width="10.85546875" style="424" customWidth="1"/>
    <col min="5381" max="5381" width="11.85546875" style="424" customWidth="1"/>
    <col min="5382" max="5629" width="8.85546875" style="424"/>
    <col min="5630" max="5630" width="6.28515625" style="424" customWidth="1"/>
    <col min="5631" max="5631" width="37.7109375" style="424" customWidth="1"/>
    <col min="5632" max="5632" width="11.85546875" style="424" customWidth="1"/>
    <col min="5633" max="5633" width="10.42578125" style="424" customWidth="1"/>
    <col min="5634" max="5635" width="11.85546875" style="424" customWidth="1"/>
    <col min="5636" max="5636" width="10.85546875" style="424" customWidth="1"/>
    <col min="5637" max="5637" width="11.85546875" style="424" customWidth="1"/>
    <col min="5638" max="5885" width="8.85546875" style="424"/>
    <col min="5886" max="5886" width="6.28515625" style="424" customWidth="1"/>
    <col min="5887" max="5887" width="37.7109375" style="424" customWidth="1"/>
    <col min="5888" max="5888" width="11.85546875" style="424" customWidth="1"/>
    <col min="5889" max="5889" width="10.42578125" style="424" customWidth="1"/>
    <col min="5890" max="5891" width="11.85546875" style="424" customWidth="1"/>
    <col min="5892" max="5892" width="10.85546875" style="424" customWidth="1"/>
    <col min="5893" max="5893" width="11.85546875" style="424" customWidth="1"/>
    <col min="5894" max="6141" width="8.85546875" style="424"/>
    <col min="6142" max="6142" width="6.28515625" style="424" customWidth="1"/>
    <col min="6143" max="6143" width="37.7109375" style="424" customWidth="1"/>
    <col min="6144" max="6144" width="11.85546875" style="424" customWidth="1"/>
    <col min="6145" max="6145" width="10.42578125" style="424" customWidth="1"/>
    <col min="6146" max="6147" width="11.85546875" style="424" customWidth="1"/>
    <col min="6148" max="6148" width="10.85546875" style="424" customWidth="1"/>
    <col min="6149" max="6149" width="11.85546875" style="424" customWidth="1"/>
    <col min="6150" max="6397" width="8.85546875" style="424"/>
    <col min="6398" max="6398" width="6.28515625" style="424" customWidth="1"/>
    <col min="6399" max="6399" width="37.7109375" style="424" customWidth="1"/>
    <col min="6400" max="6400" width="11.85546875" style="424" customWidth="1"/>
    <col min="6401" max="6401" width="10.42578125" style="424" customWidth="1"/>
    <col min="6402" max="6403" width="11.85546875" style="424" customWidth="1"/>
    <col min="6404" max="6404" width="10.85546875" style="424" customWidth="1"/>
    <col min="6405" max="6405" width="11.85546875" style="424" customWidth="1"/>
    <col min="6406" max="6653" width="8.85546875" style="424"/>
    <col min="6654" max="6654" width="6.28515625" style="424" customWidth="1"/>
    <col min="6655" max="6655" width="37.7109375" style="424" customWidth="1"/>
    <col min="6656" max="6656" width="11.85546875" style="424" customWidth="1"/>
    <col min="6657" max="6657" width="10.42578125" style="424" customWidth="1"/>
    <col min="6658" max="6659" width="11.85546875" style="424" customWidth="1"/>
    <col min="6660" max="6660" width="10.85546875" style="424" customWidth="1"/>
    <col min="6661" max="6661" width="11.85546875" style="424" customWidth="1"/>
    <col min="6662" max="6909" width="8.85546875" style="424"/>
    <col min="6910" max="6910" width="6.28515625" style="424" customWidth="1"/>
    <col min="6911" max="6911" width="37.7109375" style="424" customWidth="1"/>
    <col min="6912" max="6912" width="11.85546875" style="424" customWidth="1"/>
    <col min="6913" max="6913" width="10.42578125" style="424" customWidth="1"/>
    <col min="6914" max="6915" width="11.85546875" style="424" customWidth="1"/>
    <col min="6916" max="6916" width="10.85546875" style="424" customWidth="1"/>
    <col min="6917" max="6917" width="11.85546875" style="424" customWidth="1"/>
    <col min="6918" max="7165" width="8.85546875" style="424"/>
    <col min="7166" max="7166" width="6.28515625" style="424" customWidth="1"/>
    <col min="7167" max="7167" width="37.7109375" style="424" customWidth="1"/>
    <col min="7168" max="7168" width="11.85546875" style="424" customWidth="1"/>
    <col min="7169" max="7169" width="10.42578125" style="424" customWidth="1"/>
    <col min="7170" max="7171" width="11.85546875" style="424" customWidth="1"/>
    <col min="7172" max="7172" width="10.85546875" style="424" customWidth="1"/>
    <col min="7173" max="7173" width="11.85546875" style="424" customWidth="1"/>
    <col min="7174" max="7421" width="8.85546875" style="424"/>
    <col min="7422" max="7422" width="6.28515625" style="424" customWidth="1"/>
    <col min="7423" max="7423" width="37.7109375" style="424" customWidth="1"/>
    <col min="7424" max="7424" width="11.85546875" style="424" customWidth="1"/>
    <col min="7425" max="7425" width="10.42578125" style="424" customWidth="1"/>
    <col min="7426" max="7427" width="11.85546875" style="424" customWidth="1"/>
    <col min="7428" max="7428" width="10.85546875" style="424" customWidth="1"/>
    <col min="7429" max="7429" width="11.85546875" style="424" customWidth="1"/>
    <col min="7430" max="7677" width="8.85546875" style="424"/>
    <col min="7678" max="7678" width="6.28515625" style="424" customWidth="1"/>
    <col min="7679" max="7679" width="37.7109375" style="424" customWidth="1"/>
    <col min="7680" max="7680" width="11.85546875" style="424" customWidth="1"/>
    <col min="7681" max="7681" width="10.42578125" style="424" customWidth="1"/>
    <col min="7682" max="7683" width="11.85546875" style="424" customWidth="1"/>
    <col min="7684" max="7684" width="10.85546875" style="424" customWidth="1"/>
    <col min="7685" max="7685" width="11.85546875" style="424" customWidth="1"/>
    <col min="7686" max="7933" width="8.85546875" style="424"/>
    <col min="7934" max="7934" width="6.28515625" style="424" customWidth="1"/>
    <col min="7935" max="7935" width="37.7109375" style="424" customWidth="1"/>
    <col min="7936" max="7936" width="11.85546875" style="424" customWidth="1"/>
    <col min="7937" max="7937" width="10.42578125" style="424" customWidth="1"/>
    <col min="7938" max="7939" width="11.85546875" style="424" customWidth="1"/>
    <col min="7940" max="7940" width="10.85546875" style="424" customWidth="1"/>
    <col min="7941" max="7941" width="11.85546875" style="424" customWidth="1"/>
    <col min="7942" max="8189" width="8.85546875" style="424"/>
    <col min="8190" max="8190" width="6.28515625" style="424" customWidth="1"/>
    <col min="8191" max="8191" width="37.7109375" style="424" customWidth="1"/>
    <col min="8192" max="8192" width="11.85546875" style="424" customWidth="1"/>
    <col min="8193" max="8193" width="10.42578125" style="424" customWidth="1"/>
    <col min="8194" max="8195" width="11.85546875" style="424" customWidth="1"/>
    <col min="8196" max="8196" width="10.85546875" style="424" customWidth="1"/>
    <col min="8197" max="8197" width="11.85546875" style="424" customWidth="1"/>
    <col min="8198" max="8445" width="8.85546875" style="424"/>
    <col min="8446" max="8446" width="6.28515625" style="424" customWidth="1"/>
    <col min="8447" max="8447" width="37.7109375" style="424" customWidth="1"/>
    <col min="8448" max="8448" width="11.85546875" style="424" customWidth="1"/>
    <col min="8449" max="8449" width="10.42578125" style="424" customWidth="1"/>
    <col min="8450" max="8451" width="11.85546875" style="424" customWidth="1"/>
    <col min="8452" max="8452" width="10.85546875" style="424" customWidth="1"/>
    <col min="8453" max="8453" width="11.85546875" style="424" customWidth="1"/>
    <col min="8454" max="8701" width="8.85546875" style="424"/>
    <col min="8702" max="8702" width="6.28515625" style="424" customWidth="1"/>
    <col min="8703" max="8703" width="37.7109375" style="424" customWidth="1"/>
    <col min="8704" max="8704" width="11.85546875" style="424" customWidth="1"/>
    <col min="8705" max="8705" width="10.42578125" style="424" customWidth="1"/>
    <col min="8706" max="8707" width="11.85546875" style="424" customWidth="1"/>
    <col min="8708" max="8708" width="10.85546875" style="424" customWidth="1"/>
    <col min="8709" max="8709" width="11.85546875" style="424" customWidth="1"/>
    <col min="8710" max="8957" width="8.85546875" style="424"/>
    <col min="8958" max="8958" width="6.28515625" style="424" customWidth="1"/>
    <col min="8959" max="8959" width="37.7109375" style="424" customWidth="1"/>
    <col min="8960" max="8960" width="11.85546875" style="424" customWidth="1"/>
    <col min="8961" max="8961" width="10.42578125" style="424" customWidth="1"/>
    <col min="8962" max="8963" width="11.85546875" style="424" customWidth="1"/>
    <col min="8964" max="8964" width="10.85546875" style="424" customWidth="1"/>
    <col min="8965" max="8965" width="11.85546875" style="424" customWidth="1"/>
    <col min="8966" max="9213" width="8.85546875" style="424"/>
    <col min="9214" max="9214" width="6.28515625" style="424" customWidth="1"/>
    <col min="9215" max="9215" width="37.7109375" style="424" customWidth="1"/>
    <col min="9216" max="9216" width="11.85546875" style="424" customWidth="1"/>
    <col min="9217" max="9217" width="10.42578125" style="424" customWidth="1"/>
    <col min="9218" max="9219" width="11.85546875" style="424" customWidth="1"/>
    <col min="9220" max="9220" width="10.85546875" style="424" customWidth="1"/>
    <col min="9221" max="9221" width="11.85546875" style="424" customWidth="1"/>
    <col min="9222" max="9469" width="8.85546875" style="424"/>
    <col min="9470" max="9470" width="6.28515625" style="424" customWidth="1"/>
    <col min="9471" max="9471" width="37.7109375" style="424" customWidth="1"/>
    <col min="9472" max="9472" width="11.85546875" style="424" customWidth="1"/>
    <col min="9473" max="9473" width="10.42578125" style="424" customWidth="1"/>
    <col min="9474" max="9475" width="11.85546875" style="424" customWidth="1"/>
    <col min="9476" max="9476" width="10.85546875" style="424" customWidth="1"/>
    <col min="9477" max="9477" width="11.85546875" style="424" customWidth="1"/>
    <col min="9478" max="9725" width="8.85546875" style="424"/>
    <col min="9726" max="9726" width="6.28515625" style="424" customWidth="1"/>
    <col min="9727" max="9727" width="37.7109375" style="424" customWidth="1"/>
    <col min="9728" max="9728" width="11.85546875" style="424" customWidth="1"/>
    <col min="9729" max="9729" width="10.42578125" style="424" customWidth="1"/>
    <col min="9730" max="9731" width="11.85546875" style="424" customWidth="1"/>
    <col min="9732" max="9732" width="10.85546875" style="424" customWidth="1"/>
    <col min="9733" max="9733" width="11.85546875" style="424" customWidth="1"/>
    <col min="9734" max="9981" width="8.85546875" style="424"/>
    <col min="9982" max="9982" width="6.28515625" style="424" customWidth="1"/>
    <col min="9983" max="9983" width="37.7109375" style="424" customWidth="1"/>
    <col min="9984" max="9984" width="11.85546875" style="424" customWidth="1"/>
    <col min="9985" max="9985" width="10.42578125" style="424" customWidth="1"/>
    <col min="9986" max="9987" width="11.85546875" style="424" customWidth="1"/>
    <col min="9988" max="9988" width="10.85546875" style="424" customWidth="1"/>
    <col min="9989" max="9989" width="11.85546875" style="424" customWidth="1"/>
    <col min="9990" max="10237" width="8.85546875" style="424"/>
    <col min="10238" max="10238" width="6.28515625" style="424" customWidth="1"/>
    <col min="10239" max="10239" width="37.7109375" style="424" customWidth="1"/>
    <col min="10240" max="10240" width="11.85546875" style="424" customWidth="1"/>
    <col min="10241" max="10241" width="10.42578125" style="424" customWidth="1"/>
    <col min="10242" max="10243" width="11.85546875" style="424" customWidth="1"/>
    <col min="10244" max="10244" width="10.85546875" style="424" customWidth="1"/>
    <col min="10245" max="10245" width="11.85546875" style="424" customWidth="1"/>
    <col min="10246" max="10493" width="8.85546875" style="424"/>
    <col min="10494" max="10494" width="6.28515625" style="424" customWidth="1"/>
    <col min="10495" max="10495" width="37.7109375" style="424" customWidth="1"/>
    <col min="10496" max="10496" width="11.85546875" style="424" customWidth="1"/>
    <col min="10497" max="10497" width="10.42578125" style="424" customWidth="1"/>
    <col min="10498" max="10499" width="11.85546875" style="424" customWidth="1"/>
    <col min="10500" max="10500" width="10.85546875" style="424" customWidth="1"/>
    <col min="10501" max="10501" width="11.85546875" style="424" customWidth="1"/>
    <col min="10502" max="10749" width="8.85546875" style="424"/>
    <col min="10750" max="10750" width="6.28515625" style="424" customWidth="1"/>
    <col min="10751" max="10751" width="37.7109375" style="424" customWidth="1"/>
    <col min="10752" max="10752" width="11.85546875" style="424" customWidth="1"/>
    <col min="10753" max="10753" width="10.42578125" style="424" customWidth="1"/>
    <col min="10754" max="10755" width="11.85546875" style="424" customWidth="1"/>
    <col min="10756" max="10756" width="10.85546875" style="424" customWidth="1"/>
    <col min="10757" max="10757" width="11.85546875" style="424" customWidth="1"/>
    <col min="10758" max="11005" width="8.85546875" style="424"/>
    <col min="11006" max="11006" width="6.28515625" style="424" customWidth="1"/>
    <col min="11007" max="11007" width="37.7109375" style="424" customWidth="1"/>
    <col min="11008" max="11008" width="11.85546875" style="424" customWidth="1"/>
    <col min="11009" max="11009" width="10.42578125" style="424" customWidth="1"/>
    <col min="11010" max="11011" width="11.85546875" style="424" customWidth="1"/>
    <col min="11012" max="11012" width="10.85546875" style="424" customWidth="1"/>
    <col min="11013" max="11013" width="11.85546875" style="424" customWidth="1"/>
    <col min="11014" max="11261" width="8.85546875" style="424"/>
    <col min="11262" max="11262" width="6.28515625" style="424" customWidth="1"/>
    <col min="11263" max="11263" width="37.7109375" style="424" customWidth="1"/>
    <col min="11264" max="11264" width="11.85546875" style="424" customWidth="1"/>
    <col min="11265" max="11265" width="10.42578125" style="424" customWidth="1"/>
    <col min="11266" max="11267" width="11.85546875" style="424" customWidth="1"/>
    <col min="11268" max="11268" width="10.85546875" style="424" customWidth="1"/>
    <col min="11269" max="11269" width="11.85546875" style="424" customWidth="1"/>
    <col min="11270" max="11517" width="8.85546875" style="424"/>
    <col min="11518" max="11518" width="6.28515625" style="424" customWidth="1"/>
    <col min="11519" max="11519" width="37.7109375" style="424" customWidth="1"/>
    <col min="11520" max="11520" width="11.85546875" style="424" customWidth="1"/>
    <col min="11521" max="11521" width="10.42578125" style="424" customWidth="1"/>
    <col min="11522" max="11523" width="11.85546875" style="424" customWidth="1"/>
    <col min="11524" max="11524" width="10.85546875" style="424" customWidth="1"/>
    <col min="11525" max="11525" width="11.85546875" style="424" customWidth="1"/>
    <col min="11526" max="11773" width="8.85546875" style="424"/>
    <col min="11774" max="11774" width="6.28515625" style="424" customWidth="1"/>
    <col min="11775" max="11775" width="37.7109375" style="424" customWidth="1"/>
    <col min="11776" max="11776" width="11.85546875" style="424" customWidth="1"/>
    <col min="11777" max="11777" width="10.42578125" style="424" customWidth="1"/>
    <col min="11778" max="11779" width="11.85546875" style="424" customWidth="1"/>
    <col min="11780" max="11780" width="10.85546875" style="424" customWidth="1"/>
    <col min="11781" max="11781" width="11.85546875" style="424" customWidth="1"/>
    <col min="11782" max="12029" width="8.85546875" style="424"/>
    <col min="12030" max="12030" width="6.28515625" style="424" customWidth="1"/>
    <col min="12031" max="12031" width="37.7109375" style="424" customWidth="1"/>
    <col min="12032" max="12032" width="11.85546875" style="424" customWidth="1"/>
    <col min="12033" max="12033" width="10.42578125" style="424" customWidth="1"/>
    <col min="12034" max="12035" width="11.85546875" style="424" customWidth="1"/>
    <col min="12036" max="12036" width="10.85546875" style="424" customWidth="1"/>
    <col min="12037" max="12037" width="11.85546875" style="424" customWidth="1"/>
    <col min="12038" max="12285" width="8.85546875" style="424"/>
    <col min="12286" max="12286" width="6.28515625" style="424" customWidth="1"/>
    <col min="12287" max="12287" width="37.7109375" style="424" customWidth="1"/>
    <col min="12288" max="12288" width="11.85546875" style="424" customWidth="1"/>
    <col min="12289" max="12289" width="10.42578125" style="424" customWidth="1"/>
    <col min="12290" max="12291" width="11.85546875" style="424" customWidth="1"/>
    <col min="12292" max="12292" width="10.85546875" style="424" customWidth="1"/>
    <col min="12293" max="12293" width="11.85546875" style="424" customWidth="1"/>
    <col min="12294" max="12541" width="8.85546875" style="424"/>
    <col min="12542" max="12542" width="6.28515625" style="424" customWidth="1"/>
    <col min="12543" max="12543" width="37.7109375" style="424" customWidth="1"/>
    <col min="12544" max="12544" width="11.85546875" style="424" customWidth="1"/>
    <col min="12545" max="12545" width="10.42578125" style="424" customWidth="1"/>
    <col min="12546" max="12547" width="11.85546875" style="424" customWidth="1"/>
    <col min="12548" max="12548" width="10.85546875" style="424" customWidth="1"/>
    <col min="12549" max="12549" width="11.85546875" style="424" customWidth="1"/>
    <col min="12550" max="12797" width="8.85546875" style="424"/>
    <col min="12798" max="12798" width="6.28515625" style="424" customWidth="1"/>
    <col min="12799" max="12799" width="37.7109375" style="424" customWidth="1"/>
    <col min="12800" max="12800" width="11.85546875" style="424" customWidth="1"/>
    <col min="12801" max="12801" width="10.42578125" style="424" customWidth="1"/>
    <col min="12802" max="12803" width="11.85546875" style="424" customWidth="1"/>
    <col min="12804" max="12804" width="10.85546875" style="424" customWidth="1"/>
    <col min="12805" max="12805" width="11.85546875" style="424" customWidth="1"/>
    <col min="12806" max="13053" width="8.85546875" style="424"/>
    <col min="13054" max="13054" width="6.28515625" style="424" customWidth="1"/>
    <col min="13055" max="13055" width="37.7109375" style="424" customWidth="1"/>
    <col min="13056" max="13056" width="11.85546875" style="424" customWidth="1"/>
    <col min="13057" max="13057" width="10.42578125" style="424" customWidth="1"/>
    <col min="13058" max="13059" width="11.85546875" style="424" customWidth="1"/>
    <col min="13060" max="13060" width="10.85546875" style="424" customWidth="1"/>
    <col min="13061" max="13061" width="11.85546875" style="424" customWidth="1"/>
    <col min="13062" max="13309" width="8.85546875" style="424"/>
    <col min="13310" max="13310" width="6.28515625" style="424" customWidth="1"/>
    <col min="13311" max="13311" width="37.7109375" style="424" customWidth="1"/>
    <col min="13312" max="13312" width="11.85546875" style="424" customWidth="1"/>
    <col min="13313" max="13313" width="10.42578125" style="424" customWidth="1"/>
    <col min="13314" max="13315" width="11.85546875" style="424" customWidth="1"/>
    <col min="13316" max="13316" width="10.85546875" style="424" customWidth="1"/>
    <col min="13317" max="13317" width="11.85546875" style="424" customWidth="1"/>
    <col min="13318" max="13565" width="8.85546875" style="424"/>
    <col min="13566" max="13566" width="6.28515625" style="424" customWidth="1"/>
    <col min="13567" max="13567" width="37.7109375" style="424" customWidth="1"/>
    <col min="13568" max="13568" width="11.85546875" style="424" customWidth="1"/>
    <col min="13569" max="13569" width="10.42578125" style="424" customWidth="1"/>
    <col min="13570" max="13571" width="11.85546875" style="424" customWidth="1"/>
    <col min="13572" max="13572" width="10.85546875" style="424" customWidth="1"/>
    <col min="13573" max="13573" width="11.85546875" style="424" customWidth="1"/>
    <col min="13574" max="13821" width="8.85546875" style="424"/>
    <col min="13822" max="13822" width="6.28515625" style="424" customWidth="1"/>
    <col min="13823" max="13823" width="37.7109375" style="424" customWidth="1"/>
    <col min="13824" max="13824" width="11.85546875" style="424" customWidth="1"/>
    <col min="13825" max="13825" width="10.42578125" style="424" customWidth="1"/>
    <col min="13826" max="13827" width="11.85546875" style="424" customWidth="1"/>
    <col min="13828" max="13828" width="10.85546875" style="424" customWidth="1"/>
    <col min="13829" max="13829" width="11.85546875" style="424" customWidth="1"/>
    <col min="13830" max="14077" width="8.85546875" style="424"/>
    <col min="14078" max="14078" width="6.28515625" style="424" customWidth="1"/>
    <col min="14079" max="14079" width="37.7109375" style="424" customWidth="1"/>
    <col min="14080" max="14080" width="11.85546875" style="424" customWidth="1"/>
    <col min="14081" max="14081" width="10.42578125" style="424" customWidth="1"/>
    <col min="14082" max="14083" width="11.85546875" style="424" customWidth="1"/>
    <col min="14084" max="14084" width="10.85546875" style="424" customWidth="1"/>
    <col min="14085" max="14085" width="11.85546875" style="424" customWidth="1"/>
    <col min="14086" max="14333" width="8.85546875" style="424"/>
    <col min="14334" max="14334" width="6.28515625" style="424" customWidth="1"/>
    <col min="14335" max="14335" width="37.7109375" style="424" customWidth="1"/>
    <col min="14336" max="14336" width="11.85546875" style="424" customWidth="1"/>
    <col min="14337" max="14337" width="10.42578125" style="424" customWidth="1"/>
    <col min="14338" max="14339" width="11.85546875" style="424" customWidth="1"/>
    <col min="14340" max="14340" width="10.85546875" style="424" customWidth="1"/>
    <col min="14341" max="14341" width="11.85546875" style="424" customWidth="1"/>
    <col min="14342" max="14589" width="8.85546875" style="424"/>
    <col min="14590" max="14590" width="6.28515625" style="424" customWidth="1"/>
    <col min="14591" max="14591" width="37.7109375" style="424" customWidth="1"/>
    <col min="14592" max="14592" width="11.85546875" style="424" customWidth="1"/>
    <col min="14593" max="14593" width="10.42578125" style="424" customWidth="1"/>
    <col min="14594" max="14595" width="11.85546875" style="424" customWidth="1"/>
    <col min="14596" max="14596" width="10.85546875" style="424" customWidth="1"/>
    <col min="14597" max="14597" width="11.85546875" style="424" customWidth="1"/>
    <col min="14598" max="14845" width="8.85546875" style="424"/>
    <col min="14846" max="14846" width="6.28515625" style="424" customWidth="1"/>
    <col min="14847" max="14847" width="37.7109375" style="424" customWidth="1"/>
    <col min="14848" max="14848" width="11.85546875" style="424" customWidth="1"/>
    <col min="14849" max="14849" width="10.42578125" style="424" customWidth="1"/>
    <col min="14850" max="14851" width="11.85546875" style="424" customWidth="1"/>
    <col min="14852" max="14852" width="10.85546875" style="424" customWidth="1"/>
    <col min="14853" max="14853" width="11.85546875" style="424" customWidth="1"/>
    <col min="14854" max="15101" width="8.85546875" style="424"/>
    <col min="15102" max="15102" width="6.28515625" style="424" customWidth="1"/>
    <col min="15103" max="15103" width="37.7109375" style="424" customWidth="1"/>
    <col min="15104" max="15104" width="11.85546875" style="424" customWidth="1"/>
    <col min="15105" max="15105" width="10.42578125" style="424" customWidth="1"/>
    <col min="15106" max="15107" width="11.85546875" style="424" customWidth="1"/>
    <col min="15108" max="15108" width="10.85546875" style="424" customWidth="1"/>
    <col min="15109" max="15109" width="11.85546875" style="424" customWidth="1"/>
    <col min="15110" max="15357" width="8.85546875" style="424"/>
    <col min="15358" max="15358" width="6.28515625" style="424" customWidth="1"/>
    <col min="15359" max="15359" width="37.7109375" style="424" customWidth="1"/>
    <col min="15360" max="15360" width="11.85546875" style="424" customWidth="1"/>
    <col min="15361" max="15361" width="10.42578125" style="424" customWidth="1"/>
    <col min="15362" max="15363" width="11.85546875" style="424" customWidth="1"/>
    <col min="15364" max="15364" width="10.85546875" style="424" customWidth="1"/>
    <col min="15365" max="15365" width="11.85546875" style="424" customWidth="1"/>
    <col min="15366" max="15613" width="8.85546875" style="424"/>
    <col min="15614" max="15614" width="6.28515625" style="424" customWidth="1"/>
    <col min="15615" max="15615" width="37.7109375" style="424" customWidth="1"/>
    <col min="15616" max="15616" width="11.85546875" style="424" customWidth="1"/>
    <col min="15617" max="15617" width="10.42578125" style="424" customWidth="1"/>
    <col min="15618" max="15619" width="11.85546875" style="424" customWidth="1"/>
    <col min="15620" max="15620" width="10.85546875" style="424" customWidth="1"/>
    <col min="15621" max="15621" width="11.85546875" style="424" customWidth="1"/>
    <col min="15622" max="15869" width="8.85546875" style="424"/>
    <col min="15870" max="15870" width="6.28515625" style="424" customWidth="1"/>
    <col min="15871" max="15871" width="37.7109375" style="424" customWidth="1"/>
    <col min="15872" max="15872" width="11.85546875" style="424" customWidth="1"/>
    <col min="15873" max="15873" width="10.42578125" style="424" customWidth="1"/>
    <col min="15874" max="15875" width="11.85546875" style="424" customWidth="1"/>
    <col min="15876" max="15876" width="10.85546875" style="424" customWidth="1"/>
    <col min="15877" max="15877" width="11.85546875" style="424" customWidth="1"/>
    <col min="15878" max="16125" width="8.85546875" style="424"/>
    <col min="16126" max="16126" width="6.28515625" style="424" customWidth="1"/>
    <col min="16127" max="16127" width="37.7109375" style="424" customWidth="1"/>
    <col min="16128" max="16128" width="11.85546875" style="424" customWidth="1"/>
    <col min="16129" max="16129" width="10.42578125" style="424" customWidth="1"/>
    <col min="16130" max="16131" width="11.85546875" style="424" customWidth="1"/>
    <col min="16132" max="16132" width="10.85546875" style="424" customWidth="1"/>
    <col min="16133" max="16133" width="11.85546875" style="424" customWidth="1"/>
    <col min="16134" max="16384" width="8.85546875" style="424"/>
  </cols>
  <sheetData>
    <row r="1" spans="1:5" s="417" customFormat="1" ht="11.25" customHeight="1">
      <c r="A1" s="844"/>
      <c r="B1" s="844"/>
      <c r="C1" s="844"/>
      <c r="D1" s="844"/>
      <c r="E1" s="844"/>
    </row>
    <row r="2" spans="1:5" s="417" customFormat="1" ht="39" customHeight="1">
      <c r="A2" s="845" t="s">
        <v>1100</v>
      </c>
      <c r="B2" s="846"/>
      <c r="C2" s="846"/>
      <c r="D2" s="846"/>
      <c r="E2" s="846"/>
    </row>
    <row r="3" spans="1:5" s="417" customFormat="1" ht="34.5" customHeight="1" thickBot="1">
      <c r="A3" s="418"/>
      <c r="B3" s="419"/>
      <c r="C3" s="418"/>
      <c r="D3" s="418"/>
      <c r="E3" s="420" t="s">
        <v>620</v>
      </c>
    </row>
    <row r="4" spans="1:5" ht="39.75" customHeight="1" thickBot="1">
      <c r="A4" s="847" t="s">
        <v>734</v>
      </c>
      <c r="B4" s="848"/>
      <c r="C4" s="421" t="s">
        <v>735</v>
      </c>
      <c r="D4" s="422" t="s">
        <v>736</v>
      </c>
      <c r="E4" s="423" t="s">
        <v>737</v>
      </c>
    </row>
    <row r="5" spans="1:5" s="430" customFormat="1" ht="15.95" customHeight="1" thickBot="1">
      <c r="A5" s="425" t="s">
        <v>6</v>
      </c>
      <c r="B5" s="426" t="s">
        <v>738</v>
      </c>
      <c r="C5" s="427">
        <f t="shared" ref="C5:E5" si="0">SUM(C6:C9)</f>
        <v>7319065247</v>
      </c>
      <c r="D5" s="428">
        <f t="shared" si="0"/>
        <v>0</v>
      </c>
      <c r="E5" s="429">
        <f t="shared" si="0"/>
        <v>7640972257</v>
      </c>
    </row>
    <row r="6" spans="1:5">
      <c r="A6" s="431" t="s">
        <v>17</v>
      </c>
      <c r="B6" s="432" t="s">
        <v>739</v>
      </c>
      <c r="C6" s="433">
        <v>488085</v>
      </c>
      <c r="D6" s="434">
        <v>0</v>
      </c>
      <c r="E6" s="435">
        <v>557566</v>
      </c>
    </row>
    <row r="7" spans="1:5">
      <c r="A7" s="436" t="s">
        <v>29</v>
      </c>
      <c r="B7" s="437" t="s">
        <v>740</v>
      </c>
      <c r="C7" s="438">
        <v>6712943206</v>
      </c>
      <c r="D7" s="439">
        <v>0</v>
      </c>
      <c r="E7" s="440">
        <v>7037648335</v>
      </c>
    </row>
    <row r="8" spans="1:5">
      <c r="A8" s="436" t="s">
        <v>137</v>
      </c>
      <c r="B8" s="437" t="s">
        <v>741</v>
      </c>
      <c r="C8" s="441">
        <v>605633956</v>
      </c>
      <c r="D8" s="442">
        <v>0</v>
      </c>
      <c r="E8" s="440">
        <v>602766356</v>
      </c>
    </row>
    <row r="9" spans="1:5" ht="13.5" thickBot="1">
      <c r="A9" s="443" t="s">
        <v>43</v>
      </c>
      <c r="B9" s="444" t="s">
        <v>742</v>
      </c>
      <c r="C9" s="445">
        <v>0</v>
      </c>
      <c r="D9" s="446"/>
      <c r="E9" s="447">
        <f>D9+C9</f>
        <v>0</v>
      </c>
    </row>
    <row r="10" spans="1:5" ht="13.5" thickBot="1">
      <c r="A10" s="448" t="s">
        <v>65</v>
      </c>
      <c r="B10" s="449" t="s">
        <v>743</v>
      </c>
      <c r="C10" s="450">
        <f>SUM(C11:C12)</f>
        <v>3854210</v>
      </c>
      <c r="D10" s="450">
        <f t="shared" ref="D10:E10" si="1">SUM(D11:D12)</f>
        <v>0</v>
      </c>
      <c r="E10" s="450">
        <f t="shared" si="1"/>
        <v>2543190</v>
      </c>
    </row>
    <row r="11" spans="1:5">
      <c r="A11" s="451" t="s">
        <v>144</v>
      </c>
      <c r="B11" s="452" t="s">
        <v>744</v>
      </c>
      <c r="C11" s="453">
        <v>3854210</v>
      </c>
      <c r="D11" s="454">
        <v>0</v>
      </c>
      <c r="E11" s="455">
        <v>2543190</v>
      </c>
    </row>
    <row r="12" spans="1:5" ht="13.5" thickBot="1">
      <c r="A12" s="443" t="s">
        <v>83</v>
      </c>
      <c r="B12" s="456" t="s">
        <v>745</v>
      </c>
      <c r="C12" s="457"/>
      <c r="D12" s="458"/>
      <c r="E12" s="459"/>
    </row>
    <row r="13" spans="1:5" ht="13.5" thickBot="1">
      <c r="A13" s="448" t="s">
        <v>85</v>
      </c>
      <c r="B13" s="449" t="s">
        <v>746</v>
      </c>
      <c r="C13" s="450">
        <v>201275361</v>
      </c>
      <c r="D13" s="460">
        <v>0</v>
      </c>
      <c r="E13" s="461">
        <v>1725064132</v>
      </c>
    </row>
    <row r="14" spans="1:5" s="465" customFormat="1" ht="15.95" customHeight="1" thickBot="1">
      <c r="A14" s="425" t="s">
        <v>149</v>
      </c>
      <c r="B14" s="426" t="s">
        <v>747</v>
      </c>
      <c r="C14" s="462">
        <f>SUM(C15:C17)</f>
        <v>118009678</v>
      </c>
      <c r="D14" s="463">
        <f t="shared" ref="D14:E14" si="2">SUM(D15:D17)</f>
        <v>0</v>
      </c>
      <c r="E14" s="464">
        <f t="shared" si="2"/>
        <v>110364057</v>
      </c>
    </row>
    <row r="15" spans="1:5">
      <c r="A15" s="436" t="s">
        <v>166</v>
      </c>
      <c r="B15" s="437" t="s">
        <v>748</v>
      </c>
      <c r="C15" s="466">
        <v>33786124</v>
      </c>
      <c r="D15" s="467">
        <v>0</v>
      </c>
      <c r="E15" s="435">
        <v>48483142</v>
      </c>
    </row>
    <row r="16" spans="1:5">
      <c r="A16" s="436" t="s">
        <v>167</v>
      </c>
      <c r="B16" s="437" t="s">
        <v>749</v>
      </c>
      <c r="C16" s="441">
        <v>81682956</v>
      </c>
      <c r="D16" s="442">
        <v>0</v>
      </c>
      <c r="E16" s="440">
        <v>59857600</v>
      </c>
    </row>
    <row r="17" spans="1:5" ht="13.5" thickBot="1">
      <c r="A17" s="443" t="s">
        <v>168</v>
      </c>
      <c r="B17" s="444" t="s">
        <v>750</v>
      </c>
      <c r="C17" s="445">
        <v>2540598</v>
      </c>
      <c r="D17" s="446">
        <v>0</v>
      </c>
      <c r="E17" s="468">
        <v>2023315</v>
      </c>
    </row>
    <row r="18" spans="1:5" ht="13.5" thickBot="1">
      <c r="A18" s="469" t="s">
        <v>171</v>
      </c>
      <c r="B18" s="426" t="s">
        <v>751</v>
      </c>
      <c r="C18" s="470">
        <v>477602</v>
      </c>
      <c r="D18" s="471">
        <v>0</v>
      </c>
      <c r="E18" s="472">
        <v>1000667</v>
      </c>
    </row>
    <row r="19" spans="1:5" ht="13.5" thickBot="1">
      <c r="A19" s="448" t="s">
        <v>174</v>
      </c>
      <c r="B19" s="426" t="s">
        <v>752</v>
      </c>
      <c r="C19" s="470">
        <v>25733357</v>
      </c>
      <c r="D19" s="471">
        <v>0</v>
      </c>
      <c r="E19" s="472">
        <v>27685739</v>
      </c>
    </row>
    <row r="20" spans="1:5" s="474" customFormat="1" ht="27" customHeight="1" thickBot="1">
      <c r="A20" s="425" t="s">
        <v>177</v>
      </c>
      <c r="B20" s="473" t="s">
        <v>753</v>
      </c>
      <c r="C20" s="462">
        <f>C19+C18+C14+C13+C5+C10</f>
        <v>7668415455</v>
      </c>
      <c r="D20" s="462">
        <f t="shared" ref="D20:E20" si="3">D19+D18+D14+D13+D5+D10</f>
        <v>0</v>
      </c>
      <c r="E20" s="463">
        <f t="shared" si="3"/>
        <v>9507630042</v>
      </c>
    </row>
    <row r="21" spans="1:5" ht="33" customHeight="1" thickBot="1">
      <c r="A21" s="847" t="s">
        <v>754</v>
      </c>
      <c r="B21" s="849"/>
      <c r="C21" s="421" t="s">
        <v>735</v>
      </c>
      <c r="D21" s="422" t="s">
        <v>736</v>
      </c>
      <c r="E21" s="423" t="s">
        <v>737</v>
      </c>
    </row>
    <row r="22" spans="1:5" s="465" customFormat="1" ht="15.95" customHeight="1" thickBot="1">
      <c r="A22" s="475" t="s">
        <v>180</v>
      </c>
      <c r="B22" s="476" t="s">
        <v>755</v>
      </c>
      <c r="C22" s="462">
        <f>SUM(C23:C28)</f>
        <v>6495096283</v>
      </c>
      <c r="D22" s="462">
        <f t="shared" ref="D22:E22" si="4">SUM(D23:D28)</f>
        <v>0</v>
      </c>
      <c r="E22" s="463">
        <f t="shared" si="4"/>
        <v>6724763195</v>
      </c>
    </row>
    <row r="23" spans="1:5">
      <c r="A23" s="477" t="s">
        <v>183</v>
      </c>
      <c r="B23" s="478" t="s">
        <v>756</v>
      </c>
      <c r="C23" s="466">
        <v>9661248798</v>
      </c>
      <c r="D23" s="467">
        <v>0</v>
      </c>
      <c r="E23" s="479">
        <v>9661248798</v>
      </c>
    </row>
    <row r="24" spans="1:5">
      <c r="A24" s="477" t="s">
        <v>186</v>
      </c>
      <c r="B24" s="478" t="s">
        <v>757</v>
      </c>
      <c r="C24" s="441">
        <v>-121109842</v>
      </c>
      <c r="D24" s="442">
        <v>0</v>
      </c>
      <c r="E24" s="480">
        <v>-492627446</v>
      </c>
    </row>
    <row r="25" spans="1:5">
      <c r="A25" s="477" t="s">
        <v>189</v>
      </c>
      <c r="B25" s="478" t="s">
        <v>758</v>
      </c>
      <c r="C25" s="441">
        <v>170622441</v>
      </c>
      <c r="D25" s="442">
        <v>0</v>
      </c>
      <c r="E25" s="480">
        <v>170622441</v>
      </c>
    </row>
    <row r="26" spans="1:5">
      <c r="A26" s="477" t="s">
        <v>192</v>
      </c>
      <c r="B26" s="478" t="s">
        <v>759</v>
      </c>
      <c r="C26" s="441">
        <v>-3016759390</v>
      </c>
      <c r="D26" s="442">
        <v>0</v>
      </c>
      <c r="E26" s="480">
        <v>-3220073114</v>
      </c>
    </row>
    <row r="27" spans="1:5">
      <c r="A27" s="477" t="s">
        <v>194</v>
      </c>
      <c r="B27" s="478" t="s">
        <v>760</v>
      </c>
      <c r="C27" s="445">
        <v>0</v>
      </c>
      <c r="D27" s="446">
        <v>0</v>
      </c>
      <c r="E27" s="459">
        <v>0</v>
      </c>
    </row>
    <row r="28" spans="1:5" ht="13.5" thickBot="1">
      <c r="A28" s="477" t="s">
        <v>197</v>
      </c>
      <c r="B28" s="481" t="s">
        <v>761</v>
      </c>
      <c r="C28" s="482">
        <v>-198905724</v>
      </c>
      <c r="D28" s="483">
        <v>0</v>
      </c>
      <c r="E28" s="484">
        <v>605592516</v>
      </c>
    </row>
    <row r="29" spans="1:5" s="465" customFormat="1" ht="15.95" customHeight="1" thickBot="1">
      <c r="A29" s="475" t="s">
        <v>200</v>
      </c>
      <c r="B29" s="476" t="s">
        <v>762</v>
      </c>
      <c r="C29" s="462">
        <f>SUM(C30:C32)</f>
        <v>138911854</v>
      </c>
      <c r="D29" s="462">
        <f t="shared" ref="D29:E29" si="5">SUM(D30:D32)</f>
        <v>0</v>
      </c>
      <c r="E29" s="463">
        <f t="shared" si="5"/>
        <v>151492596</v>
      </c>
    </row>
    <row r="30" spans="1:5">
      <c r="A30" s="477" t="s">
        <v>203</v>
      </c>
      <c r="B30" s="478" t="s">
        <v>763</v>
      </c>
      <c r="C30" s="466">
        <v>1517507</v>
      </c>
      <c r="D30" s="467">
        <v>0</v>
      </c>
      <c r="E30" s="479">
        <v>1231684</v>
      </c>
    </row>
    <row r="31" spans="1:5">
      <c r="A31" s="477" t="s">
        <v>232</v>
      </c>
      <c r="B31" s="478" t="s">
        <v>764</v>
      </c>
      <c r="C31" s="441">
        <v>126560189</v>
      </c>
      <c r="D31" s="442">
        <v>0</v>
      </c>
      <c r="E31" s="480">
        <v>107072454</v>
      </c>
    </row>
    <row r="32" spans="1:5" ht="13.5" thickBot="1">
      <c r="A32" s="485" t="s">
        <v>235</v>
      </c>
      <c r="B32" s="456" t="s">
        <v>765</v>
      </c>
      <c r="C32" s="441">
        <v>10834158</v>
      </c>
      <c r="D32" s="442">
        <v>0</v>
      </c>
      <c r="E32" s="480">
        <v>43188458</v>
      </c>
    </row>
    <row r="33" spans="1:5" ht="13.5" thickBot="1">
      <c r="A33" s="486" t="s">
        <v>237</v>
      </c>
      <c r="B33" s="487" t="s">
        <v>766</v>
      </c>
      <c r="C33" s="470">
        <v>0</v>
      </c>
      <c r="D33" s="471">
        <v>0</v>
      </c>
      <c r="E33" s="461"/>
    </row>
    <row r="34" spans="1:5" ht="13.5" thickBot="1">
      <c r="A34" s="488" t="s">
        <v>767</v>
      </c>
      <c r="B34" s="489" t="s">
        <v>768</v>
      </c>
      <c r="C34" s="490">
        <v>1034407318</v>
      </c>
      <c r="D34" s="491">
        <v>0</v>
      </c>
      <c r="E34" s="492">
        <v>2631374251</v>
      </c>
    </row>
    <row r="35" spans="1:5" s="494" customFormat="1" ht="16.5" thickBot="1">
      <c r="A35" s="475" t="s">
        <v>769</v>
      </c>
      <c r="B35" s="493" t="s">
        <v>770</v>
      </c>
      <c r="C35" s="462">
        <f>SUM(C34,C33,C29,C22)</f>
        <v>7668415455</v>
      </c>
      <c r="D35" s="462">
        <f t="shared" ref="D35:E35" si="6">SUM(D34,D33,D29,D22)</f>
        <v>0</v>
      </c>
      <c r="E35" s="463">
        <f t="shared" si="6"/>
        <v>9507630042</v>
      </c>
    </row>
    <row r="36" spans="1:5">
      <c r="D36" s="497"/>
    </row>
    <row r="37" spans="1:5">
      <c r="D37" s="497"/>
    </row>
    <row r="38" spans="1:5">
      <c r="D38" s="497"/>
    </row>
    <row r="39" spans="1:5">
      <c r="D39" s="497"/>
    </row>
    <row r="40" spans="1:5">
      <c r="D40" s="497"/>
    </row>
    <row r="41" spans="1:5">
      <c r="D41" s="497"/>
    </row>
    <row r="42" spans="1:5">
      <c r="D42" s="497"/>
    </row>
    <row r="43" spans="1:5">
      <c r="D43" s="497"/>
    </row>
    <row r="44" spans="1:5">
      <c r="D44" s="497"/>
    </row>
    <row r="45" spans="1:5">
      <c r="D45" s="497"/>
    </row>
    <row r="46" spans="1:5">
      <c r="D46" s="497"/>
    </row>
    <row r="47" spans="1:5">
      <c r="D47" s="497"/>
    </row>
    <row r="48" spans="1:5">
      <c r="D48" s="497"/>
    </row>
    <row r="49" spans="4:4">
      <c r="D49" s="497"/>
    </row>
    <row r="50" spans="4:4">
      <c r="D50" s="497"/>
    </row>
    <row r="51" spans="4:4">
      <c r="D51" s="497"/>
    </row>
  </sheetData>
  <mergeCells count="4">
    <mergeCell ref="A1:E1"/>
    <mergeCell ref="A2:E2"/>
    <mergeCell ref="A4:B4"/>
    <mergeCell ref="A21:B21"/>
  </mergeCells>
  <printOptions horizontalCentered="1"/>
  <pageMargins left="0.37" right="0.43" top="0.78740157480314965" bottom="0.78740157480314965" header="0.78740157480314965" footer="0.78740157480314965"/>
  <pageSetup paperSize="9" scale="90" orientation="portrait" r:id="rId1"/>
  <headerFooter alignWithMargins="0">
    <oddHeader xml:space="preserve">&amp;R&amp;"Times New Roman CE,Félkövér dőlt"&amp;11 4. sz.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45"/>
  <sheetViews>
    <sheetView zoomScaleNormal="100" workbookViewId="0">
      <pane ySplit="1" topLeftCell="A2" activePane="bottomLeft" state="frozen"/>
      <selection activeCell="D2" sqref="B2:I20"/>
      <selection pane="bottomLeft" activeCell="C2" sqref="C2:E45"/>
    </sheetView>
  </sheetViews>
  <sheetFormatPr defaultRowHeight="12.75"/>
  <cols>
    <col min="1" max="1" width="3" style="501" bestFit="1" customWidth="1"/>
    <col min="2" max="2" width="82" style="501" customWidth="1"/>
    <col min="3" max="5" width="14.5703125" style="501" customWidth="1"/>
    <col min="6" max="256" width="8.85546875" style="501"/>
    <col min="257" max="257" width="3" style="501" bestFit="1" customWidth="1"/>
    <col min="258" max="258" width="82" style="501" customWidth="1"/>
    <col min="259" max="261" width="19.140625" style="501" customWidth="1"/>
    <col min="262" max="512" width="8.85546875" style="501"/>
    <col min="513" max="513" width="3" style="501" bestFit="1" customWidth="1"/>
    <col min="514" max="514" width="82" style="501" customWidth="1"/>
    <col min="515" max="517" width="19.140625" style="501" customWidth="1"/>
    <col min="518" max="768" width="8.85546875" style="501"/>
    <col min="769" max="769" width="3" style="501" bestFit="1" customWidth="1"/>
    <col min="770" max="770" width="82" style="501" customWidth="1"/>
    <col min="771" max="773" width="19.140625" style="501" customWidth="1"/>
    <col min="774" max="1024" width="8.85546875" style="501"/>
    <col min="1025" max="1025" width="3" style="501" bestFit="1" customWidth="1"/>
    <col min="1026" max="1026" width="82" style="501" customWidth="1"/>
    <col min="1027" max="1029" width="19.140625" style="501" customWidth="1"/>
    <col min="1030" max="1280" width="8.85546875" style="501"/>
    <col min="1281" max="1281" width="3" style="501" bestFit="1" customWidth="1"/>
    <col min="1282" max="1282" width="82" style="501" customWidth="1"/>
    <col min="1283" max="1285" width="19.140625" style="501" customWidth="1"/>
    <col min="1286" max="1536" width="8.85546875" style="501"/>
    <col min="1537" max="1537" width="3" style="501" bestFit="1" customWidth="1"/>
    <col min="1538" max="1538" width="82" style="501" customWidth="1"/>
    <col min="1539" max="1541" width="19.140625" style="501" customWidth="1"/>
    <col min="1542" max="1792" width="8.85546875" style="501"/>
    <col min="1793" max="1793" width="3" style="501" bestFit="1" customWidth="1"/>
    <col min="1794" max="1794" width="82" style="501" customWidth="1"/>
    <col min="1795" max="1797" width="19.140625" style="501" customWidth="1"/>
    <col min="1798" max="2048" width="8.85546875" style="501"/>
    <col min="2049" max="2049" width="3" style="501" bestFit="1" customWidth="1"/>
    <col min="2050" max="2050" width="82" style="501" customWidth="1"/>
    <col min="2051" max="2053" width="19.140625" style="501" customWidth="1"/>
    <col min="2054" max="2304" width="8.85546875" style="501"/>
    <col min="2305" max="2305" width="3" style="501" bestFit="1" customWidth="1"/>
    <col min="2306" max="2306" width="82" style="501" customWidth="1"/>
    <col min="2307" max="2309" width="19.140625" style="501" customWidth="1"/>
    <col min="2310" max="2560" width="8.85546875" style="501"/>
    <col min="2561" max="2561" width="3" style="501" bestFit="1" customWidth="1"/>
    <col min="2562" max="2562" width="82" style="501" customWidth="1"/>
    <col min="2563" max="2565" width="19.140625" style="501" customWidth="1"/>
    <col min="2566" max="2816" width="8.85546875" style="501"/>
    <col min="2817" max="2817" width="3" style="501" bestFit="1" customWidth="1"/>
    <col min="2818" max="2818" width="82" style="501" customWidth="1"/>
    <col min="2819" max="2821" width="19.140625" style="501" customWidth="1"/>
    <col min="2822" max="3072" width="8.85546875" style="501"/>
    <col min="3073" max="3073" width="3" style="501" bestFit="1" customWidth="1"/>
    <col min="3074" max="3074" width="82" style="501" customWidth="1"/>
    <col min="3075" max="3077" width="19.140625" style="501" customWidth="1"/>
    <col min="3078" max="3328" width="8.85546875" style="501"/>
    <col min="3329" max="3329" width="3" style="501" bestFit="1" customWidth="1"/>
    <col min="3330" max="3330" width="82" style="501" customWidth="1"/>
    <col min="3331" max="3333" width="19.140625" style="501" customWidth="1"/>
    <col min="3334" max="3584" width="8.85546875" style="501"/>
    <col min="3585" max="3585" width="3" style="501" bestFit="1" customWidth="1"/>
    <col min="3586" max="3586" width="82" style="501" customWidth="1"/>
    <col min="3587" max="3589" width="19.140625" style="501" customWidth="1"/>
    <col min="3590" max="3840" width="8.85546875" style="501"/>
    <col min="3841" max="3841" width="3" style="501" bestFit="1" customWidth="1"/>
    <col min="3842" max="3842" width="82" style="501" customWidth="1"/>
    <col min="3843" max="3845" width="19.140625" style="501" customWidth="1"/>
    <col min="3846" max="4096" width="8.85546875" style="501"/>
    <col min="4097" max="4097" width="3" style="501" bestFit="1" customWidth="1"/>
    <col min="4098" max="4098" width="82" style="501" customWidth="1"/>
    <col min="4099" max="4101" width="19.140625" style="501" customWidth="1"/>
    <col min="4102" max="4352" width="8.85546875" style="501"/>
    <col min="4353" max="4353" width="3" style="501" bestFit="1" customWidth="1"/>
    <col min="4354" max="4354" width="82" style="501" customWidth="1"/>
    <col min="4355" max="4357" width="19.140625" style="501" customWidth="1"/>
    <col min="4358" max="4608" width="8.85546875" style="501"/>
    <col min="4609" max="4609" width="3" style="501" bestFit="1" customWidth="1"/>
    <col min="4610" max="4610" width="82" style="501" customWidth="1"/>
    <col min="4611" max="4613" width="19.140625" style="501" customWidth="1"/>
    <col min="4614" max="4864" width="8.85546875" style="501"/>
    <col min="4865" max="4865" width="3" style="501" bestFit="1" customWidth="1"/>
    <col min="4866" max="4866" width="82" style="501" customWidth="1"/>
    <col min="4867" max="4869" width="19.140625" style="501" customWidth="1"/>
    <col min="4870" max="5120" width="8.85546875" style="501"/>
    <col min="5121" max="5121" width="3" style="501" bestFit="1" customWidth="1"/>
    <col min="5122" max="5122" width="82" style="501" customWidth="1"/>
    <col min="5123" max="5125" width="19.140625" style="501" customWidth="1"/>
    <col min="5126" max="5376" width="8.85546875" style="501"/>
    <col min="5377" max="5377" width="3" style="501" bestFit="1" customWidth="1"/>
    <col min="5378" max="5378" width="82" style="501" customWidth="1"/>
    <col min="5379" max="5381" width="19.140625" style="501" customWidth="1"/>
    <col min="5382" max="5632" width="8.85546875" style="501"/>
    <col min="5633" max="5633" width="3" style="501" bestFit="1" customWidth="1"/>
    <col min="5634" max="5634" width="82" style="501" customWidth="1"/>
    <col min="5635" max="5637" width="19.140625" style="501" customWidth="1"/>
    <col min="5638" max="5888" width="8.85546875" style="501"/>
    <col min="5889" max="5889" width="3" style="501" bestFit="1" customWidth="1"/>
    <col min="5890" max="5890" width="82" style="501" customWidth="1"/>
    <col min="5891" max="5893" width="19.140625" style="501" customWidth="1"/>
    <col min="5894" max="6144" width="8.85546875" style="501"/>
    <col min="6145" max="6145" width="3" style="501" bestFit="1" customWidth="1"/>
    <col min="6146" max="6146" width="82" style="501" customWidth="1"/>
    <col min="6147" max="6149" width="19.140625" style="501" customWidth="1"/>
    <col min="6150" max="6400" width="8.85546875" style="501"/>
    <col min="6401" max="6401" width="3" style="501" bestFit="1" customWidth="1"/>
    <col min="6402" max="6402" width="82" style="501" customWidth="1"/>
    <col min="6403" max="6405" width="19.140625" style="501" customWidth="1"/>
    <col min="6406" max="6656" width="8.85546875" style="501"/>
    <col min="6657" max="6657" width="3" style="501" bestFit="1" customWidth="1"/>
    <col min="6658" max="6658" width="82" style="501" customWidth="1"/>
    <col min="6659" max="6661" width="19.140625" style="501" customWidth="1"/>
    <col min="6662" max="6912" width="8.85546875" style="501"/>
    <col min="6913" max="6913" width="3" style="501" bestFit="1" customWidth="1"/>
    <col min="6914" max="6914" width="82" style="501" customWidth="1"/>
    <col min="6915" max="6917" width="19.140625" style="501" customWidth="1"/>
    <col min="6918" max="7168" width="8.85546875" style="501"/>
    <col min="7169" max="7169" width="3" style="501" bestFit="1" customWidth="1"/>
    <col min="7170" max="7170" width="82" style="501" customWidth="1"/>
    <col min="7171" max="7173" width="19.140625" style="501" customWidth="1"/>
    <col min="7174" max="7424" width="8.85546875" style="501"/>
    <col min="7425" max="7425" width="3" style="501" bestFit="1" customWidth="1"/>
    <col min="7426" max="7426" width="82" style="501" customWidth="1"/>
    <col min="7427" max="7429" width="19.140625" style="501" customWidth="1"/>
    <col min="7430" max="7680" width="8.85546875" style="501"/>
    <col min="7681" max="7681" width="3" style="501" bestFit="1" customWidth="1"/>
    <col min="7682" max="7682" width="82" style="501" customWidth="1"/>
    <col min="7683" max="7685" width="19.140625" style="501" customWidth="1"/>
    <col min="7686" max="7936" width="8.85546875" style="501"/>
    <col min="7937" max="7937" width="3" style="501" bestFit="1" customWidth="1"/>
    <col min="7938" max="7938" width="82" style="501" customWidth="1"/>
    <col min="7939" max="7941" width="19.140625" style="501" customWidth="1"/>
    <col min="7942" max="8192" width="8.85546875" style="501"/>
    <col min="8193" max="8193" width="3" style="501" bestFit="1" customWidth="1"/>
    <col min="8194" max="8194" width="82" style="501" customWidth="1"/>
    <col min="8195" max="8197" width="19.140625" style="501" customWidth="1"/>
    <col min="8198" max="8448" width="8.85546875" style="501"/>
    <col min="8449" max="8449" width="3" style="501" bestFit="1" customWidth="1"/>
    <col min="8450" max="8450" width="82" style="501" customWidth="1"/>
    <col min="8451" max="8453" width="19.140625" style="501" customWidth="1"/>
    <col min="8454" max="8704" width="8.85546875" style="501"/>
    <col min="8705" max="8705" width="3" style="501" bestFit="1" customWidth="1"/>
    <col min="8706" max="8706" width="82" style="501" customWidth="1"/>
    <col min="8707" max="8709" width="19.140625" style="501" customWidth="1"/>
    <col min="8710" max="8960" width="8.85546875" style="501"/>
    <col min="8961" max="8961" width="3" style="501" bestFit="1" customWidth="1"/>
    <col min="8962" max="8962" width="82" style="501" customWidth="1"/>
    <col min="8963" max="8965" width="19.140625" style="501" customWidth="1"/>
    <col min="8966" max="9216" width="8.85546875" style="501"/>
    <col min="9217" max="9217" width="3" style="501" bestFit="1" customWidth="1"/>
    <col min="9218" max="9218" width="82" style="501" customWidth="1"/>
    <col min="9219" max="9221" width="19.140625" style="501" customWidth="1"/>
    <col min="9222" max="9472" width="8.85546875" style="501"/>
    <col min="9473" max="9473" width="3" style="501" bestFit="1" customWidth="1"/>
    <col min="9474" max="9474" width="82" style="501" customWidth="1"/>
    <col min="9475" max="9477" width="19.140625" style="501" customWidth="1"/>
    <col min="9478" max="9728" width="8.85546875" style="501"/>
    <col min="9729" max="9729" width="3" style="501" bestFit="1" customWidth="1"/>
    <col min="9730" max="9730" width="82" style="501" customWidth="1"/>
    <col min="9731" max="9733" width="19.140625" style="501" customWidth="1"/>
    <col min="9734" max="9984" width="8.85546875" style="501"/>
    <col min="9985" max="9985" width="3" style="501" bestFit="1" customWidth="1"/>
    <col min="9986" max="9986" width="82" style="501" customWidth="1"/>
    <col min="9987" max="9989" width="19.140625" style="501" customWidth="1"/>
    <col min="9990" max="10240" width="8.85546875" style="501"/>
    <col min="10241" max="10241" width="3" style="501" bestFit="1" customWidth="1"/>
    <col min="10242" max="10242" width="82" style="501" customWidth="1"/>
    <col min="10243" max="10245" width="19.140625" style="501" customWidth="1"/>
    <col min="10246" max="10496" width="8.85546875" style="501"/>
    <col min="10497" max="10497" width="3" style="501" bestFit="1" customWidth="1"/>
    <col min="10498" max="10498" width="82" style="501" customWidth="1"/>
    <col min="10499" max="10501" width="19.140625" style="501" customWidth="1"/>
    <col min="10502" max="10752" width="8.85546875" style="501"/>
    <col min="10753" max="10753" width="3" style="501" bestFit="1" customWidth="1"/>
    <col min="10754" max="10754" width="82" style="501" customWidth="1"/>
    <col min="10755" max="10757" width="19.140625" style="501" customWidth="1"/>
    <col min="10758" max="11008" width="8.85546875" style="501"/>
    <col min="11009" max="11009" width="3" style="501" bestFit="1" customWidth="1"/>
    <col min="11010" max="11010" width="82" style="501" customWidth="1"/>
    <col min="11011" max="11013" width="19.140625" style="501" customWidth="1"/>
    <col min="11014" max="11264" width="8.85546875" style="501"/>
    <col min="11265" max="11265" width="3" style="501" bestFit="1" customWidth="1"/>
    <col min="11266" max="11266" width="82" style="501" customWidth="1"/>
    <col min="11267" max="11269" width="19.140625" style="501" customWidth="1"/>
    <col min="11270" max="11520" width="8.85546875" style="501"/>
    <col min="11521" max="11521" width="3" style="501" bestFit="1" customWidth="1"/>
    <col min="11522" max="11522" width="82" style="501" customWidth="1"/>
    <col min="11523" max="11525" width="19.140625" style="501" customWidth="1"/>
    <col min="11526" max="11776" width="8.85546875" style="501"/>
    <col min="11777" max="11777" width="3" style="501" bestFit="1" customWidth="1"/>
    <col min="11778" max="11778" width="82" style="501" customWidth="1"/>
    <col min="11779" max="11781" width="19.140625" style="501" customWidth="1"/>
    <col min="11782" max="12032" width="8.85546875" style="501"/>
    <col min="12033" max="12033" width="3" style="501" bestFit="1" customWidth="1"/>
    <col min="12034" max="12034" width="82" style="501" customWidth="1"/>
    <col min="12035" max="12037" width="19.140625" style="501" customWidth="1"/>
    <col min="12038" max="12288" width="8.85546875" style="501"/>
    <col min="12289" max="12289" width="3" style="501" bestFit="1" customWidth="1"/>
    <col min="12290" max="12290" width="82" style="501" customWidth="1"/>
    <col min="12291" max="12293" width="19.140625" style="501" customWidth="1"/>
    <col min="12294" max="12544" width="8.85546875" style="501"/>
    <col min="12545" max="12545" width="3" style="501" bestFit="1" customWidth="1"/>
    <col min="12546" max="12546" width="82" style="501" customWidth="1"/>
    <col min="12547" max="12549" width="19.140625" style="501" customWidth="1"/>
    <col min="12550" max="12800" width="8.85546875" style="501"/>
    <col min="12801" max="12801" width="3" style="501" bestFit="1" customWidth="1"/>
    <col min="12802" max="12802" width="82" style="501" customWidth="1"/>
    <col min="12803" max="12805" width="19.140625" style="501" customWidth="1"/>
    <col min="12806" max="13056" width="8.85546875" style="501"/>
    <col min="13057" max="13057" width="3" style="501" bestFit="1" customWidth="1"/>
    <col min="13058" max="13058" width="82" style="501" customWidth="1"/>
    <col min="13059" max="13061" width="19.140625" style="501" customWidth="1"/>
    <col min="13062" max="13312" width="8.85546875" style="501"/>
    <col min="13313" max="13313" width="3" style="501" bestFit="1" customWidth="1"/>
    <col min="13314" max="13314" width="82" style="501" customWidth="1"/>
    <col min="13315" max="13317" width="19.140625" style="501" customWidth="1"/>
    <col min="13318" max="13568" width="8.85546875" style="501"/>
    <col min="13569" max="13569" width="3" style="501" bestFit="1" customWidth="1"/>
    <col min="13570" max="13570" width="82" style="501" customWidth="1"/>
    <col min="13571" max="13573" width="19.140625" style="501" customWidth="1"/>
    <col min="13574" max="13824" width="8.85546875" style="501"/>
    <col min="13825" max="13825" width="3" style="501" bestFit="1" customWidth="1"/>
    <col min="13826" max="13826" width="82" style="501" customWidth="1"/>
    <col min="13827" max="13829" width="19.140625" style="501" customWidth="1"/>
    <col min="13830" max="14080" width="8.85546875" style="501"/>
    <col min="14081" max="14081" width="3" style="501" bestFit="1" customWidth="1"/>
    <col min="14082" max="14082" width="82" style="501" customWidth="1"/>
    <col min="14083" max="14085" width="19.140625" style="501" customWidth="1"/>
    <col min="14086" max="14336" width="8.85546875" style="501"/>
    <col min="14337" max="14337" width="3" style="501" bestFit="1" customWidth="1"/>
    <col min="14338" max="14338" width="82" style="501" customWidth="1"/>
    <col min="14339" max="14341" width="19.140625" style="501" customWidth="1"/>
    <col min="14342" max="14592" width="8.85546875" style="501"/>
    <col min="14593" max="14593" width="3" style="501" bestFit="1" customWidth="1"/>
    <col min="14594" max="14594" width="82" style="501" customWidth="1"/>
    <col min="14595" max="14597" width="19.140625" style="501" customWidth="1"/>
    <col min="14598" max="14848" width="8.85546875" style="501"/>
    <col min="14849" max="14849" width="3" style="501" bestFit="1" customWidth="1"/>
    <col min="14850" max="14850" width="82" style="501" customWidth="1"/>
    <col min="14851" max="14853" width="19.140625" style="501" customWidth="1"/>
    <col min="14854" max="15104" width="8.85546875" style="501"/>
    <col min="15105" max="15105" width="3" style="501" bestFit="1" customWidth="1"/>
    <col min="15106" max="15106" width="82" style="501" customWidth="1"/>
    <col min="15107" max="15109" width="19.140625" style="501" customWidth="1"/>
    <col min="15110" max="15360" width="8.85546875" style="501"/>
    <col min="15361" max="15361" width="3" style="501" bestFit="1" customWidth="1"/>
    <col min="15362" max="15362" width="82" style="501" customWidth="1"/>
    <col min="15363" max="15365" width="19.140625" style="501" customWidth="1"/>
    <col min="15366" max="15616" width="8.85546875" style="501"/>
    <col min="15617" max="15617" width="3" style="501" bestFit="1" customWidth="1"/>
    <col min="15618" max="15618" width="82" style="501" customWidth="1"/>
    <col min="15619" max="15621" width="19.140625" style="501" customWidth="1"/>
    <col min="15622" max="15872" width="8.85546875" style="501"/>
    <col min="15873" max="15873" width="3" style="501" bestFit="1" customWidth="1"/>
    <col min="15874" max="15874" width="82" style="501" customWidth="1"/>
    <col min="15875" max="15877" width="19.140625" style="501" customWidth="1"/>
    <col min="15878" max="16128" width="8.85546875" style="501"/>
    <col min="16129" max="16129" width="3" style="501" bestFit="1" customWidth="1"/>
    <col min="16130" max="16130" width="82" style="501" customWidth="1"/>
    <col min="16131" max="16133" width="19.140625" style="501" customWidth="1"/>
    <col min="16134" max="16384" width="8.85546875" style="501"/>
  </cols>
  <sheetData>
    <row r="1" spans="1:5" ht="30">
      <c r="A1" s="498" t="s">
        <v>641</v>
      </c>
      <c r="B1" s="499" t="s">
        <v>157</v>
      </c>
      <c r="C1" s="499" t="s">
        <v>735</v>
      </c>
      <c r="D1" s="499" t="s">
        <v>771</v>
      </c>
      <c r="E1" s="500" t="s">
        <v>772</v>
      </c>
    </row>
    <row r="2" spans="1:5">
      <c r="A2" s="502" t="s">
        <v>644</v>
      </c>
      <c r="B2" s="503" t="s">
        <v>773</v>
      </c>
      <c r="C2" s="504">
        <v>545891345</v>
      </c>
      <c r="D2" s="504">
        <v>0</v>
      </c>
      <c r="E2" s="505">
        <v>575796573</v>
      </c>
    </row>
    <row r="3" spans="1:5">
      <c r="A3" s="502" t="s">
        <v>645</v>
      </c>
      <c r="B3" s="503" t="s">
        <v>774</v>
      </c>
      <c r="C3" s="504">
        <v>133398829</v>
      </c>
      <c r="D3" s="504">
        <v>0</v>
      </c>
      <c r="E3" s="505">
        <v>139194590</v>
      </c>
    </row>
    <row r="4" spans="1:5" ht="13.5" thickBot="1">
      <c r="A4" s="506" t="s">
        <v>646</v>
      </c>
      <c r="B4" s="507" t="s">
        <v>775</v>
      </c>
      <c r="C4" s="508">
        <v>52497538</v>
      </c>
      <c r="D4" s="508">
        <v>0</v>
      </c>
      <c r="E4" s="509">
        <v>57397061</v>
      </c>
    </row>
    <row r="5" spans="1:5" ht="13.5" thickBot="1">
      <c r="A5" s="510" t="s">
        <v>647</v>
      </c>
      <c r="B5" s="511" t="s">
        <v>776</v>
      </c>
      <c r="C5" s="512">
        <v>731787712</v>
      </c>
      <c r="D5" s="512">
        <v>0</v>
      </c>
      <c r="E5" s="513">
        <v>772388224</v>
      </c>
    </row>
    <row r="6" spans="1:5">
      <c r="A6" s="514" t="s">
        <v>648</v>
      </c>
      <c r="B6" s="515" t="s">
        <v>777</v>
      </c>
      <c r="C6" s="516">
        <v>905141</v>
      </c>
      <c r="D6" s="516">
        <v>0</v>
      </c>
      <c r="E6" s="517">
        <v>-1336100</v>
      </c>
    </row>
    <row r="7" spans="1:5" ht="13.5" thickBot="1">
      <c r="A7" s="506" t="s">
        <v>649</v>
      </c>
      <c r="B7" s="507" t="s">
        <v>778</v>
      </c>
      <c r="C7" s="508">
        <v>0</v>
      </c>
      <c r="D7" s="508">
        <v>0</v>
      </c>
      <c r="E7" s="509">
        <v>0</v>
      </c>
    </row>
    <row r="8" spans="1:5" ht="13.5" thickBot="1">
      <c r="A8" s="510" t="s">
        <v>650</v>
      </c>
      <c r="B8" s="511" t="s">
        <v>779</v>
      </c>
      <c r="C8" s="512">
        <v>905141</v>
      </c>
      <c r="D8" s="512">
        <v>0</v>
      </c>
      <c r="E8" s="513">
        <v>-1336100</v>
      </c>
    </row>
    <row r="9" spans="1:5">
      <c r="A9" s="514" t="s">
        <v>651</v>
      </c>
      <c r="B9" s="515" t="s">
        <v>780</v>
      </c>
      <c r="C9" s="516">
        <v>1742138252</v>
      </c>
      <c r="D9" s="516">
        <v>0</v>
      </c>
      <c r="E9" s="517">
        <v>1718622959</v>
      </c>
    </row>
    <row r="10" spans="1:5">
      <c r="A10" s="502" t="s">
        <v>652</v>
      </c>
      <c r="B10" s="503" t="s">
        <v>781</v>
      </c>
      <c r="C10" s="504">
        <v>113473410</v>
      </c>
      <c r="D10" s="504">
        <v>0</v>
      </c>
      <c r="E10" s="505">
        <v>157877864</v>
      </c>
    </row>
    <row r="11" spans="1:5">
      <c r="A11" s="502" t="s">
        <v>513</v>
      </c>
      <c r="B11" s="503" t="s">
        <v>782</v>
      </c>
      <c r="C11" s="504">
        <v>30253350</v>
      </c>
      <c r="D11" s="504">
        <v>0</v>
      </c>
      <c r="E11" s="505">
        <v>943644759</v>
      </c>
    </row>
    <row r="12" spans="1:5" ht="13.5" thickBot="1">
      <c r="A12" s="506" t="s">
        <v>514</v>
      </c>
      <c r="B12" s="507" t="s">
        <v>783</v>
      </c>
      <c r="C12" s="508">
        <v>22527206</v>
      </c>
      <c r="D12" s="508">
        <v>0</v>
      </c>
      <c r="E12" s="509">
        <v>46710973</v>
      </c>
    </row>
    <row r="13" spans="1:5" ht="13.5" thickBot="1">
      <c r="A13" s="510" t="s">
        <v>515</v>
      </c>
      <c r="B13" s="511" t="s">
        <v>784</v>
      </c>
      <c r="C13" s="512">
        <v>1908392218</v>
      </c>
      <c r="D13" s="512">
        <v>0</v>
      </c>
      <c r="E13" s="513">
        <v>2866856555</v>
      </c>
    </row>
    <row r="14" spans="1:5">
      <c r="A14" s="514" t="s">
        <v>516</v>
      </c>
      <c r="B14" s="515" t="s">
        <v>785</v>
      </c>
      <c r="C14" s="516">
        <v>30148959</v>
      </c>
      <c r="D14" s="516">
        <v>0</v>
      </c>
      <c r="E14" s="517">
        <v>21666305</v>
      </c>
    </row>
    <row r="15" spans="1:5">
      <c r="A15" s="502" t="s">
        <v>517</v>
      </c>
      <c r="B15" s="503" t="s">
        <v>786</v>
      </c>
      <c r="C15" s="504">
        <v>418059729</v>
      </c>
      <c r="D15" s="504">
        <v>0</v>
      </c>
      <c r="E15" s="505">
        <v>441141352</v>
      </c>
    </row>
    <row r="16" spans="1:5">
      <c r="A16" s="502" t="s">
        <v>518</v>
      </c>
      <c r="B16" s="503" t="s">
        <v>787</v>
      </c>
      <c r="C16" s="504">
        <v>1826890</v>
      </c>
      <c r="D16" s="504">
        <v>0</v>
      </c>
      <c r="E16" s="505">
        <v>241261</v>
      </c>
    </row>
    <row r="17" spans="1:5" ht="13.5" thickBot="1">
      <c r="A17" s="506" t="s">
        <v>519</v>
      </c>
      <c r="B17" s="507" t="s">
        <v>788</v>
      </c>
      <c r="C17" s="508">
        <v>8326943</v>
      </c>
      <c r="D17" s="508">
        <v>0</v>
      </c>
      <c r="E17" s="509">
        <v>8339234</v>
      </c>
    </row>
    <row r="18" spans="1:5" ht="13.5" thickBot="1">
      <c r="A18" s="510" t="s">
        <v>520</v>
      </c>
      <c r="B18" s="511" t="s">
        <v>789</v>
      </c>
      <c r="C18" s="512">
        <v>458362521</v>
      </c>
      <c r="D18" s="512">
        <v>0</v>
      </c>
      <c r="E18" s="513">
        <v>471388152</v>
      </c>
    </row>
    <row r="19" spans="1:5">
      <c r="A19" s="514" t="s">
        <v>521</v>
      </c>
      <c r="B19" s="515" t="s">
        <v>790</v>
      </c>
      <c r="C19" s="516">
        <v>549192886</v>
      </c>
      <c r="D19" s="516">
        <v>0</v>
      </c>
      <c r="E19" s="517">
        <v>537095909</v>
      </c>
    </row>
    <row r="20" spans="1:5">
      <c r="A20" s="502" t="s">
        <v>522</v>
      </c>
      <c r="B20" s="503" t="s">
        <v>791</v>
      </c>
      <c r="C20" s="504">
        <v>79519950</v>
      </c>
      <c r="D20" s="504">
        <v>0</v>
      </c>
      <c r="E20" s="505">
        <v>87975538</v>
      </c>
    </row>
    <row r="21" spans="1:5" ht="13.5" thickBot="1">
      <c r="A21" s="506" t="s">
        <v>523</v>
      </c>
      <c r="B21" s="507" t="s">
        <v>792</v>
      </c>
      <c r="C21" s="508">
        <v>170999103</v>
      </c>
      <c r="D21" s="508">
        <v>0</v>
      </c>
      <c r="E21" s="509">
        <v>145810574</v>
      </c>
    </row>
    <row r="22" spans="1:5" ht="13.5" thickBot="1">
      <c r="A22" s="510" t="s">
        <v>524</v>
      </c>
      <c r="B22" s="511" t="s">
        <v>793</v>
      </c>
      <c r="C22" s="512">
        <v>799711939</v>
      </c>
      <c r="D22" s="512">
        <v>0</v>
      </c>
      <c r="E22" s="513">
        <v>770882021</v>
      </c>
    </row>
    <row r="23" spans="1:5" ht="13.5" thickBot="1">
      <c r="A23" s="510" t="s">
        <v>525</v>
      </c>
      <c r="B23" s="511" t="s">
        <v>794</v>
      </c>
      <c r="C23" s="512">
        <v>265619570</v>
      </c>
      <c r="D23" s="512">
        <v>0</v>
      </c>
      <c r="E23" s="513">
        <v>251676216</v>
      </c>
    </row>
    <row r="24" spans="1:5" ht="13.5" thickBot="1">
      <c r="A24" s="510" t="s">
        <v>526</v>
      </c>
      <c r="B24" s="511" t="s">
        <v>795</v>
      </c>
      <c r="C24" s="512">
        <v>1315600460</v>
      </c>
      <c r="D24" s="512">
        <v>0</v>
      </c>
      <c r="E24" s="513">
        <v>1537701936</v>
      </c>
    </row>
    <row r="25" spans="1:5" ht="13.5" thickBot="1">
      <c r="A25" s="510" t="s">
        <v>527</v>
      </c>
      <c r="B25" s="511" t="s">
        <v>796</v>
      </c>
      <c r="C25" s="512">
        <v>-198209419</v>
      </c>
      <c r="D25" s="512">
        <v>0</v>
      </c>
      <c r="E25" s="513">
        <v>606260354</v>
      </c>
    </row>
    <row r="26" spans="1:5">
      <c r="A26" s="514" t="s">
        <v>528</v>
      </c>
      <c r="B26" s="515" t="s">
        <v>797</v>
      </c>
      <c r="C26" s="516">
        <v>2035700</v>
      </c>
      <c r="D26" s="516">
        <v>0</v>
      </c>
      <c r="E26" s="517">
        <v>2181800</v>
      </c>
    </row>
    <row r="27" spans="1:5">
      <c r="A27" s="502" t="s">
        <v>529</v>
      </c>
      <c r="B27" s="503" t="s">
        <v>798</v>
      </c>
      <c r="C27" s="504">
        <v>0</v>
      </c>
      <c r="D27" s="504">
        <v>0</v>
      </c>
      <c r="E27" s="505">
        <v>0</v>
      </c>
    </row>
    <row r="28" spans="1:5" ht="25.5">
      <c r="A28" s="502" t="s">
        <v>530</v>
      </c>
      <c r="B28" s="503" t="s">
        <v>799</v>
      </c>
      <c r="C28" s="504">
        <v>10769</v>
      </c>
      <c r="D28" s="504">
        <v>0</v>
      </c>
      <c r="E28" s="505">
        <v>8750</v>
      </c>
    </row>
    <row r="29" spans="1:5">
      <c r="A29" s="502" t="s">
        <v>531</v>
      </c>
      <c r="B29" s="503" t="s">
        <v>800</v>
      </c>
      <c r="C29" s="504">
        <v>1579458</v>
      </c>
      <c r="D29" s="504">
        <v>0</v>
      </c>
      <c r="E29" s="505">
        <v>593400</v>
      </c>
    </row>
    <row r="30" spans="1:5">
      <c r="A30" s="502" t="s">
        <v>532</v>
      </c>
      <c r="B30" s="503" t="s">
        <v>801</v>
      </c>
      <c r="C30" s="504">
        <v>0</v>
      </c>
      <c r="D30" s="504">
        <v>0</v>
      </c>
      <c r="E30" s="505">
        <v>0</v>
      </c>
    </row>
    <row r="31" spans="1:5" ht="25.5">
      <c r="A31" s="502" t="s">
        <v>533</v>
      </c>
      <c r="B31" s="503" t="s">
        <v>802</v>
      </c>
      <c r="C31" s="504">
        <v>0</v>
      </c>
      <c r="D31" s="504">
        <v>0</v>
      </c>
      <c r="E31" s="505">
        <v>0</v>
      </c>
    </row>
    <row r="32" spans="1:5" ht="26.25" thickBot="1">
      <c r="A32" s="506" t="s">
        <v>534</v>
      </c>
      <c r="B32" s="507" t="s">
        <v>803</v>
      </c>
      <c r="C32" s="508">
        <v>0</v>
      </c>
      <c r="D32" s="508">
        <v>0</v>
      </c>
      <c r="E32" s="509">
        <v>0</v>
      </c>
    </row>
    <row r="33" spans="1:5" ht="13.5" thickBot="1">
      <c r="A33" s="510" t="s">
        <v>535</v>
      </c>
      <c r="B33" s="511" t="s">
        <v>804</v>
      </c>
      <c r="C33" s="512">
        <v>3625927</v>
      </c>
      <c r="D33" s="512">
        <v>0</v>
      </c>
      <c r="E33" s="513">
        <v>2783950</v>
      </c>
    </row>
    <row r="34" spans="1:5">
      <c r="A34" s="514" t="s">
        <v>536</v>
      </c>
      <c r="B34" s="515" t="s">
        <v>805</v>
      </c>
      <c r="C34" s="516">
        <v>0</v>
      </c>
      <c r="D34" s="516">
        <v>0</v>
      </c>
      <c r="E34" s="517">
        <v>0</v>
      </c>
    </row>
    <row r="35" spans="1:5" ht="25.5">
      <c r="A35" s="502" t="s">
        <v>537</v>
      </c>
      <c r="B35" s="503" t="s">
        <v>806</v>
      </c>
      <c r="C35" s="504">
        <v>0</v>
      </c>
      <c r="D35" s="504">
        <v>0</v>
      </c>
      <c r="E35" s="505">
        <v>0</v>
      </c>
    </row>
    <row r="36" spans="1:5">
      <c r="A36" s="502" t="s">
        <v>538</v>
      </c>
      <c r="B36" s="503" t="s">
        <v>807</v>
      </c>
      <c r="C36" s="504">
        <v>4310977</v>
      </c>
      <c r="D36" s="504">
        <v>0</v>
      </c>
      <c r="E36" s="505">
        <v>3424479</v>
      </c>
    </row>
    <row r="37" spans="1:5">
      <c r="A37" s="502" t="s">
        <v>539</v>
      </c>
      <c r="B37" s="503" t="s">
        <v>808</v>
      </c>
      <c r="C37" s="504">
        <v>0</v>
      </c>
      <c r="D37" s="504">
        <v>0</v>
      </c>
      <c r="E37" s="505">
        <v>0</v>
      </c>
    </row>
    <row r="38" spans="1:5">
      <c r="A38" s="502" t="s">
        <v>540</v>
      </c>
      <c r="B38" s="503" t="s">
        <v>809</v>
      </c>
      <c r="C38" s="504">
        <v>0</v>
      </c>
      <c r="D38" s="504">
        <v>0</v>
      </c>
      <c r="E38" s="505">
        <v>0</v>
      </c>
    </row>
    <row r="39" spans="1:5">
      <c r="A39" s="502" t="s">
        <v>541</v>
      </c>
      <c r="B39" s="503" t="s">
        <v>810</v>
      </c>
      <c r="C39" s="504">
        <v>0</v>
      </c>
      <c r="D39" s="504">
        <v>0</v>
      </c>
      <c r="E39" s="505">
        <v>0</v>
      </c>
    </row>
    <row r="40" spans="1:5">
      <c r="A40" s="502" t="s">
        <v>542</v>
      </c>
      <c r="B40" s="503" t="s">
        <v>811</v>
      </c>
      <c r="C40" s="504">
        <v>11255</v>
      </c>
      <c r="D40" s="504">
        <v>0</v>
      </c>
      <c r="E40" s="505">
        <v>27309</v>
      </c>
    </row>
    <row r="41" spans="1:5" ht="25.5">
      <c r="A41" s="502" t="s">
        <v>543</v>
      </c>
      <c r="B41" s="503" t="s">
        <v>812</v>
      </c>
      <c r="C41" s="504">
        <v>0</v>
      </c>
      <c r="D41" s="504">
        <v>0</v>
      </c>
      <c r="E41" s="505">
        <v>0</v>
      </c>
    </row>
    <row r="42" spans="1:5" ht="26.25" thickBot="1">
      <c r="A42" s="506" t="s">
        <v>544</v>
      </c>
      <c r="B42" s="507" t="s">
        <v>813</v>
      </c>
      <c r="C42" s="508">
        <v>0</v>
      </c>
      <c r="D42" s="508">
        <v>0</v>
      </c>
      <c r="E42" s="509">
        <v>0</v>
      </c>
    </row>
    <row r="43" spans="1:5" ht="13.5" thickBot="1">
      <c r="A43" s="510" t="s">
        <v>545</v>
      </c>
      <c r="B43" s="511" t="s">
        <v>814</v>
      </c>
      <c r="C43" s="512">
        <v>4322232</v>
      </c>
      <c r="D43" s="512">
        <v>0</v>
      </c>
      <c r="E43" s="513">
        <v>3451788</v>
      </c>
    </row>
    <row r="44" spans="1:5" ht="13.5" thickBot="1">
      <c r="A44" s="510" t="s">
        <v>546</v>
      </c>
      <c r="B44" s="511" t="s">
        <v>815</v>
      </c>
      <c r="C44" s="512">
        <v>-696305</v>
      </c>
      <c r="D44" s="512">
        <v>0</v>
      </c>
      <c r="E44" s="513">
        <v>-667838</v>
      </c>
    </row>
    <row r="45" spans="1:5" ht="13.5" thickBot="1">
      <c r="A45" s="510" t="s">
        <v>547</v>
      </c>
      <c r="B45" s="511" t="s">
        <v>816</v>
      </c>
      <c r="C45" s="512">
        <v>-198905724</v>
      </c>
      <c r="D45" s="512">
        <v>0</v>
      </c>
      <c r="E45" s="513">
        <v>605592516</v>
      </c>
    </row>
  </sheetData>
  <pageMargins left="0.23622047244094491" right="0.23622047244094491" top="1.1417322834645669" bottom="0.98425196850393704" header="0.51181102362204722" footer="0.51181102362204722"/>
  <pageSetup scale="73" orientation="portrait" horizontalDpi="300" verticalDpi="300" r:id="rId1"/>
  <headerFooter alignWithMargins="0">
    <oddHeader>&amp;C&amp;"-,Félkövér"&amp;14BONYHÁD VÁROS ÖNKORMÁNYZATA
EREDMÉNYKIMUTATÁS&amp;R&amp;"Times New Roman,Félkövér dőlt"&amp;14 5.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4"/>
  <sheetViews>
    <sheetView zoomScaleNormal="100" workbookViewId="0">
      <selection activeCell="C11" sqref="C11"/>
    </sheetView>
  </sheetViews>
  <sheetFormatPr defaultRowHeight="12.75"/>
  <cols>
    <col min="1" max="1" width="6.5703125" style="518" customWidth="1"/>
    <col min="2" max="2" width="52.140625" style="518" customWidth="1"/>
    <col min="3" max="3" width="22" style="518" customWidth="1"/>
    <col min="4" max="5" width="8.85546875" style="518"/>
    <col min="6" max="6" width="11.85546875" style="518" bestFit="1" customWidth="1"/>
    <col min="7" max="256" width="8.85546875" style="518"/>
    <col min="257" max="257" width="6.5703125" style="518" customWidth="1"/>
    <col min="258" max="258" width="52.140625" style="518" customWidth="1"/>
    <col min="259" max="259" width="22" style="518" customWidth="1"/>
    <col min="260" max="512" width="8.85546875" style="518"/>
    <col min="513" max="513" width="6.5703125" style="518" customWidth="1"/>
    <col min="514" max="514" width="52.140625" style="518" customWidth="1"/>
    <col min="515" max="515" width="22" style="518" customWidth="1"/>
    <col min="516" max="768" width="8.85546875" style="518"/>
    <col min="769" max="769" width="6.5703125" style="518" customWidth="1"/>
    <col min="770" max="770" width="52.140625" style="518" customWidth="1"/>
    <col min="771" max="771" width="22" style="518" customWidth="1"/>
    <col min="772" max="1024" width="8.85546875" style="518"/>
    <col min="1025" max="1025" width="6.5703125" style="518" customWidth="1"/>
    <col min="1026" max="1026" width="52.140625" style="518" customWidth="1"/>
    <col min="1027" max="1027" width="22" style="518" customWidth="1"/>
    <col min="1028" max="1280" width="8.85546875" style="518"/>
    <col min="1281" max="1281" width="6.5703125" style="518" customWidth="1"/>
    <col min="1282" max="1282" width="52.140625" style="518" customWidth="1"/>
    <col min="1283" max="1283" width="22" style="518" customWidth="1"/>
    <col min="1284" max="1536" width="8.85546875" style="518"/>
    <col min="1537" max="1537" width="6.5703125" style="518" customWidth="1"/>
    <col min="1538" max="1538" width="52.140625" style="518" customWidth="1"/>
    <col min="1539" max="1539" width="22" style="518" customWidth="1"/>
    <col min="1540" max="1792" width="8.85546875" style="518"/>
    <col min="1793" max="1793" width="6.5703125" style="518" customWidth="1"/>
    <col min="1794" max="1794" width="52.140625" style="518" customWidth="1"/>
    <col min="1795" max="1795" width="22" style="518" customWidth="1"/>
    <col min="1796" max="2048" width="8.85546875" style="518"/>
    <col min="2049" max="2049" width="6.5703125" style="518" customWidth="1"/>
    <col min="2050" max="2050" width="52.140625" style="518" customWidth="1"/>
    <col min="2051" max="2051" width="22" style="518" customWidth="1"/>
    <col min="2052" max="2304" width="8.85546875" style="518"/>
    <col min="2305" max="2305" width="6.5703125" style="518" customWidth="1"/>
    <col min="2306" max="2306" width="52.140625" style="518" customWidth="1"/>
    <col min="2307" max="2307" width="22" style="518" customWidth="1"/>
    <col min="2308" max="2560" width="8.85546875" style="518"/>
    <col min="2561" max="2561" width="6.5703125" style="518" customWidth="1"/>
    <col min="2562" max="2562" width="52.140625" style="518" customWidth="1"/>
    <col min="2563" max="2563" width="22" style="518" customWidth="1"/>
    <col min="2564" max="2816" width="8.85546875" style="518"/>
    <col min="2817" max="2817" width="6.5703125" style="518" customWidth="1"/>
    <col min="2818" max="2818" width="52.140625" style="518" customWidth="1"/>
    <col min="2819" max="2819" width="22" style="518" customWidth="1"/>
    <col min="2820" max="3072" width="8.85546875" style="518"/>
    <col min="3073" max="3073" width="6.5703125" style="518" customWidth="1"/>
    <col min="3074" max="3074" width="52.140625" style="518" customWidth="1"/>
    <col min="3075" max="3075" width="22" style="518" customWidth="1"/>
    <col min="3076" max="3328" width="8.85546875" style="518"/>
    <col min="3329" max="3329" width="6.5703125" style="518" customWidth="1"/>
    <col min="3330" max="3330" width="52.140625" style="518" customWidth="1"/>
    <col min="3331" max="3331" width="22" style="518" customWidth="1"/>
    <col min="3332" max="3584" width="8.85546875" style="518"/>
    <col min="3585" max="3585" width="6.5703125" style="518" customWidth="1"/>
    <col min="3586" max="3586" width="52.140625" style="518" customWidth="1"/>
    <col min="3587" max="3587" width="22" style="518" customWidth="1"/>
    <col min="3588" max="3840" width="8.85546875" style="518"/>
    <col min="3841" max="3841" width="6.5703125" style="518" customWidth="1"/>
    <col min="3842" max="3842" width="52.140625" style="518" customWidth="1"/>
    <col min="3843" max="3843" width="22" style="518" customWidth="1"/>
    <col min="3844" max="4096" width="8.85546875" style="518"/>
    <col min="4097" max="4097" width="6.5703125" style="518" customWidth="1"/>
    <col min="4098" max="4098" width="52.140625" style="518" customWidth="1"/>
    <col min="4099" max="4099" width="22" style="518" customWidth="1"/>
    <col min="4100" max="4352" width="8.85546875" style="518"/>
    <col min="4353" max="4353" width="6.5703125" style="518" customWidth="1"/>
    <col min="4354" max="4354" width="52.140625" style="518" customWidth="1"/>
    <col min="4355" max="4355" width="22" style="518" customWidth="1"/>
    <col min="4356" max="4608" width="8.85546875" style="518"/>
    <col min="4609" max="4609" width="6.5703125" style="518" customWidth="1"/>
    <col min="4610" max="4610" width="52.140625" style="518" customWidth="1"/>
    <col min="4611" max="4611" width="22" style="518" customWidth="1"/>
    <col min="4612" max="4864" width="8.85546875" style="518"/>
    <col min="4865" max="4865" width="6.5703125" style="518" customWidth="1"/>
    <col min="4866" max="4866" width="52.140625" style="518" customWidth="1"/>
    <col min="4867" max="4867" width="22" style="518" customWidth="1"/>
    <col min="4868" max="5120" width="8.85546875" style="518"/>
    <col min="5121" max="5121" width="6.5703125" style="518" customWidth="1"/>
    <col min="5122" max="5122" width="52.140625" style="518" customWidth="1"/>
    <col min="5123" max="5123" width="22" style="518" customWidth="1"/>
    <col min="5124" max="5376" width="8.85546875" style="518"/>
    <col min="5377" max="5377" width="6.5703125" style="518" customWidth="1"/>
    <col min="5378" max="5378" width="52.140625" style="518" customWidth="1"/>
    <col min="5379" max="5379" width="22" style="518" customWidth="1"/>
    <col min="5380" max="5632" width="8.85546875" style="518"/>
    <col min="5633" max="5633" width="6.5703125" style="518" customWidth="1"/>
    <col min="5634" max="5634" width="52.140625" style="518" customWidth="1"/>
    <col min="5635" max="5635" width="22" style="518" customWidth="1"/>
    <col min="5636" max="5888" width="8.85546875" style="518"/>
    <col min="5889" max="5889" width="6.5703125" style="518" customWidth="1"/>
    <col min="5890" max="5890" width="52.140625" style="518" customWidth="1"/>
    <col min="5891" max="5891" width="22" style="518" customWidth="1"/>
    <col min="5892" max="6144" width="8.85546875" style="518"/>
    <col min="6145" max="6145" width="6.5703125" style="518" customWidth="1"/>
    <col min="6146" max="6146" width="52.140625" style="518" customWidth="1"/>
    <col min="6147" max="6147" width="22" style="518" customWidth="1"/>
    <col min="6148" max="6400" width="8.85546875" style="518"/>
    <col min="6401" max="6401" width="6.5703125" style="518" customWidth="1"/>
    <col min="6402" max="6402" width="52.140625" style="518" customWidth="1"/>
    <col min="6403" max="6403" width="22" style="518" customWidth="1"/>
    <col min="6404" max="6656" width="8.85546875" style="518"/>
    <col min="6657" max="6657" width="6.5703125" style="518" customWidth="1"/>
    <col min="6658" max="6658" width="52.140625" style="518" customWidth="1"/>
    <col min="6659" max="6659" width="22" style="518" customWidth="1"/>
    <col min="6660" max="6912" width="8.85546875" style="518"/>
    <col min="6913" max="6913" width="6.5703125" style="518" customWidth="1"/>
    <col min="6914" max="6914" width="52.140625" style="518" customWidth="1"/>
    <col min="6915" max="6915" width="22" style="518" customWidth="1"/>
    <col min="6916" max="7168" width="8.85546875" style="518"/>
    <col min="7169" max="7169" width="6.5703125" style="518" customWidth="1"/>
    <col min="7170" max="7170" width="52.140625" style="518" customWidth="1"/>
    <col min="7171" max="7171" width="22" style="518" customWidth="1"/>
    <col min="7172" max="7424" width="8.85546875" style="518"/>
    <col min="7425" max="7425" width="6.5703125" style="518" customWidth="1"/>
    <col min="7426" max="7426" width="52.140625" style="518" customWidth="1"/>
    <col min="7427" max="7427" width="22" style="518" customWidth="1"/>
    <col min="7428" max="7680" width="8.85546875" style="518"/>
    <col min="7681" max="7681" width="6.5703125" style="518" customWidth="1"/>
    <col min="7682" max="7682" width="52.140625" style="518" customWidth="1"/>
    <col min="7683" max="7683" width="22" style="518" customWidth="1"/>
    <col min="7684" max="7936" width="8.85546875" style="518"/>
    <col min="7937" max="7937" width="6.5703125" style="518" customWidth="1"/>
    <col min="7938" max="7938" width="52.140625" style="518" customWidth="1"/>
    <col min="7939" max="7939" width="22" style="518" customWidth="1"/>
    <col min="7940" max="8192" width="8.85546875" style="518"/>
    <col min="8193" max="8193" width="6.5703125" style="518" customWidth="1"/>
    <col min="8194" max="8194" width="52.140625" style="518" customWidth="1"/>
    <col min="8195" max="8195" width="22" style="518" customWidth="1"/>
    <col min="8196" max="8448" width="8.85546875" style="518"/>
    <col min="8449" max="8449" width="6.5703125" style="518" customWidth="1"/>
    <col min="8450" max="8450" width="52.140625" style="518" customWidth="1"/>
    <col min="8451" max="8451" width="22" style="518" customWidth="1"/>
    <col min="8452" max="8704" width="8.85546875" style="518"/>
    <col min="8705" max="8705" width="6.5703125" style="518" customWidth="1"/>
    <col min="8706" max="8706" width="52.140625" style="518" customWidth="1"/>
    <col min="8707" max="8707" width="22" style="518" customWidth="1"/>
    <col min="8708" max="8960" width="8.85546875" style="518"/>
    <col min="8961" max="8961" width="6.5703125" style="518" customWidth="1"/>
    <col min="8962" max="8962" width="52.140625" style="518" customWidth="1"/>
    <col min="8963" max="8963" width="22" style="518" customWidth="1"/>
    <col min="8964" max="9216" width="8.85546875" style="518"/>
    <col min="9217" max="9217" width="6.5703125" style="518" customWidth="1"/>
    <col min="9218" max="9218" width="52.140625" style="518" customWidth="1"/>
    <col min="9219" max="9219" width="22" style="518" customWidth="1"/>
    <col min="9220" max="9472" width="8.85546875" style="518"/>
    <col min="9473" max="9473" width="6.5703125" style="518" customWidth="1"/>
    <col min="9474" max="9474" width="52.140625" style="518" customWidth="1"/>
    <col min="9475" max="9475" width="22" style="518" customWidth="1"/>
    <col min="9476" max="9728" width="8.85546875" style="518"/>
    <col min="9729" max="9729" width="6.5703125" style="518" customWidth="1"/>
    <col min="9730" max="9730" width="52.140625" style="518" customWidth="1"/>
    <col min="9731" max="9731" width="22" style="518" customWidth="1"/>
    <col min="9732" max="9984" width="8.85546875" style="518"/>
    <col min="9985" max="9985" width="6.5703125" style="518" customWidth="1"/>
    <col min="9986" max="9986" width="52.140625" style="518" customWidth="1"/>
    <col min="9987" max="9987" width="22" style="518" customWidth="1"/>
    <col min="9988" max="10240" width="8.85546875" style="518"/>
    <col min="10241" max="10241" width="6.5703125" style="518" customWidth="1"/>
    <col min="10242" max="10242" width="52.140625" style="518" customWidth="1"/>
    <col min="10243" max="10243" width="22" style="518" customWidth="1"/>
    <col min="10244" max="10496" width="8.85546875" style="518"/>
    <col min="10497" max="10497" width="6.5703125" style="518" customWidth="1"/>
    <col min="10498" max="10498" width="52.140625" style="518" customWidth="1"/>
    <col min="10499" max="10499" width="22" style="518" customWidth="1"/>
    <col min="10500" max="10752" width="8.85546875" style="518"/>
    <col min="10753" max="10753" width="6.5703125" style="518" customWidth="1"/>
    <col min="10754" max="10754" width="52.140625" style="518" customWidth="1"/>
    <col min="10755" max="10755" width="22" style="518" customWidth="1"/>
    <col min="10756" max="11008" width="8.85546875" style="518"/>
    <col min="11009" max="11009" width="6.5703125" style="518" customWidth="1"/>
    <col min="11010" max="11010" width="52.140625" style="518" customWidth="1"/>
    <col min="11011" max="11011" width="22" style="518" customWidth="1"/>
    <col min="11012" max="11264" width="8.85546875" style="518"/>
    <col min="11265" max="11265" width="6.5703125" style="518" customWidth="1"/>
    <col min="11266" max="11266" width="52.140625" style="518" customWidth="1"/>
    <col min="11267" max="11267" width="22" style="518" customWidth="1"/>
    <col min="11268" max="11520" width="8.85546875" style="518"/>
    <col min="11521" max="11521" width="6.5703125" style="518" customWidth="1"/>
    <col min="11522" max="11522" width="52.140625" style="518" customWidth="1"/>
    <col min="11523" max="11523" width="22" style="518" customWidth="1"/>
    <col min="11524" max="11776" width="8.85546875" style="518"/>
    <col min="11777" max="11777" width="6.5703125" style="518" customWidth="1"/>
    <col min="11778" max="11778" width="52.140625" style="518" customWidth="1"/>
    <col min="11779" max="11779" width="22" style="518" customWidth="1"/>
    <col min="11780" max="12032" width="8.85546875" style="518"/>
    <col min="12033" max="12033" width="6.5703125" style="518" customWidth="1"/>
    <col min="12034" max="12034" width="52.140625" style="518" customWidth="1"/>
    <col min="12035" max="12035" width="22" style="518" customWidth="1"/>
    <col min="12036" max="12288" width="8.85546875" style="518"/>
    <col min="12289" max="12289" width="6.5703125" style="518" customWidth="1"/>
    <col min="12290" max="12290" width="52.140625" style="518" customWidth="1"/>
    <col min="12291" max="12291" width="22" style="518" customWidth="1"/>
    <col min="12292" max="12544" width="8.85546875" style="518"/>
    <col min="12545" max="12545" width="6.5703125" style="518" customWidth="1"/>
    <col min="12546" max="12546" width="52.140625" style="518" customWidth="1"/>
    <col min="12547" max="12547" width="22" style="518" customWidth="1"/>
    <col min="12548" max="12800" width="8.85546875" style="518"/>
    <col min="12801" max="12801" width="6.5703125" style="518" customWidth="1"/>
    <col min="12802" max="12802" width="52.140625" style="518" customWidth="1"/>
    <col min="12803" max="12803" width="22" style="518" customWidth="1"/>
    <col min="12804" max="13056" width="8.85546875" style="518"/>
    <col min="13057" max="13057" width="6.5703125" style="518" customWidth="1"/>
    <col min="13058" max="13058" width="52.140625" style="518" customWidth="1"/>
    <col min="13059" max="13059" width="22" style="518" customWidth="1"/>
    <col min="13060" max="13312" width="8.85546875" style="518"/>
    <col min="13313" max="13313" width="6.5703125" style="518" customWidth="1"/>
    <col min="13314" max="13314" width="52.140625" style="518" customWidth="1"/>
    <col min="13315" max="13315" width="22" style="518" customWidth="1"/>
    <col min="13316" max="13568" width="8.85546875" style="518"/>
    <col min="13569" max="13569" width="6.5703125" style="518" customWidth="1"/>
    <col min="13570" max="13570" width="52.140625" style="518" customWidth="1"/>
    <col min="13571" max="13571" width="22" style="518" customWidth="1"/>
    <col min="13572" max="13824" width="8.85546875" style="518"/>
    <col min="13825" max="13825" width="6.5703125" style="518" customWidth="1"/>
    <col min="13826" max="13826" width="52.140625" style="518" customWidth="1"/>
    <col min="13827" max="13827" width="22" style="518" customWidth="1"/>
    <col min="13828" max="14080" width="8.85546875" style="518"/>
    <col min="14081" max="14081" width="6.5703125" style="518" customWidth="1"/>
    <col min="14082" max="14082" width="52.140625" style="518" customWidth="1"/>
    <col min="14083" max="14083" width="22" style="518" customWidth="1"/>
    <col min="14084" max="14336" width="8.85546875" style="518"/>
    <col min="14337" max="14337" width="6.5703125" style="518" customWidth="1"/>
    <col min="14338" max="14338" width="52.140625" style="518" customWidth="1"/>
    <col min="14339" max="14339" width="22" style="518" customWidth="1"/>
    <col min="14340" max="14592" width="8.85546875" style="518"/>
    <col min="14593" max="14593" width="6.5703125" style="518" customWidth="1"/>
    <col min="14594" max="14594" width="52.140625" style="518" customWidth="1"/>
    <col min="14595" max="14595" width="22" style="518" customWidth="1"/>
    <col min="14596" max="14848" width="8.85546875" style="518"/>
    <col min="14849" max="14849" width="6.5703125" style="518" customWidth="1"/>
    <col min="14850" max="14850" width="52.140625" style="518" customWidth="1"/>
    <col min="14851" max="14851" width="22" style="518" customWidth="1"/>
    <col min="14852" max="15104" width="8.85546875" style="518"/>
    <col min="15105" max="15105" width="6.5703125" style="518" customWidth="1"/>
    <col min="15106" max="15106" width="52.140625" style="518" customWidth="1"/>
    <col min="15107" max="15107" width="22" style="518" customWidth="1"/>
    <col min="15108" max="15360" width="8.85546875" style="518"/>
    <col min="15361" max="15361" width="6.5703125" style="518" customWidth="1"/>
    <col min="15362" max="15362" width="52.140625" style="518" customWidth="1"/>
    <col min="15363" max="15363" width="22" style="518" customWidth="1"/>
    <col min="15364" max="15616" width="8.85546875" style="518"/>
    <col min="15617" max="15617" width="6.5703125" style="518" customWidth="1"/>
    <col min="15618" max="15618" width="52.140625" style="518" customWidth="1"/>
    <col min="15619" max="15619" width="22" style="518" customWidth="1"/>
    <col min="15620" max="15872" width="8.85546875" style="518"/>
    <col min="15873" max="15873" width="6.5703125" style="518" customWidth="1"/>
    <col min="15874" max="15874" width="52.140625" style="518" customWidth="1"/>
    <col min="15875" max="15875" width="22" style="518" customWidth="1"/>
    <col min="15876" max="16128" width="8.85546875" style="518"/>
    <col min="16129" max="16129" width="6.5703125" style="518" customWidth="1"/>
    <col min="16130" max="16130" width="52.140625" style="518" customWidth="1"/>
    <col min="16131" max="16131" width="22" style="518" customWidth="1"/>
    <col min="16132" max="16384" width="8.85546875" style="518"/>
  </cols>
  <sheetData>
    <row r="1" spans="1:6" ht="15">
      <c r="C1" s="519"/>
    </row>
    <row r="2" spans="1:6" ht="14.25">
      <c r="A2" s="520"/>
      <c r="B2" s="520"/>
      <c r="C2" s="520"/>
    </row>
    <row r="3" spans="1:6" ht="33.75" customHeight="1">
      <c r="A3" s="850" t="s">
        <v>817</v>
      </c>
      <c r="B3" s="850"/>
      <c r="C3" s="850"/>
    </row>
    <row r="4" spans="1:6" ht="13.5" thickBot="1">
      <c r="C4" s="521"/>
    </row>
    <row r="5" spans="1:6" s="525" customFormat="1" ht="43.5" customHeight="1" thickBot="1">
      <c r="A5" s="522" t="s">
        <v>818</v>
      </c>
      <c r="B5" s="523" t="s">
        <v>157</v>
      </c>
      <c r="C5" s="524" t="s">
        <v>819</v>
      </c>
    </row>
    <row r="6" spans="1:6" s="529" customFormat="1" ht="28.5" customHeight="1">
      <c r="A6" s="526" t="s">
        <v>6</v>
      </c>
      <c r="B6" s="527" t="s">
        <v>820</v>
      </c>
      <c r="C6" s="528">
        <f>C7+C8</f>
        <v>201275361</v>
      </c>
    </row>
    <row r="7" spans="1:6" s="529" customFormat="1" ht="18" customHeight="1">
      <c r="A7" s="530" t="s">
        <v>17</v>
      </c>
      <c r="B7" s="531" t="s">
        <v>821</v>
      </c>
      <c r="C7" s="532">
        <v>201129856</v>
      </c>
    </row>
    <row r="8" spans="1:6" s="529" customFormat="1" ht="18" customHeight="1">
      <c r="A8" s="530" t="s">
        <v>29</v>
      </c>
      <c r="B8" s="531" t="s">
        <v>822</v>
      </c>
      <c r="C8" s="532">
        <v>145505</v>
      </c>
    </row>
    <row r="9" spans="1:6" s="529" customFormat="1" ht="18" customHeight="1">
      <c r="A9" s="530" t="s">
        <v>137</v>
      </c>
      <c r="B9" s="533" t="s">
        <v>823</v>
      </c>
      <c r="C9" s="532">
        <v>4444436138</v>
      </c>
    </row>
    <row r="10" spans="1:6" s="529" customFormat="1" ht="18" customHeight="1">
      <c r="A10" s="534" t="s">
        <v>43</v>
      </c>
      <c r="B10" s="535" t="s">
        <v>824</v>
      </c>
      <c r="C10" s="536">
        <v>2953849148</v>
      </c>
      <c r="F10" s="537"/>
    </row>
    <row r="11" spans="1:6" s="529" customFormat="1" ht="18" customHeight="1" thickBot="1">
      <c r="A11" s="538" t="s">
        <v>65</v>
      </c>
      <c r="B11" s="539" t="s">
        <v>825</v>
      </c>
      <c r="C11" s="540">
        <v>33201781</v>
      </c>
    </row>
    <row r="12" spans="1:6" s="529" customFormat="1" ht="30">
      <c r="A12" s="541" t="s">
        <v>144</v>
      </c>
      <c r="B12" s="542" t="s">
        <v>826</v>
      </c>
      <c r="C12" s="543">
        <f>C6+C9-C10+C11</f>
        <v>1725064132</v>
      </c>
    </row>
    <row r="13" spans="1:6" s="529" customFormat="1" ht="18" customHeight="1">
      <c r="A13" s="530" t="s">
        <v>83</v>
      </c>
      <c r="B13" s="531" t="s">
        <v>821</v>
      </c>
      <c r="C13" s="532">
        <v>1724304937</v>
      </c>
      <c r="F13" s="537"/>
    </row>
    <row r="14" spans="1:6" s="529" customFormat="1" ht="18" customHeight="1" thickBot="1">
      <c r="A14" s="538" t="s">
        <v>85</v>
      </c>
      <c r="B14" s="544" t="s">
        <v>822</v>
      </c>
      <c r="C14" s="540">
        <v>759195</v>
      </c>
    </row>
  </sheetData>
  <mergeCells count="1">
    <mergeCell ref="A3:C3"/>
  </mergeCells>
  <conditionalFormatting sqref="C11">
    <cfRule type="cellIs" dxfId="1" priority="2" stopIfTrue="1" operator="notEqual">
      <formula>SUM(C12:C13)</formula>
    </cfRule>
  </conditionalFormatting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&amp;R&amp;"-,Félkövér dőlt"&amp;14 6.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10</vt:i4>
      </vt:variant>
    </vt:vector>
  </HeadingPairs>
  <TitlesOfParts>
    <vt:vector size="31" baseType="lpstr">
      <vt:lpstr>1.1.sz.mell.</vt:lpstr>
      <vt:lpstr>1.2.sz.mell.</vt:lpstr>
      <vt:lpstr>1.3.sz.mell.</vt:lpstr>
      <vt:lpstr>1.4.sz.mell.</vt:lpstr>
      <vt:lpstr>2.sz.mell.</vt:lpstr>
      <vt:lpstr>3</vt:lpstr>
      <vt:lpstr>4</vt:lpstr>
      <vt:lpstr>5</vt:lpstr>
      <vt:lpstr>6.</vt:lpstr>
      <vt:lpstr>7A</vt:lpstr>
      <vt:lpstr>7B</vt:lpstr>
      <vt:lpstr>7C</vt:lpstr>
      <vt:lpstr>8</vt:lpstr>
      <vt:lpstr>9</vt:lpstr>
      <vt:lpstr>10</vt:lpstr>
      <vt:lpstr>11.</vt:lpstr>
      <vt:lpstr>12</vt:lpstr>
      <vt:lpstr>13</vt:lpstr>
      <vt:lpstr>Munka1</vt:lpstr>
      <vt:lpstr>14A.m </vt:lpstr>
      <vt:lpstr>14B.m </vt:lpstr>
      <vt:lpstr>'7C'!_ftn1</vt:lpstr>
      <vt:lpstr>'7C'!_ftnref1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'13'!Nyomtatási_terület</vt:lpstr>
      <vt:lpstr>'14A.m '!Nyomtatási_terület</vt:lpstr>
      <vt:lpstr>'14B.m '!Nyomtatási_terület</vt:lpstr>
      <vt:lpstr>'8'!Nyomtatási_terület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pedit</cp:lastModifiedBy>
  <cp:lastPrinted>2018-05-17T11:42:49Z</cp:lastPrinted>
  <dcterms:created xsi:type="dcterms:W3CDTF">2014-02-07T17:22:54Z</dcterms:created>
  <dcterms:modified xsi:type="dcterms:W3CDTF">2018-05-29T11:21:03Z</dcterms:modified>
</cp:coreProperties>
</file>