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35" windowHeight="5160" tabRatio="599" firstSheet="12" activeTab="23"/>
  </bookViews>
  <sheets>
    <sheet name="2-3.mell" sheetId="1" r:id="rId1"/>
    <sheet name="4.mell" sheetId="2" r:id="rId2"/>
    <sheet name="4.1" sheetId="3" r:id="rId3"/>
    <sheet name="4.2" sheetId="4" r:id="rId4"/>
    <sheet name="4.3-11" sheetId="5" r:id="rId5"/>
    <sheet name="5.mell" sheetId="6" r:id="rId6"/>
    <sheet name="5.1" sheetId="7" r:id="rId7"/>
    <sheet name="5.2" sheetId="8" r:id="rId8"/>
    <sheet name="5.3-11" sheetId="9" r:id="rId9"/>
    <sheet name="6." sheetId="10" r:id="rId10"/>
    <sheet name="6.1" sheetId="11" r:id="rId11"/>
    <sheet name="7-8.mell." sheetId="12" r:id="rId12"/>
    <sheet name="9.1-9.2" sheetId="13" r:id="rId13"/>
    <sheet name="9.3. mell." sheetId="14" r:id="rId14"/>
    <sheet name="10.1" sheetId="15" r:id="rId15"/>
    <sheet name="10.2" sheetId="16" r:id="rId16"/>
    <sheet name="10.3" sheetId="17" r:id="rId17"/>
    <sheet name="10.4" sheetId="18" r:id="rId18"/>
    <sheet name="10.5" sheetId="19" r:id="rId19"/>
    <sheet name="11 .1-11.2" sheetId="20" r:id="rId20"/>
    <sheet name="12" sheetId="21" r:id="rId21"/>
    <sheet name="13. " sheetId="22" r:id="rId22"/>
    <sheet name="14" sheetId="23" r:id="rId23"/>
    <sheet name="15" sheetId="24" r:id="rId24"/>
  </sheets>
  <externalReferences>
    <externalReference r:id="rId27"/>
  </externalReferences>
  <definedNames>
    <definedName name="_xlnm.Print_Titles" localSheetId="2">'4.1'!$7:$10</definedName>
    <definedName name="_xlnm.Print_Titles" localSheetId="6">'5.1'!$7:$11</definedName>
    <definedName name="_xlnm.Print_Area" localSheetId="19">'11 .1-11.2'!$A$1:$H$70</definedName>
    <definedName name="_xlnm.Print_Area" localSheetId="21">'13. '!$A$1:$J$33</definedName>
    <definedName name="_xlnm.Print_Area" localSheetId="0">'2-3.mell'!$A$1:$F$69</definedName>
    <definedName name="_xlnm.Print_Area" localSheetId="2">'4.1'!$A$1:$R$260</definedName>
    <definedName name="_xlnm.Print_Area" localSheetId="3">'4.2'!$A$1:$P$52</definedName>
    <definedName name="_xlnm.Print_Area" localSheetId="4">'4.3-11'!$A$1:$M$225</definedName>
    <definedName name="_xlnm.Print_Area" localSheetId="1">'4.mell'!$A$1:$Q$78</definedName>
    <definedName name="_xlnm.Print_Area" localSheetId="6">'5.1'!$A$1:$P$245</definedName>
    <definedName name="_xlnm.Print_Area" localSheetId="7">'5.2'!$A$1:$O$53</definedName>
    <definedName name="_xlnm.Print_Area" localSheetId="8">'5.3-11'!$A$1:$N$225</definedName>
    <definedName name="_xlnm.Print_Area" localSheetId="5">'5.mell'!$A$1:$O$74</definedName>
    <definedName name="_xlnm.Print_Area" localSheetId="11">'7-8.mell.'!$A$1:$F$66</definedName>
    <definedName name="_xlnm.Print_Area" localSheetId="12">'9.1-9.2'!$A$1:$L$90</definedName>
  </definedNames>
  <calcPr fullCalcOnLoad="1"/>
</workbook>
</file>

<file path=xl/sharedStrings.xml><?xml version="1.0" encoding="utf-8"?>
<sst xmlns="http://schemas.openxmlformats.org/spreadsheetml/2006/main" count="2661" uniqueCount="974">
  <si>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</si>
  <si>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</si>
  <si>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</si>
  <si>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</si>
  <si>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</si>
  <si>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</si>
  <si>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</si>
  <si>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</si>
  <si>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</si>
  <si>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</si>
  <si>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</si>
  <si>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</si>
  <si>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</si>
  <si>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</si>
  <si>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</si>
  <si>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</si>
  <si>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</si>
  <si>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</si>
  <si>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</si>
  <si>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</si>
  <si>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KIADÁSOK</t>
  </si>
  <si>
    <t xml:space="preserve">    Adatok: ezer forintban </t>
  </si>
  <si>
    <t>Költségvetési szervek folyó kiadásai</t>
  </si>
  <si>
    <t>Ebből: - személyi juttatás</t>
  </si>
  <si>
    <t xml:space="preserve">             - munkaadókat terhelő járulék</t>
  </si>
  <si>
    <t xml:space="preserve">             - dologi kiadás</t>
  </si>
  <si>
    <t xml:space="preserve">               ebből: hitel visszafiz. kamata</t>
  </si>
  <si>
    <t>Felhalmozási kiadások</t>
  </si>
  <si>
    <t>Ebből: - felújítás</t>
  </si>
  <si>
    <t xml:space="preserve">           - beruházás</t>
  </si>
  <si>
    <t xml:space="preserve">           - felh. kiadásra átadás</t>
  </si>
  <si>
    <t>Tartalék előirányzatok</t>
  </si>
  <si>
    <t xml:space="preserve">          - általános tartalék</t>
  </si>
  <si>
    <t>KIADÁSOK FŐÖSSZEGE</t>
  </si>
  <si>
    <t>(1+2+3+4)</t>
  </si>
  <si>
    <r>
      <t xml:space="preserve">                          </t>
    </r>
    <r>
      <rPr>
        <b/>
        <u val="single"/>
        <sz val="12"/>
        <rFont val="Arial CE"/>
        <family val="2"/>
      </rPr>
      <t xml:space="preserve"> MÉRLEG</t>
    </r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</si>
  <si>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</si>
  <si>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</si>
  <si>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</si>
  <si>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</si>
  <si>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</si>
  <si>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</si>
  <si>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</si>
  <si>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</si>
  <si>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Önkor-</t>
  </si>
  <si>
    <t>Önkorm.</t>
  </si>
  <si>
    <t>Felhalm.</t>
  </si>
  <si>
    <t>Fejl.célú</t>
  </si>
  <si>
    <t>Pénzforg.</t>
  </si>
  <si>
    <t>és megnevezés</t>
  </si>
  <si>
    <t>bevételi</t>
  </si>
  <si>
    <t>mányzati</t>
  </si>
  <si>
    <t xml:space="preserve">jellegű </t>
  </si>
  <si>
    <t>támo-</t>
  </si>
  <si>
    <t>pénzeszk.</t>
  </si>
  <si>
    <t>gatás</t>
  </si>
  <si>
    <t>hitelfel-</t>
  </si>
  <si>
    <t>nélküli</t>
  </si>
  <si>
    <t>főösszeg</t>
  </si>
  <si>
    <t>támogatás</t>
  </si>
  <si>
    <t>bevétel</t>
  </si>
  <si>
    <t>vétel</t>
  </si>
  <si>
    <t xml:space="preserve">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</si>
  <si>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</si>
  <si>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</si>
  <si>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</si>
  <si>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</si>
  <si>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</si>
  <si>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</si>
  <si>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Hitel</t>
  </si>
  <si>
    <t>Tartalék</t>
  </si>
  <si>
    <t>alcím megnevezés</t>
  </si>
  <si>
    <t>Munkaad.</t>
  </si>
  <si>
    <t>Dologi</t>
  </si>
  <si>
    <t>Pénzeszk.</t>
  </si>
  <si>
    <t>Felújítás</t>
  </si>
  <si>
    <t>Beruházás</t>
  </si>
  <si>
    <t>juttatás</t>
  </si>
  <si>
    <t xml:space="preserve">terhelő </t>
  </si>
  <si>
    <t>átadás</t>
  </si>
  <si>
    <t>átadott</t>
  </si>
  <si>
    <t>járulék</t>
  </si>
  <si>
    <t>egyéb tám.</t>
  </si>
  <si>
    <t>Kincstári Szervezet</t>
  </si>
  <si>
    <t xml:space="preserve">        Eredeti előirányzat</t>
  </si>
  <si>
    <t>1. cím költségvetési főösszege</t>
  </si>
  <si>
    <t>kiadási</t>
  </si>
  <si>
    <t>Személyi</t>
  </si>
  <si>
    <t>Beruhá-</t>
  </si>
  <si>
    <t>zás</t>
  </si>
  <si>
    <t>Költség.</t>
  </si>
  <si>
    <t>Fejlesz-</t>
  </si>
  <si>
    <t>jellegű</t>
  </si>
  <si>
    <t xml:space="preserve">tési </t>
  </si>
  <si>
    <t>hitel</t>
  </si>
  <si>
    <t>Eredeti előirányzat</t>
  </si>
  <si>
    <t>Intézményfinanszírozás</t>
  </si>
  <si>
    <t>2. cím költségvetési főösszege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</si>
  <si>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</si>
  <si>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</si>
  <si>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</si>
  <si>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</si>
  <si>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                                     Adatok: ezer forintban</t>
  </si>
  <si>
    <t>I.</t>
  </si>
  <si>
    <t>Felsőoktatásban tanulók támogatása</t>
  </si>
  <si>
    <t>II.</t>
  </si>
  <si>
    <t>III.</t>
  </si>
  <si>
    <t>Alap</t>
  </si>
  <si>
    <t>ÁFA</t>
  </si>
  <si>
    <t>Felújítások összesen</t>
  </si>
  <si>
    <t xml:space="preserve">                                                      Adatok: ezer forintban</t>
  </si>
  <si>
    <t>Felhalmozási célú pénzeszköz átadás össz.</t>
  </si>
  <si>
    <t>Általános tartalék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</si>
  <si>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</si>
  <si>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</si>
  <si>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</si>
  <si>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</si>
  <si>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</si>
  <si>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</si>
  <si>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</si>
  <si>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</si>
  <si>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Választott vezető</t>
  </si>
  <si>
    <t>Jegyző, aljegyző</t>
  </si>
  <si>
    <t>Osztályvezető</t>
  </si>
  <si>
    <t>Jegyző alá tartozó munkatárs</t>
  </si>
  <si>
    <t>Szervezési Osztály</t>
  </si>
  <si>
    <t>Pénzügyi Osztály</t>
  </si>
  <si>
    <t>Műszaki Osztály</t>
  </si>
  <si>
    <t>Személyi juttatások</t>
  </si>
  <si>
    <t>Munkaadókat terhelő járulékok</t>
  </si>
  <si>
    <t>Családsegítés</t>
  </si>
  <si>
    <t>Központo-</t>
  </si>
  <si>
    <t>sított</t>
  </si>
  <si>
    <t>Központ-</t>
  </si>
  <si>
    <t>tosított</t>
  </si>
  <si>
    <t>tám.</t>
  </si>
  <si>
    <t>Védőnői Szolgálat</t>
  </si>
  <si>
    <t>Működési kiadások összesen</t>
  </si>
  <si>
    <t>Felhalmozási bevételek összesen</t>
  </si>
  <si>
    <t>Felhalmozási kiadások összesen</t>
  </si>
  <si>
    <t xml:space="preserve">Működési bevételek </t>
  </si>
  <si>
    <t>Intézményi működési bevételek</t>
  </si>
  <si>
    <t>2.1.</t>
  </si>
  <si>
    <t>Helyi adók</t>
  </si>
  <si>
    <t>2.2.</t>
  </si>
  <si>
    <t>2.3.</t>
  </si>
  <si>
    <t>Támogatások</t>
  </si>
  <si>
    <t xml:space="preserve">1. </t>
  </si>
  <si>
    <t>Önkormányzatok költségvetési támogatása</t>
  </si>
  <si>
    <t>1.1.</t>
  </si>
  <si>
    <t>Normatív támogatások</t>
  </si>
  <si>
    <t>1.2.</t>
  </si>
  <si>
    <t>Központosított előirányzatok</t>
  </si>
  <si>
    <t>1.3.</t>
  </si>
  <si>
    <t>1.4.</t>
  </si>
  <si>
    <t>Normatív kötött felhasználású tám.</t>
  </si>
  <si>
    <t>Felhalmozási és tőke jellegű bevételek</t>
  </si>
  <si>
    <t>Tárgyi eszközök, immat.javak értékesítése</t>
  </si>
  <si>
    <t>Önkorm.sajátos felhalm. és tőke bevételei</t>
  </si>
  <si>
    <t>IV.</t>
  </si>
  <si>
    <t>Véglegesen átvett pénzeszközök</t>
  </si>
  <si>
    <t>Működési célú pénzeszköz átvétel</t>
  </si>
  <si>
    <t>Felhalmozási célú pénzeszköz átvétel</t>
  </si>
  <si>
    <t>V.</t>
  </si>
  <si>
    <t>Támogatási kölcsönök visszatérülése,</t>
  </si>
  <si>
    <t>értékpapírok ért., kibocsátásának bev.</t>
  </si>
  <si>
    <t>VI.</t>
  </si>
  <si>
    <t>Hitelek</t>
  </si>
  <si>
    <t>VII.</t>
  </si>
  <si>
    <t>Pénzforgalom nélküli bevételek</t>
  </si>
  <si>
    <t>Bevételek főösszege</t>
  </si>
  <si>
    <t xml:space="preserve">A működési és a felhalmozási célú bevételi és kiadási előirányzatok </t>
  </si>
  <si>
    <t>bemutatása mérlegszerűen</t>
  </si>
  <si>
    <t xml:space="preserve">   - helyi adók</t>
  </si>
  <si>
    <t xml:space="preserve">   - bírságok, pótlékok, egyéb sajátos bevétel</t>
  </si>
  <si>
    <t xml:space="preserve">   - normatív támogatások</t>
  </si>
  <si>
    <t xml:space="preserve">   - normatív kötött felhasználású támogatás</t>
  </si>
  <si>
    <t>Működési bevételek összesen</t>
  </si>
  <si>
    <t>MŰKÖDÉSI BEVÉTELEK</t>
  </si>
  <si>
    <t>MŰKÖDÉSI KIADÁSOK</t>
  </si>
  <si>
    <t>Dologi kiadások</t>
  </si>
  <si>
    <t xml:space="preserve">   - ebből hitel kamata</t>
  </si>
  <si>
    <t>Pénzeszköz átadás, egyéb támogatás</t>
  </si>
  <si>
    <t>FELHALMOZÁSI BEVÉTELEK</t>
  </si>
  <si>
    <t xml:space="preserve">   - tárgyi eszközök, immat.javak értékesítése</t>
  </si>
  <si>
    <t xml:space="preserve">   - önk. Sajátos felhalmozási és tőke bevétele</t>
  </si>
  <si>
    <t xml:space="preserve">   - pénzügyi befektetések bevételei</t>
  </si>
  <si>
    <t xml:space="preserve">   - fejlesztési célú támogatások</t>
  </si>
  <si>
    <t xml:space="preserve">   - fejlesztési célú hitel</t>
  </si>
  <si>
    <t>FELHALMOZÁSI KIADÁSOK</t>
  </si>
  <si>
    <t>Felújítások</t>
  </si>
  <si>
    <t>Beruházások</t>
  </si>
  <si>
    <t>Felhalmozási célú pénzezsköz átadás</t>
  </si>
  <si>
    <t>Fejlesztési hitel visszafizetés</t>
  </si>
  <si>
    <t xml:space="preserve">                                                          Adatok: ezer forintban</t>
  </si>
  <si>
    <t>Társadalom és szoc.pol. juttatás összesen</t>
  </si>
  <si>
    <t xml:space="preserve">Ebből: - fejlesztési célú hitel </t>
  </si>
  <si>
    <t>Ebből: - céltartalék</t>
  </si>
  <si>
    <t>Támogatás értékű bevétel</t>
  </si>
  <si>
    <t>Működési célú támogatás értékű bev. OEP-től</t>
  </si>
  <si>
    <t>Működési célú támogatás értékű bevétel</t>
  </si>
  <si>
    <t>Közigazgatási Osztály</t>
  </si>
  <si>
    <t xml:space="preserve">   - központosított előirányzat</t>
  </si>
  <si>
    <t>Törzstőke</t>
  </si>
  <si>
    <t>Műk.célú</t>
  </si>
  <si>
    <t>tám.ért.</t>
  </si>
  <si>
    <t>bev.</t>
  </si>
  <si>
    <t>Likvidi-</t>
  </si>
  <si>
    <t xml:space="preserve">tási </t>
  </si>
  <si>
    <t>15.</t>
  </si>
  <si>
    <t>Támogatás</t>
  </si>
  <si>
    <t>értékű</t>
  </si>
  <si>
    <t>kiadás</t>
  </si>
  <si>
    <t>tási</t>
  </si>
  <si>
    <t>tési</t>
  </si>
  <si>
    <t xml:space="preserve">          - rövid lejáratú hitel</t>
  </si>
  <si>
    <t xml:space="preserve">Működési célú támogatás értékű bev. </t>
  </si>
  <si>
    <t>Likvi-</t>
  </si>
  <si>
    <t>ditási</t>
  </si>
  <si>
    <t>által folyó-</t>
  </si>
  <si>
    <t>sított ell.</t>
  </si>
  <si>
    <t>Összesen:</t>
  </si>
  <si>
    <t>Önkormányzat által folyósított ellátások</t>
  </si>
  <si>
    <t>Működési célú hitel visszafizetése</t>
  </si>
  <si>
    <t>Európai Uniós támogatás átvett pénzeszköze</t>
  </si>
  <si>
    <t xml:space="preserve">             - egyéb műk.célú támogatások, kiadások</t>
  </si>
  <si>
    <t>Intézmények</t>
  </si>
  <si>
    <t xml:space="preserve">   Adatok: ezer forintban</t>
  </si>
  <si>
    <t xml:space="preserve">   - támogatási kölcsönök visszatérülése</t>
  </si>
  <si>
    <t>Tám.</t>
  </si>
  <si>
    <t>Lízingelt lakások adómegtérítése</t>
  </si>
  <si>
    <t>Beruházások összesen</t>
  </si>
  <si>
    <t>Átmeneti segély</t>
  </si>
  <si>
    <t>Köztemetés</t>
  </si>
  <si>
    <t>Város, községgazdálkodási szolgáltatás</t>
  </si>
  <si>
    <t>Időskorúak nappali ellátása</t>
  </si>
  <si>
    <t>Közművelődési tevékenységek és támogatásuk</t>
  </si>
  <si>
    <t>Közművelődési Nonprofit Kft. támogatása</t>
  </si>
  <si>
    <t>Dorogi Többcélú Kistérségi Társulás támogatása</t>
  </si>
  <si>
    <t>Felhalm.átvett pénzeszk.</t>
  </si>
  <si>
    <t>EU-s forr.</t>
  </si>
  <si>
    <t>Adópótlék,adóbírság</t>
  </si>
  <si>
    <t xml:space="preserve">  - Idősek Otthona "A"</t>
  </si>
  <si>
    <t xml:space="preserve">  - Idősek Otthona "B"</t>
  </si>
  <si>
    <t>Civil szervezetek támogatása</t>
  </si>
  <si>
    <t>Bérlakás felújítás</t>
  </si>
  <si>
    <t>Segédképletek</t>
  </si>
  <si>
    <t>Helyi önkormányzat</t>
  </si>
  <si>
    <t>Helyi Önkormányzat</t>
  </si>
  <si>
    <t>2. cím költségvetési főösszeg</t>
  </si>
  <si>
    <r>
      <t xml:space="preserve">1-1. </t>
    </r>
    <r>
      <rPr>
        <b/>
        <u val="single"/>
        <sz val="10"/>
        <rFont val="Arial CE"/>
        <family val="2"/>
      </rPr>
      <t>Szennyvíz gyűjtése kezelése</t>
    </r>
  </si>
  <si>
    <r>
      <t xml:space="preserve">1-3. </t>
    </r>
    <r>
      <rPr>
        <b/>
        <u val="single"/>
        <sz val="10"/>
        <rFont val="Arial CE"/>
        <family val="2"/>
      </rPr>
      <t>Út, autópálya építése</t>
    </r>
  </si>
  <si>
    <t>1. Önkormányzat</t>
  </si>
  <si>
    <t>Önkormányzat összesen</t>
  </si>
  <si>
    <t>Önkormányzati Hivatal finanszírozás</t>
  </si>
  <si>
    <t>Adósságkezelési szolgáltatás</t>
  </si>
  <si>
    <t>Lakóingatlan bérbeadás, üzemeltetése</t>
  </si>
  <si>
    <t>Nem lakóingatlan bérbeadás, üzemeltetése</t>
  </si>
  <si>
    <t xml:space="preserve">     Intézményfinanszírozás</t>
  </si>
  <si>
    <t>bev. Össz</t>
  </si>
  <si>
    <t>kiad.össz.</t>
  </si>
  <si>
    <t>1-10.</t>
  </si>
  <si>
    <t>1-21.</t>
  </si>
  <si>
    <t>1-33.</t>
  </si>
  <si>
    <t>1-34.</t>
  </si>
  <si>
    <t>1-36.</t>
  </si>
  <si>
    <t>1-6.</t>
  </si>
  <si>
    <t>1-7.</t>
  </si>
  <si>
    <t>Közfoglalkoz- tatottak</t>
  </si>
  <si>
    <t>6. Dr. Magyar Károly Városi Bölcsőde</t>
  </si>
  <si>
    <t xml:space="preserve">    -Védőnői Szolgálat</t>
  </si>
  <si>
    <t>VIII.</t>
  </si>
  <si>
    <r>
      <t xml:space="preserve">1-4. </t>
    </r>
    <r>
      <rPr>
        <b/>
        <u val="single"/>
        <sz val="10"/>
        <rFont val="Arial CE"/>
        <family val="0"/>
      </rPr>
      <t>Közutak, hidak, alagutak üzemeltetés</t>
    </r>
    <r>
      <rPr>
        <b/>
        <sz val="10"/>
        <rFont val="Arial CE"/>
        <family val="2"/>
      </rPr>
      <t xml:space="preserve">e </t>
    </r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</si>
  <si>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</si>
  <si>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</si>
  <si>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</si>
  <si>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</si>
  <si>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</si>
  <si>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7. Dorog Város Egyesített Sportintézménye</t>
  </si>
  <si>
    <t>1-3</t>
  </si>
  <si>
    <t>Út, autópálya építése</t>
  </si>
  <si>
    <t>1-5</t>
  </si>
  <si>
    <t>3-6</t>
  </si>
  <si>
    <t>3-5.</t>
  </si>
  <si>
    <t>Dorog Város Egyesített Sportintézménye</t>
  </si>
  <si>
    <t xml:space="preserve">DorogiEgyetértés Sportegyesület </t>
  </si>
  <si>
    <t>Dorogi Futtball Club</t>
  </si>
  <si>
    <t>Dorogi Szénmedence Sportjáért Alapítvány</t>
  </si>
  <si>
    <t>Dorogi Kézilabda Klub</t>
  </si>
  <si>
    <t>Dorogi Nehézatlétikai Klub</t>
  </si>
  <si>
    <t>Új-Hullám Sportegyesület</t>
  </si>
  <si>
    <t>Diófa Sportegyesület</t>
  </si>
  <si>
    <t>Lakásfenntartási támogatás</t>
  </si>
  <si>
    <t xml:space="preserve"> - Uszoda</t>
  </si>
  <si>
    <t xml:space="preserve"> - Sportcsarnok</t>
  </si>
  <si>
    <t xml:space="preserve"> - Stadion</t>
  </si>
  <si>
    <t xml:space="preserve"> - Teniszpálya</t>
  </si>
  <si>
    <t xml:space="preserve">  - Kincstári Szervezet</t>
  </si>
  <si>
    <t xml:space="preserve">   - Intézény működtetés</t>
  </si>
  <si>
    <t>Emberi Erőforrás Osztály</t>
  </si>
  <si>
    <t>Munkaszerződés</t>
  </si>
  <si>
    <t>Ellenőrzés</t>
  </si>
  <si>
    <t>intézményfinansz.össz.</t>
  </si>
  <si>
    <t>Ell.</t>
  </si>
  <si>
    <t>Kincstár öszz.</t>
  </si>
  <si>
    <t>Közhatalmi bevételek</t>
  </si>
  <si>
    <t>Térségi Társulásnak igényelt normatíva átadása</t>
  </si>
  <si>
    <t>Egyéb szociális pénzbeli ellátások</t>
  </si>
  <si>
    <t>Bizottsági hatáskörben eseti támogatás</t>
  </si>
  <si>
    <t>Elhunyt személyek hátramaradottainak pénzbeli ellátása</t>
  </si>
  <si>
    <t>Gyermekvédelmi pénzbeli és természeteni ellátások</t>
  </si>
  <si>
    <t>Időskorral összefüggő pénzbeni ellátások</t>
  </si>
  <si>
    <t>Lakásfenntartással, lakhatással összefüggő ellátások</t>
  </si>
  <si>
    <t>Betegséggel kapcsolatos pénzbeli ellátások, támogatások</t>
  </si>
  <si>
    <t>Munkanélküli aktív korúak ellátása</t>
  </si>
  <si>
    <t>Homlokzatfelújítási pályázat</t>
  </si>
  <si>
    <t>2014. évi terv</t>
  </si>
  <si>
    <t>2014. évi előirányzat</t>
  </si>
  <si>
    <t xml:space="preserve">1-1. </t>
  </si>
  <si>
    <t>Szenycsatornán végzett felújítás</t>
  </si>
  <si>
    <t>Szennyvíz gyűjtése, kezelése</t>
  </si>
  <si>
    <t>Szolgálati lakás felújítása</t>
  </si>
  <si>
    <t>Szociális bérlakás felújítása</t>
  </si>
  <si>
    <t>Játszóterek felújítása</t>
  </si>
  <si>
    <t>Mária barlang lépcső felújítás</t>
  </si>
  <si>
    <t>1-13.</t>
  </si>
  <si>
    <t>Óvodai nevelés, ellátás működtetési feladatai</t>
  </si>
  <si>
    <t>Petőfi óvoda magastető felújítása</t>
  </si>
  <si>
    <t>1-15.</t>
  </si>
  <si>
    <t>Köznevelési intézmény 5-8 évf. tanulók nev.működtetési feladatok</t>
  </si>
  <si>
    <t>Eötvös iskola tornaterem tetőszigetelés felújítása</t>
  </si>
  <si>
    <t>1-38</t>
  </si>
  <si>
    <t>Sportlétesítmények működtetése és fejlesztése</t>
  </si>
  <si>
    <t>Sportpálya díszkapu felújítása</t>
  </si>
  <si>
    <t>Parkoló kialakítása</t>
  </si>
  <si>
    <t>1-6</t>
  </si>
  <si>
    <t>volt Rendőrségi épület bontása</t>
  </si>
  <si>
    <t>Térfigyelő kamerarendzser kiépítése</t>
  </si>
  <si>
    <t>Hősök tere zászlórudak kiépítése</t>
  </si>
  <si>
    <t>Támfal megerősítése és partfali helyiségek megszünt.</t>
  </si>
  <si>
    <t>Diófa u. csapadékvíznyelő kialakítása</t>
  </si>
  <si>
    <t>Tartós részesedés vásárlása</t>
  </si>
  <si>
    <t>1-8</t>
  </si>
  <si>
    <t>Zöldfelület-kezelés</t>
  </si>
  <si>
    <t xml:space="preserve">Zöldfelület kialakítása </t>
  </si>
  <si>
    <t>Zöldhulladék lerakó kialakítása</t>
  </si>
  <si>
    <t>Erdőtelepítés</t>
  </si>
  <si>
    <t>1-9.</t>
  </si>
  <si>
    <t>Közvilágítás</t>
  </si>
  <si>
    <t>Bécsi udvar közvilágítás kiépítése</t>
  </si>
  <si>
    <t>Önkormányzati vagyonnal való gazdálkod.kapcslatos felad.</t>
  </si>
  <si>
    <t>Szent Borbála templom lépcsőfelújításának tám.</t>
  </si>
  <si>
    <t>Költségvetési cím</t>
  </si>
  <si>
    <t>EU for-</t>
  </si>
  <si>
    <t>rásból</t>
  </si>
  <si>
    <t xml:space="preserve">nélküli </t>
  </si>
  <si>
    <t>támogat.</t>
  </si>
  <si>
    <t xml:space="preserve">   Idősek Otthona "A" épület</t>
  </si>
  <si>
    <t xml:space="preserve">   Idősek Otthona "B" épület</t>
  </si>
  <si>
    <t xml:space="preserve">          Kincstári Szervezet</t>
  </si>
  <si>
    <t xml:space="preserve">         Védőnői Szolgálat</t>
  </si>
  <si>
    <t xml:space="preserve">         Intézmény működtetés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</si>
  <si>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</si>
  <si>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</si>
  <si>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</si>
  <si>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</si>
  <si>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</si>
  <si>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</si>
  <si>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</si>
  <si>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</si>
  <si>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Pedagógiai Szakszolgálat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</si>
  <si>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</si>
  <si>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</si>
  <si>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</si>
  <si>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Erkel F. Zeneiskola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</si>
  <si>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</si>
  <si>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</si>
  <si>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</si>
  <si>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</si>
  <si>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Sportiroda, teniszpálya</t>
  </si>
  <si>
    <t xml:space="preserve">           Egyéb üzemeltetés </t>
  </si>
  <si>
    <t>Felhalm.kiadások</t>
  </si>
  <si>
    <t>Függő,át-futó kiad.</t>
  </si>
  <si>
    <t>Felhalm. c. pe. átadás</t>
  </si>
  <si>
    <t>által</t>
  </si>
  <si>
    <t>járulék.</t>
  </si>
  <si>
    <t>foly.ell.</t>
  </si>
  <si>
    <t>Ellátottak pénzügyi juttatásai</t>
  </si>
  <si>
    <t>hazai for</t>
  </si>
  <si>
    <t>Önk.</t>
  </si>
  <si>
    <t>műk.</t>
  </si>
  <si>
    <t>támog.</t>
  </si>
  <si>
    <t>közhatalmi</t>
  </si>
  <si>
    <t>Működé-</t>
  </si>
  <si>
    <t xml:space="preserve">si </t>
  </si>
  <si>
    <t>Műk.</t>
  </si>
  <si>
    <t>célú</t>
  </si>
  <si>
    <t>átvett pe.</t>
  </si>
  <si>
    <t>Gépjárműadó</t>
  </si>
  <si>
    <t xml:space="preserve">             - ellátottak pénzbeli juttatásai</t>
  </si>
  <si>
    <t>Finanszírozási bevételek</t>
  </si>
  <si>
    <t>Finanszírozási kiadás</t>
  </si>
  <si>
    <t>Önkorm.bérlakás lemondás térítése</t>
  </si>
  <si>
    <r>
      <t>1-5. Szolgálati lakás</t>
    </r>
    <r>
      <rPr>
        <b/>
        <u val="single"/>
        <sz val="10"/>
        <rFont val="Arial CE"/>
        <family val="0"/>
      </rPr>
      <t xml:space="preserve"> bérbeadása, üzemeltetés</t>
    </r>
    <r>
      <rPr>
        <b/>
        <sz val="10"/>
        <rFont val="Arial CE"/>
        <family val="0"/>
      </rPr>
      <t>e</t>
    </r>
  </si>
  <si>
    <t>1-8. Önkormányzati vagyonnal való gazd.fel.</t>
  </si>
  <si>
    <t>1-9. Állategészségügy</t>
  </si>
  <si>
    <r>
      <t xml:space="preserve">1-10. </t>
    </r>
    <r>
      <rPr>
        <b/>
        <u val="single"/>
        <sz val="10"/>
        <rFont val="Arial CE"/>
        <family val="2"/>
      </rPr>
      <t>Zöldterület kezelés</t>
    </r>
  </si>
  <si>
    <r>
      <t xml:space="preserve">1-11. </t>
    </r>
    <r>
      <rPr>
        <b/>
        <u val="single"/>
        <sz val="10"/>
        <rFont val="Arial CE"/>
        <family val="2"/>
      </rPr>
      <t>Közvilágítás</t>
    </r>
  </si>
  <si>
    <r>
      <t xml:space="preserve">1-12. </t>
    </r>
    <r>
      <rPr>
        <b/>
        <u val="single"/>
        <sz val="10"/>
        <rFont val="Arial CE"/>
        <family val="2"/>
      </rPr>
      <t>Város, községgazdálkodási szolgáltatás</t>
    </r>
  </si>
  <si>
    <t>1-17. Köznevelési intézmény</t>
  </si>
  <si>
    <r>
      <t xml:space="preserve">1-19. </t>
    </r>
    <r>
      <rPr>
        <b/>
        <u val="single"/>
        <sz val="10"/>
        <rFont val="Arial CE"/>
        <family val="2"/>
      </rPr>
      <t>Járóbetegek gyógyító szakellátása</t>
    </r>
  </si>
  <si>
    <t>1-26. Lakásfenntartással kapcs.adósságkez.</t>
  </si>
  <si>
    <t>1-28. Gyermekek napközbeni ellátása</t>
  </si>
  <si>
    <t>1-33. Téli közfoglalkoztatás</t>
  </si>
  <si>
    <r>
      <t xml:space="preserve">1-34. </t>
    </r>
    <r>
      <rPr>
        <b/>
        <u val="single"/>
        <sz val="10"/>
        <rFont val="Arial CE"/>
        <family val="2"/>
      </rPr>
      <t>Közművelődés</t>
    </r>
  </si>
  <si>
    <t>1-36. Házi segítségnyújtás</t>
  </si>
  <si>
    <r>
      <t>1-6. Szociális  lakás</t>
    </r>
    <r>
      <rPr>
        <b/>
        <u val="single"/>
        <sz val="10"/>
        <rFont val="Arial CE"/>
        <family val="0"/>
      </rPr>
      <t xml:space="preserve"> bérbeadása, üzemeltetés</t>
    </r>
    <r>
      <rPr>
        <b/>
        <sz val="10"/>
        <rFont val="Arial CE"/>
        <family val="0"/>
      </rPr>
      <t>e</t>
    </r>
  </si>
  <si>
    <r>
      <t xml:space="preserve">1-16. </t>
    </r>
    <r>
      <rPr>
        <b/>
        <u val="single"/>
        <sz val="10"/>
        <rFont val="Arial CE"/>
        <family val="2"/>
      </rPr>
      <t>Köznevelési intézmény</t>
    </r>
  </si>
  <si>
    <t xml:space="preserve">        1-4 évfolyam műk.</t>
  </si>
  <si>
    <r>
      <t xml:space="preserve">1-17. </t>
    </r>
    <r>
      <rPr>
        <b/>
        <u val="single"/>
        <sz val="10"/>
        <rFont val="Arial CE"/>
        <family val="2"/>
      </rPr>
      <t>Köznevelési intézmény</t>
    </r>
  </si>
  <si>
    <r>
      <t xml:space="preserve">        </t>
    </r>
    <r>
      <rPr>
        <b/>
        <u val="single"/>
        <sz val="10"/>
        <rFont val="Arial CE"/>
        <family val="0"/>
      </rPr>
      <t xml:space="preserve"> 5-8 évfolyam működtetése</t>
    </r>
  </si>
  <si>
    <r>
      <t xml:space="preserve">1-18. </t>
    </r>
    <r>
      <rPr>
        <b/>
        <u val="single"/>
        <sz val="10"/>
        <rFont val="Arial CE"/>
        <family val="2"/>
      </rPr>
      <t>Pedagógiai szakszolg. működtetés</t>
    </r>
  </si>
  <si>
    <t xml:space="preserve">1-23. Egyéb szociális pénzbeli ellátások </t>
  </si>
  <si>
    <r>
      <t xml:space="preserve">1-29. </t>
    </r>
    <r>
      <rPr>
        <b/>
        <u val="single"/>
        <sz val="10"/>
        <rFont val="Arial CE"/>
        <family val="0"/>
      </rPr>
      <t>Szociális étkeztetés</t>
    </r>
  </si>
  <si>
    <t>1-30. Családsegítés</t>
  </si>
  <si>
    <t>1-32. Hosszabb időtartamú közfoglalkoztatás</t>
  </si>
  <si>
    <r>
      <t xml:space="preserve">1-35. </t>
    </r>
    <r>
      <rPr>
        <b/>
        <u val="single"/>
        <sz val="10"/>
        <rFont val="Arial CE"/>
        <family val="0"/>
      </rPr>
      <t>Sportlétesítmények működtetése és fejl.</t>
    </r>
  </si>
  <si>
    <r>
      <t xml:space="preserve">1-36.  </t>
    </r>
    <r>
      <rPr>
        <b/>
        <u val="single"/>
        <sz val="10"/>
        <rFont val="Arial CE"/>
        <family val="0"/>
      </rPr>
      <t>Házi segítségnyújtás</t>
    </r>
  </si>
  <si>
    <r>
      <t xml:space="preserve">1-37. </t>
    </r>
    <r>
      <rPr>
        <b/>
        <u val="single"/>
        <sz val="10"/>
        <rFont val="Arial CE"/>
        <family val="0"/>
      </rPr>
      <t>Iskolai diáksport tevékenység és tám.</t>
    </r>
  </si>
  <si>
    <r>
      <t xml:space="preserve">1-39. </t>
    </r>
    <r>
      <rPr>
        <b/>
        <u val="single"/>
        <sz val="10"/>
        <rFont val="Arial CE"/>
        <family val="0"/>
      </rPr>
      <t>Köztemető fenntartás és működtetés</t>
    </r>
    <r>
      <rPr>
        <b/>
        <sz val="10"/>
        <rFont val="Arial CE"/>
        <family val="2"/>
      </rPr>
      <t>e</t>
    </r>
  </si>
  <si>
    <r>
      <t xml:space="preserve">2-3. </t>
    </r>
    <r>
      <rPr>
        <b/>
        <u val="single"/>
        <sz val="10"/>
        <rFont val="Arial CE"/>
        <family val="0"/>
      </rPr>
      <t>Munkanélküli aktív korúak ellátása</t>
    </r>
  </si>
  <si>
    <r>
      <t xml:space="preserve">1-42. </t>
    </r>
    <r>
      <rPr>
        <b/>
        <u val="single"/>
        <sz val="10"/>
        <rFont val="Arial CE"/>
        <family val="0"/>
      </rPr>
      <t>Céltartalék</t>
    </r>
  </si>
  <si>
    <r>
      <t xml:space="preserve">1-43. </t>
    </r>
    <r>
      <rPr>
        <b/>
        <u val="single"/>
        <sz val="10"/>
        <rFont val="Arial CE"/>
        <family val="0"/>
      </rPr>
      <t>Általános tartalék</t>
    </r>
  </si>
  <si>
    <t>Hétszínvirág óvoda kéményvisszabontás</t>
  </si>
  <si>
    <t>1-40. Gyermekjóléti szolgálat</t>
  </si>
  <si>
    <t xml:space="preserve"> 1-29</t>
  </si>
  <si>
    <t>2014 évi létszám alakulása</t>
  </si>
  <si>
    <t>2014. évi létszám alakulása</t>
  </si>
  <si>
    <t>2014. évi létszám összesítő</t>
  </si>
  <si>
    <t>Önkormányzati közhatalmi bevételek</t>
  </si>
  <si>
    <t>2014.évi előirányzat</t>
  </si>
  <si>
    <t xml:space="preserve">   - gépjárműadó</t>
  </si>
  <si>
    <t>KÖT.</t>
  </si>
  <si>
    <t>KÖT</t>
  </si>
  <si>
    <t>Feladatok</t>
  </si>
  <si>
    <t>csoportos.</t>
  </si>
  <si>
    <t>1-22. Időskorral összefüggő pénzbeni ellát.</t>
  </si>
  <si>
    <r>
      <t xml:space="preserve">1-27. </t>
    </r>
    <r>
      <rPr>
        <b/>
        <u val="single"/>
        <sz val="10"/>
        <rFont val="Arial CE"/>
        <family val="0"/>
      </rPr>
      <t>Betegséggel kapcsolatos pénzbeli ell.</t>
    </r>
  </si>
  <si>
    <t>1-41. Önkor. és önko. hiv. jogalk. és ált.ig.tev.</t>
  </si>
  <si>
    <t>Csoportos.</t>
  </si>
  <si>
    <r>
      <t xml:space="preserve">1-7. Önkormányzati </t>
    </r>
    <r>
      <rPr>
        <b/>
        <u val="single"/>
        <sz val="10"/>
        <rFont val="Arial CE"/>
        <family val="0"/>
      </rPr>
      <t xml:space="preserve"> bérlakás bérbea., üzemel.</t>
    </r>
  </si>
  <si>
    <r>
      <t xml:space="preserve">1-13. </t>
    </r>
    <r>
      <rPr>
        <b/>
        <u val="single"/>
        <sz val="10"/>
        <rFont val="Arial CE"/>
        <family val="0"/>
      </rPr>
      <t>Ö</t>
    </r>
    <r>
      <rPr>
        <b/>
        <u val="single"/>
        <sz val="10"/>
        <rFont val="Arial CE"/>
        <family val="2"/>
      </rPr>
      <t>nkorm. elszámolásai központi költségv.</t>
    </r>
  </si>
  <si>
    <r>
      <t xml:space="preserve">1-15. </t>
    </r>
    <r>
      <rPr>
        <b/>
        <u val="single"/>
        <sz val="10"/>
        <rFont val="Arial CE"/>
        <family val="2"/>
      </rPr>
      <t>Óvodai nevelés, ellátás műk. feladatai</t>
    </r>
  </si>
  <si>
    <r>
      <t xml:space="preserve">1-20. </t>
    </r>
    <r>
      <rPr>
        <b/>
        <u val="single"/>
        <sz val="10"/>
        <rFont val="Arial CE"/>
        <family val="0"/>
      </rPr>
      <t>Idősk., demens bet.tartós bentl.szoc.ell.</t>
    </r>
  </si>
  <si>
    <r>
      <t xml:space="preserve">1-21. </t>
    </r>
    <r>
      <rPr>
        <b/>
        <u val="single"/>
        <sz val="10"/>
        <rFont val="Arial CE"/>
        <family val="0"/>
      </rPr>
      <t>Időskorúak, demens betegek nappali ell.</t>
    </r>
  </si>
  <si>
    <t>1-24. Elhunyt személyek hátram. Pénzb. tám.</t>
  </si>
  <si>
    <t>1-25. Gyermekvéd. pénzb. és természetb.ell.</t>
  </si>
  <si>
    <r>
      <t xml:space="preserve">1-31. </t>
    </r>
    <r>
      <rPr>
        <b/>
        <u val="single"/>
        <sz val="10"/>
        <rFont val="Arial CE"/>
        <family val="0"/>
      </rPr>
      <t>Civil szervezetek működésének tám.</t>
    </r>
  </si>
  <si>
    <r>
      <t xml:space="preserve">1-38. </t>
    </r>
    <r>
      <rPr>
        <b/>
        <u val="single"/>
        <sz val="10"/>
        <rFont val="Arial CE"/>
        <family val="0"/>
      </rPr>
      <t>Szabadidősport -tevékenység tám.</t>
    </r>
  </si>
  <si>
    <t>1-41. Önkorm. jolgalkotó és ált.igazg.tev.</t>
  </si>
  <si>
    <r>
      <t xml:space="preserve">2-1. </t>
    </r>
    <r>
      <rPr>
        <b/>
        <u val="single"/>
        <sz val="10"/>
        <rFont val="Arial CE"/>
        <family val="2"/>
      </rPr>
      <t>Orsz.gyűl,önk.és eur. parl.kép.vál. kap.t.</t>
    </r>
  </si>
  <si>
    <r>
      <t xml:space="preserve">2-2. </t>
    </r>
    <r>
      <rPr>
        <b/>
        <u val="single"/>
        <sz val="10"/>
        <rFont val="Arial CE"/>
        <family val="2"/>
      </rPr>
      <t>Önk.és önk.hivatalok jogal.és ált.ig.tev.</t>
    </r>
  </si>
  <si>
    <r>
      <t>2-4. L</t>
    </r>
    <r>
      <rPr>
        <b/>
        <u val="single"/>
        <sz val="10"/>
        <rFont val="Arial CE"/>
        <family val="0"/>
      </rPr>
      <t>akásfennt., lakhatással összef. ellátás</t>
    </r>
  </si>
  <si>
    <r>
      <t xml:space="preserve">2-5. </t>
    </r>
    <r>
      <rPr>
        <b/>
        <u val="single"/>
        <sz val="10"/>
        <rFont val="Arial CE"/>
        <family val="0"/>
      </rPr>
      <t>Gyermekvéd.pénzb. és termb. ellátások</t>
    </r>
  </si>
  <si>
    <r>
      <t xml:space="preserve">1-2.  </t>
    </r>
    <r>
      <rPr>
        <b/>
        <u val="single"/>
        <sz val="10"/>
        <rFont val="Arial CE"/>
        <family val="0"/>
      </rPr>
      <t>Nem vesz.telep. hull.vegy. begyűj., szá</t>
    </r>
    <r>
      <rPr>
        <b/>
        <u val="single"/>
        <sz val="10"/>
        <rFont val="Arial CE"/>
        <family val="2"/>
      </rPr>
      <t>ll.</t>
    </r>
  </si>
  <si>
    <t>Felada-</t>
  </si>
  <si>
    <t>tok</t>
  </si>
  <si>
    <t>csop.</t>
  </si>
  <si>
    <t>ÖNK</t>
  </si>
  <si>
    <t>ÁLLIG.</t>
  </si>
  <si>
    <t>ÁLLIG</t>
  </si>
  <si>
    <t xml:space="preserve">ÖNK </t>
  </si>
  <si>
    <t>Kötelező összesen</t>
  </si>
  <si>
    <t>Önkéntes összesen</t>
  </si>
  <si>
    <t>Államigazgatási összesen</t>
  </si>
  <si>
    <t>kötelező</t>
  </si>
  <si>
    <t>ell</t>
  </si>
  <si>
    <t>ellen.</t>
  </si>
  <si>
    <t>köt.</t>
  </si>
  <si>
    <t>Módosítás</t>
  </si>
  <si>
    <t>Segédképlet I. módosítás</t>
  </si>
  <si>
    <t>31-től</t>
  </si>
  <si>
    <t>1-30</t>
  </si>
  <si>
    <t>I. félévi módosított előirányzat</t>
  </si>
  <si>
    <t>Kötelező</t>
  </si>
  <si>
    <t>I. félévi módosítás</t>
  </si>
  <si>
    <t>Önként</t>
  </si>
  <si>
    <t xml:space="preserve">      Eredeti előirányzat</t>
  </si>
  <si>
    <t xml:space="preserve">                                                             </t>
  </si>
  <si>
    <t>1-12</t>
  </si>
  <si>
    <t>Dorogi Többcélú Kistérségi Társulás  támogatás</t>
  </si>
  <si>
    <t>1-22</t>
  </si>
  <si>
    <t>1-25</t>
  </si>
  <si>
    <t>2-4</t>
  </si>
  <si>
    <t>1-26</t>
  </si>
  <si>
    <t>2-5</t>
  </si>
  <si>
    <t>Város,községgazdálkodási szolgáltatás</t>
  </si>
  <si>
    <t>1-20</t>
  </si>
  <si>
    <t>Idősek, demens betegek tartós bentlakásos ellátsása</t>
  </si>
  <si>
    <t>Kapu automatizálása</t>
  </si>
  <si>
    <t>Könyvtár felújítás szállítói finanszírozás</t>
  </si>
  <si>
    <t xml:space="preserve">Könyvtár felújítás </t>
  </si>
  <si>
    <t>1-35.</t>
  </si>
  <si>
    <t>1-35</t>
  </si>
  <si>
    <t>Eredménykijelző telepítése</t>
  </si>
  <si>
    <t>pénzügyi mérleg</t>
  </si>
  <si>
    <t xml:space="preserve"> Dorog Város Önkormányzat</t>
  </si>
  <si>
    <t xml:space="preserve"> pénzügyi mérleg</t>
  </si>
  <si>
    <t xml:space="preserve">Dorog Város Önkormányzat </t>
  </si>
  <si>
    <t xml:space="preserve"> Önkormányzat által folyósított ellátások</t>
  </si>
  <si>
    <t>Működésre átadott pénzeszközök és</t>
  </si>
  <si>
    <t xml:space="preserve"> egyéb támogatások</t>
  </si>
  <si>
    <t>BERUHÁZÁS</t>
  </si>
  <si>
    <t>FELÚJÍTÁS</t>
  </si>
  <si>
    <t>Felhalmozásra átadott pénzeszközök és</t>
  </si>
  <si>
    <t>egyéb támogatások</t>
  </si>
  <si>
    <t>1-23</t>
  </si>
  <si>
    <t>1-24</t>
  </si>
  <si>
    <t>1-27</t>
  </si>
  <si>
    <t>2-3</t>
  </si>
  <si>
    <t xml:space="preserve">11/1. melléklet </t>
  </si>
  <si>
    <t>11/2  melléklet</t>
  </si>
  <si>
    <t>Teljesítés</t>
  </si>
  <si>
    <t>Teljesítés %-a</t>
  </si>
  <si>
    <t>I .félévi módosított előirányzat</t>
  </si>
  <si>
    <t>16.</t>
  </si>
  <si>
    <t>Segédképlet I. félévi teljesítés</t>
  </si>
  <si>
    <t>Kötelező 1-30</t>
  </si>
  <si>
    <t>Kötelező 31-től</t>
  </si>
  <si>
    <t>I. félévi módosítás 1-30</t>
  </si>
  <si>
    <t>%-a</t>
  </si>
  <si>
    <t xml:space="preserve">Teljesítés </t>
  </si>
  <si>
    <r>
      <t xml:space="preserve">1-1. </t>
    </r>
    <r>
      <rPr>
        <b/>
        <u val="single"/>
        <sz val="10"/>
        <rFont val="Arial"/>
        <family val="2"/>
      </rPr>
      <t>Szennyvíz gyűjtése kezelése</t>
    </r>
  </si>
  <si>
    <r>
      <t xml:space="preserve">1-2. </t>
    </r>
    <r>
      <rPr>
        <b/>
        <u val="single"/>
        <sz val="10"/>
        <rFont val="Arial"/>
        <family val="2"/>
      </rPr>
      <t>Nem vesz. Telep. hull.vegy. begyű., száll.</t>
    </r>
  </si>
  <si>
    <r>
      <t xml:space="preserve">1-3. </t>
    </r>
    <r>
      <rPr>
        <b/>
        <u val="single"/>
        <sz val="10"/>
        <rFont val="Arial"/>
        <family val="2"/>
      </rPr>
      <t>Út, autópálya építése</t>
    </r>
  </si>
  <si>
    <r>
      <t xml:space="preserve">1-4. </t>
    </r>
    <r>
      <rPr>
        <b/>
        <u val="single"/>
        <sz val="10"/>
        <rFont val="Arial"/>
        <family val="2"/>
      </rPr>
      <t>Közutak, hidak, alagutak üzemeltetés</t>
    </r>
    <r>
      <rPr>
        <b/>
        <sz val="10"/>
        <rFont val="Arial"/>
        <family val="2"/>
      </rPr>
      <t>e</t>
    </r>
  </si>
  <si>
    <r>
      <t xml:space="preserve">1-5. </t>
    </r>
    <r>
      <rPr>
        <b/>
        <u val="single"/>
        <sz val="10"/>
        <rFont val="Arial"/>
        <family val="2"/>
      </rPr>
      <t>Szolgálati lakás bérbeadása,üzem.</t>
    </r>
  </si>
  <si>
    <r>
      <t xml:space="preserve">1-6. Szociális lakás </t>
    </r>
    <r>
      <rPr>
        <b/>
        <u val="single"/>
        <sz val="10"/>
        <rFont val="Arial"/>
        <family val="2"/>
      </rPr>
      <t xml:space="preserve"> bérbeadása,üzemeltetés</t>
    </r>
    <r>
      <rPr>
        <b/>
        <sz val="10"/>
        <rFont val="Arial"/>
        <family val="2"/>
      </rPr>
      <t>e</t>
    </r>
  </si>
  <si>
    <r>
      <t xml:space="preserve">1-7. </t>
    </r>
    <r>
      <rPr>
        <b/>
        <u val="single"/>
        <sz val="10"/>
        <rFont val="Arial"/>
        <family val="2"/>
      </rPr>
      <t>Önkorm. bérlakás bérbead.,üzemel.</t>
    </r>
  </si>
  <si>
    <r>
      <t xml:space="preserve">1-8. </t>
    </r>
    <r>
      <rPr>
        <b/>
        <u val="single"/>
        <sz val="10"/>
        <rFont val="Arial"/>
        <family val="2"/>
      </rPr>
      <t>Önkorm.vagyonnal való gazd.kapcs.fel.</t>
    </r>
  </si>
  <si>
    <r>
      <t xml:space="preserve">1-9. </t>
    </r>
    <r>
      <rPr>
        <b/>
        <u val="single"/>
        <sz val="10"/>
        <rFont val="Arial"/>
        <family val="2"/>
      </rPr>
      <t>Állategészségüg</t>
    </r>
    <r>
      <rPr>
        <b/>
        <sz val="10"/>
        <rFont val="Arial"/>
        <family val="2"/>
      </rPr>
      <t>y</t>
    </r>
  </si>
  <si>
    <r>
      <t xml:space="preserve">1-10. </t>
    </r>
    <r>
      <rPr>
        <b/>
        <u val="single"/>
        <sz val="10"/>
        <rFont val="Arial"/>
        <family val="2"/>
      </rPr>
      <t>Zöldterület kezelés</t>
    </r>
  </si>
  <si>
    <r>
      <t xml:space="preserve">1-11. </t>
    </r>
    <r>
      <rPr>
        <b/>
        <u val="single"/>
        <sz val="10"/>
        <rFont val="Arial"/>
        <family val="2"/>
      </rPr>
      <t>Közvilágítás</t>
    </r>
  </si>
  <si>
    <r>
      <t xml:space="preserve">1-12. </t>
    </r>
    <r>
      <rPr>
        <b/>
        <u val="single"/>
        <sz val="10"/>
        <rFont val="Arial"/>
        <family val="2"/>
      </rPr>
      <t>Város, községgazdálkodási szolgáltatás</t>
    </r>
  </si>
  <si>
    <r>
      <t xml:space="preserve">1-13. </t>
    </r>
    <r>
      <rPr>
        <b/>
        <u val="single"/>
        <sz val="10"/>
        <rFont val="Arial"/>
        <family val="2"/>
      </rPr>
      <t>Önkorm.elszámolása központi költségv.</t>
    </r>
  </si>
  <si>
    <r>
      <t xml:space="preserve">1-15. </t>
    </r>
    <r>
      <rPr>
        <b/>
        <u val="single"/>
        <sz val="10"/>
        <rFont val="Arial"/>
        <family val="2"/>
      </rPr>
      <t>Óvodai nevelés, ellátás működtetése</t>
    </r>
  </si>
  <si>
    <r>
      <t>1-16. Köznevelési intézmény</t>
    </r>
    <r>
      <rPr>
        <b/>
        <u val="single"/>
        <sz val="10"/>
        <rFont val="Arial"/>
        <family val="2"/>
      </rPr>
      <t xml:space="preserve"> </t>
    </r>
  </si>
  <si>
    <r>
      <t xml:space="preserve">         </t>
    </r>
    <r>
      <rPr>
        <b/>
        <u val="single"/>
        <sz val="10"/>
        <rFont val="Arial"/>
        <family val="2"/>
      </rPr>
      <t>1-4 évfolyam műk.</t>
    </r>
  </si>
  <si>
    <r>
      <t xml:space="preserve">         </t>
    </r>
    <r>
      <rPr>
        <b/>
        <u val="single"/>
        <sz val="10"/>
        <rFont val="Arial"/>
        <family val="2"/>
      </rPr>
      <t>5-8 évfolyam működtetése</t>
    </r>
  </si>
  <si>
    <r>
      <t xml:space="preserve">1-18. </t>
    </r>
    <r>
      <rPr>
        <b/>
        <u val="single"/>
        <sz val="10"/>
        <rFont val="Arial"/>
        <family val="2"/>
      </rPr>
      <t xml:space="preserve">Pedagógiai szakszolg.működtetése </t>
    </r>
  </si>
  <si>
    <r>
      <t xml:space="preserve">1-19. </t>
    </r>
    <r>
      <rPr>
        <b/>
        <u val="single"/>
        <sz val="10"/>
        <rFont val="Arial"/>
        <family val="2"/>
      </rPr>
      <t>Járóbetegek gyógyító szakellátása</t>
    </r>
  </si>
  <si>
    <r>
      <t xml:space="preserve">1-20. </t>
    </r>
    <r>
      <rPr>
        <b/>
        <u val="single"/>
        <sz val="10"/>
        <rFont val="Arial"/>
        <family val="2"/>
      </rPr>
      <t>Idősk., demens bet. tartós bentl. szoc.ell.</t>
    </r>
  </si>
  <si>
    <r>
      <t xml:space="preserve">1-21. </t>
    </r>
    <r>
      <rPr>
        <b/>
        <u val="single"/>
        <sz val="10"/>
        <rFont val="Arial"/>
        <family val="2"/>
      </rPr>
      <t>Időskorúak, demens bet. nappali ellát.</t>
    </r>
  </si>
  <si>
    <r>
      <t>1-23.</t>
    </r>
    <r>
      <rPr>
        <b/>
        <u val="single"/>
        <sz val="10"/>
        <rFont val="Arial"/>
        <family val="2"/>
      </rPr>
      <t xml:space="preserve"> Egyéb szociális pénzbeli ellátások</t>
    </r>
  </si>
  <si>
    <r>
      <t xml:space="preserve">1-24. </t>
    </r>
    <r>
      <rPr>
        <b/>
        <u val="single"/>
        <sz val="10"/>
        <rFont val="Arial"/>
        <family val="2"/>
      </rPr>
      <t>Elhunyt szem. hátramarad.pénbeli tám</t>
    </r>
  </si>
  <si>
    <r>
      <t xml:space="preserve">1-25. </t>
    </r>
    <r>
      <rPr>
        <b/>
        <u val="single"/>
        <sz val="10"/>
        <rFont val="Arial"/>
        <family val="2"/>
      </rPr>
      <t>Gyermekvéd.pénzb. és természetb.ell.</t>
    </r>
  </si>
  <si>
    <r>
      <t xml:space="preserve">1-26. </t>
    </r>
    <r>
      <rPr>
        <b/>
        <u val="single"/>
        <sz val="10"/>
        <rFont val="Arial"/>
        <family val="2"/>
      </rPr>
      <t>Lakásfenntartással kapcs.adósságkez.</t>
    </r>
  </si>
  <si>
    <r>
      <t xml:space="preserve">1-27. </t>
    </r>
    <r>
      <rPr>
        <b/>
        <u val="single"/>
        <sz val="10"/>
        <rFont val="Arial"/>
        <family val="2"/>
      </rPr>
      <t>Betegséggel kapcsolatos pénzbeli ell.</t>
    </r>
  </si>
  <si>
    <r>
      <t xml:space="preserve">1-28. </t>
    </r>
    <r>
      <rPr>
        <b/>
        <u val="single"/>
        <sz val="10"/>
        <rFont val="Arial"/>
        <family val="2"/>
      </rPr>
      <t>Gyermekek napközbeni ellátása</t>
    </r>
  </si>
  <si>
    <r>
      <t xml:space="preserve">1-29. </t>
    </r>
    <r>
      <rPr>
        <b/>
        <u val="single"/>
        <sz val="10"/>
        <rFont val="Arial"/>
        <family val="2"/>
      </rPr>
      <t>Szociális étkezetetés</t>
    </r>
  </si>
  <si>
    <r>
      <t xml:space="preserve">1-30. </t>
    </r>
    <r>
      <rPr>
        <b/>
        <u val="single"/>
        <sz val="10"/>
        <rFont val="Arial"/>
        <family val="2"/>
      </rPr>
      <t>Családsegítés</t>
    </r>
  </si>
  <si>
    <r>
      <t xml:space="preserve">1-31. </t>
    </r>
    <r>
      <rPr>
        <b/>
        <u val="single"/>
        <sz val="10"/>
        <rFont val="Arial"/>
        <family val="2"/>
      </rPr>
      <t>Civil szervezetek működésének támog.</t>
    </r>
  </si>
  <si>
    <r>
      <t xml:space="preserve">1-32. </t>
    </r>
    <r>
      <rPr>
        <b/>
        <u val="single"/>
        <sz val="10"/>
        <rFont val="Arial"/>
        <family val="2"/>
      </rPr>
      <t>Hosszabb időtartamú közfoglalkoztatás</t>
    </r>
  </si>
  <si>
    <r>
      <t xml:space="preserve">1-33. </t>
    </r>
    <r>
      <rPr>
        <b/>
        <u val="single"/>
        <sz val="10"/>
        <rFont val="Arial"/>
        <family val="2"/>
      </rPr>
      <t>Téli közfoglalkoztatás</t>
    </r>
  </si>
  <si>
    <r>
      <t xml:space="preserve">1-34. </t>
    </r>
    <r>
      <rPr>
        <b/>
        <u val="single"/>
        <sz val="10"/>
        <rFont val="Arial"/>
        <family val="2"/>
      </rPr>
      <t>Közművelődés</t>
    </r>
  </si>
  <si>
    <r>
      <t xml:space="preserve">1-35. </t>
    </r>
    <r>
      <rPr>
        <b/>
        <u val="single"/>
        <sz val="10"/>
        <rFont val="Arial"/>
        <family val="2"/>
      </rPr>
      <t>Sportlétesítm.működtetése és fejl.</t>
    </r>
  </si>
  <si>
    <r>
      <t xml:space="preserve">1-37. </t>
    </r>
    <r>
      <rPr>
        <b/>
        <u val="single"/>
        <sz val="10"/>
        <rFont val="Arial"/>
        <family val="2"/>
      </rPr>
      <t>Iskolai diáksport tevékenység és tám.</t>
    </r>
  </si>
  <si>
    <r>
      <t xml:space="preserve">1-38. </t>
    </r>
    <r>
      <rPr>
        <b/>
        <u val="single"/>
        <sz val="10"/>
        <rFont val="Arial"/>
        <family val="2"/>
      </rPr>
      <t>Szabadidősport-tevékenység tám.</t>
    </r>
  </si>
  <si>
    <r>
      <t xml:space="preserve">1-39. </t>
    </r>
    <r>
      <rPr>
        <b/>
        <u val="single"/>
        <sz val="10"/>
        <rFont val="Arial"/>
        <family val="2"/>
      </rPr>
      <t>Köztemető fenntartás és működtetés</t>
    </r>
  </si>
  <si>
    <r>
      <t xml:space="preserve">1-42. </t>
    </r>
    <r>
      <rPr>
        <b/>
        <u val="single"/>
        <sz val="10"/>
        <rFont val="Arial"/>
        <family val="2"/>
      </rPr>
      <t>Céltartalék</t>
    </r>
  </si>
  <si>
    <r>
      <t xml:space="preserve">1-43. </t>
    </r>
    <r>
      <rPr>
        <b/>
        <u val="single"/>
        <sz val="10"/>
        <rFont val="Arial"/>
        <family val="2"/>
      </rPr>
      <t>Általános tartalék</t>
    </r>
  </si>
  <si>
    <r>
      <t xml:space="preserve">2-1. </t>
    </r>
    <r>
      <rPr>
        <b/>
        <u val="single"/>
        <sz val="10"/>
        <rFont val="Arial"/>
        <family val="2"/>
      </rPr>
      <t>Orsz.gyűl.önko.és eur.par.képv.vál.kap.t.</t>
    </r>
  </si>
  <si>
    <r>
      <t xml:space="preserve">2-2. </t>
    </r>
    <r>
      <rPr>
        <b/>
        <u val="single"/>
        <sz val="10"/>
        <rFont val="Arial"/>
        <family val="2"/>
      </rPr>
      <t>Önkorm.és önk.hivat. jogalkotó és ált.ig.t.</t>
    </r>
  </si>
  <si>
    <r>
      <t xml:space="preserve">2-3. </t>
    </r>
    <r>
      <rPr>
        <b/>
        <u val="single"/>
        <sz val="10"/>
        <rFont val="Arial"/>
        <family val="2"/>
      </rPr>
      <t>Munkanélküli aktív korúak ellátása</t>
    </r>
  </si>
  <si>
    <r>
      <t>2-4. L</t>
    </r>
    <r>
      <rPr>
        <b/>
        <u val="single"/>
        <sz val="10"/>
        <rFont val="Arial"/>
        <family val="2"/>
      </rPr>
      <t>akásfennt., lakhat. összefüggő ellátás</t>
    </r>
  </si>
  <si>
    <r>
      <t xml:space="preserve">2-5. </t>
    </r>
    <r>
      <rPr>
        <b/>
        <u val="single"/>
        <sz val="10"/>
        <rFont val="Arial"/>
        <family val="2"/>
      </rPr>
      <t>Gyermekvéd. pénzbeli és term. ellátások</t>
    </r>
  </si>
  <si>
    <t>lekötés</t>
  </si>
  <si>
    <t xml:space="preserve"> </t>
  </si>
  <si>
    <t>Betét</t>
  </si>
  <si>
    <t>1-14.Funkcióra nem sorolható bevételek</t>
  </si>
  <si>
    <t>Felh.</t>
  </si>
  <si>
    <t>tám.ért</t>
  </si>
  <si>
    <t>bev</t>
  </si>
  <si>
    <t>1-33</t>
  </si>
  <si>
    <t>Fűnyíró</t>
  </si>
  <si>
    <t>Motpros fűrész</t>
  </si>
  <si>
    <t>2-2</t>
  </si>
  <si>
    <t>Önk.és önk.hivatalok jogal.és ált.ig.tev.</t>
  </si>
  <si>
    <t>Informatikai eszköz</t>
  </si>
  <si>
    <t xml:space="preserve">Betét </t>
  </si>
  <si>
    <t xml:space="preserve">likvid </t>
  </si>
  <si>
    <t>Tám.értékű</t>
  </si>
  <si>
    <t>működési</t>
  </si>
  <si>
    <t>felhalm.</t>
  </si>
  <si>
    <t>megszünt.</t>
  </si>
  <si>
    <t>Betét megszüntetés</t>
  </si>
  <si>
    <t>Működési célú likvid hitel</t>
  </si>
  <si>
    <t>Működési célú hitel, betét lekötés</t>
  </si>
  <si>
    <t xml:space="preserve">   -Fejlesztési hitel</t>
  </si>
  <si>
    <t xml:space="preserve">Betét lekötés </t>
  </si>
  <si>
    <t>Emléktábla</t>
  </si>
  <si>
    <r>
      <t>Tulajdonosi bevétel(</t>
    </r>
    <r>
      <rPr>
        <sz val="8"/>
        <rFont val="Arial CE"/>
        <family val="0"/>
      </rPr>
      <t xml:space="preserve"> előirányzat része a működési bevételnek</t>
    </r>
    <r>
      <rPr>
        <sz val="10"/>
        <rFont val="Arial CE"/>
        <family val="2"/>
      </rPr>
      <t>)</t>
    </r>
  </si>
  <si>
    <r>
      <t xml:space="preserve">1-14. </t>
    </r>
    <r>
      <rPr>
        <b/>
        <u val="single"/>
        <sz val="10"/>
        <rFont val="Arial"/>
        <family val="2"/>
      </rPr>
      <t>Funkcióra nem sorolható kiadások</t>
    </r>
  </si>
  <si>
    <t>2014. évi költségvetésének végrehajtása</t>
  </si>
  <si>
    <t>IV. n.évi módosított előirányzat</t>
  </si>
  <si>
    <t>IV. n. évi módosított előirányzat</t>
  </si>
  <si>
    <t>IV. negyedévi módosított előirányzat</t>
  </si>
  <si>
    <t>Fejlesztési célú támogatások</t>
  </si>
  <si>
    <t>I V.n.évi módosított előirányzat</t>
  </si>
  <si>
    <t>IV. n.évi  módosított előirányzat</t>
  </si>
  <si>
    <t>Költelező IV. n.,évi módosított előirányzat</t>
  </si>
  <si>
    <t>Önkéntes IV.n.évi módosított előirányzat</t>
  </si>
  <si>
    <t>Államigazgatási IV.n.évi módosított előirányzat</t>
  </si>
  <si>
    <t>IV. n.évimódosított előirányzat</t>
  </si>
  <si>
    <t>IV.n.évi  módosított előirányzat</t>
  </si>
  <si>
    <t>IV. n.évii módosított előirányzat</t>
  </si>
  <si>
    <t>IV.n.évi módosított előirányzat</t>
  </si>
  <si>
    <t>Pályázati keretösszeg dorogi egyesületi tagok részére</t>
  </si>
  <si>
    <t>1-2 cím összesen</t>
  </si>
  <si>
    <t>3-5</t>
  </si>
  <si>
    <t>Idősek Gondozási Központja</t>
  </si>
  <si>
    <t>1 + 3 cím összesen</t>
  </si>
  <si>
    <t>megszün-</t>
  </si>
  <si>
    <t>tetés</t>
  </si>
  <si>
    <t>hazai f.</t>
  </si>
  <si>
    <t>0.00</t>
  </si>
  <si>
    <t>ESZKÖZÖK</t>
  </si>
  <si>
    <t>adatok ezer forintban</t>
  </si>
  <si>
    <t>Befektetett eszközök</t>
  </si>
  <si>
    <t>Befekte-</t>
  </si>
  <si>
    <t>Forgóeszközök</t>
  </si>
  <si>
    <t>Forgó-</t>
  </si>
  <si>
    <t>Eszkö-</t>
  </si>
  <si>
    <t>Vagyon-érték</t>
  </si>
  <si>
    <t>Bruttó érték</t>
  </si>
  <si>
    <t>Érték-</t>
  </si>
  <si>
    <t>Nettó érték</t>
  </si>
  <si>
    <t>Nettó értékből</t>
  </si>
  <si>
    <t>Befekt.</t>
  </si>
  <si>
    <t>tett</t>
  </si>
  <si>
    <t>Készle-tek</t>
  </si>
  <si>
    <t>Pénz-</t>
  </si>
  <si>
    <t>eszkö-</t>
  </si>
  <si>
    <t>zök</t>
  </si>
  <si>
    <t>helyes-</t>
  </si>
  <si>
    <t>Immat.</t>
  </si>
  <si>
    <t>Ingatla-</t>
  </si>
  <si>
    <t>Üzemelt.</t>
  </si>
  <si>
    <t>tett pü.</t>
  </si>
  <si>
    <t>eszk.</t>
  </si>
  <si>
    <t>össz.</t>
  </si>
  <si>
    <t>bítés</t>
  </si>
  <si>
    <t>javak</t>
  </si>
  <si>
    <t>nok</t>
  </si>
  <si>
    <t>zások</t>
  </si>
  <si>
    <t>eszközök</t>
  </si>
  <si>
    <t xml:space="preserve">érték </t>
  </si>
  <si>
    <t xml:space="preserve">össz. </t>
  </si>
  <si>
    <t>helyesb.</t>
  </si>
  <si>
    <t>5=(6+7+</t>
  </si>
  <si>
    <t xml:space="preserve">12. </t>
  </si>
  <si>
    <t>14=(4+5+</t>
  </si>
  <si>
    <t>17.</t>
  </si>
  <si>
    <t>18.</t>
  </si>
  <si>
    <t>19.</t>
  </si>
  <si>
    <t>20.</t>
  </si>
  <si>
    <t>8+9+10+11)</t>
  </si>
  <si>
    <t>12+13)</t>
  </si>
  <si>
    <t>FORRÁSOK</t>
  </si>
  <si>
    <t>Saját tőke összesen</t>
  </si>
  <si>
    <t>Kötelezettség</t>
  </si>
  <si>
    <t>Kötele-</t>
  </si>
  <si>
    <t>összesen</t>
  </si>
  <si>
    <t>Részesedések</t>
  </si>
  <si>
    <t>Érték helyesbítés</t>
  </si>
  <si>
    <t>Érték-    vesztés</t>
  </si>
  <si>
    <t>Vagyoni érték</t>
  </si>
  <si>
    <t>Megjegyzés</t>
  </si>
  <si>
    <t>Vértes Erőmű Rt.</t>
  </si>
  <si>
    <t>Letéti igazolás alapján</t>
  </si>
  <si>
    <t>Forrás részvény</t>
  </si>
  <si>
    <t>B kategóriás piaci jelentés alapján</t>
  </si>
  <si>
    <t>elszámolásáról</t>
  </si>
  <si>
    <t xml:space="preserve">adatok ezer forintban </t>
  </si>
  <si>
    <t>0-90 napon túli</t>
  </si>
  <si>
    <t>91-180 nap</t>
  </si>
  <si>
    <t xml:space="preserve">181-360 napon </t>
  </si>
  <si>
    <t>360 napon       túli</t>
  </si>
  <si>
    <t>Értékvesztés összesen</t>
  </si>
  <si>
    <t>Építményadó</t>
  </si>
  <si>
    <t>Iparűzési adó</t>
  </si>
  <si>
    <t>Talajterhelési díj</t>
  </si>
  <si>
    <t>Pótlék</t>
  </si>
  <si>
    <t>Bírság</t>
  </si>
  <si>
    <t>Kimutatás az önállóan gazdálkodó intézmények</t>
  </si>
  <si>
    <t>tárgyévi pénzmaradványáról</t>
  </si>
  <si>
    <t>Önkormányzat</t>
  </si>
  <si>
    <t xml:space="preserve">Polgármesteri Hivatal </t>
  </si>
  <si>
    <t>Dr Mosonyi Albert Gondozási Központ</t>
  </si>
  <si>
    <t>Dr Magyar Károly Városi Bölcsöde</t>
  </si>
  <si>
    <t>Dorog Város Egyesített Sport-intézmény</t>
  </si>
  <si>
    <t>Kimutatás az államháztartási törvény 24. § (4) bekezdésének C. pontja</t>
  </si>
  <si>
    <t>alapján a közvetett támogatásokról</t>
  </si>
  <si>
    <t>Települési szilárd hulladékkezelési közszolgáltatási díj</t>
  </si>
  <si>
    <t>Óvodai,iskolai kedvezményes étkezés</t>
  </si>
  <si>
    <t xml:space="preserve">1997. XXXI. tv. (Gyvt) 148. §. (5) bek. </t>
  </si>
  <si>
    <t>Bölcsődei kedvezményes étkezés</t>
  </si>
  <si>
    <t>1997. XXXI. tv. (Gyvt) 148. §. (5) bek.</t>
  </si>
  <si>
    <t>Idősek Otthona térítési díj kedvezménye</t>
  </si>
  <si>
    <t>1993. évi III. tv. (Szoc.tv.) 117.§</t>
  </si>
  <si>
    <t>Önkormányzati lakások egyösszegű kifizetése esetén a vevő 20%-os kedvezménye a tőketartozásból</t>
  </si>
  <si>
    <t>A 2014. december 31-i állapot szerinti hitelállomány alakulása</t>
  </si>
  <si>
    <t>9. Kincstári Szervezet</t>
  </si>
  <si>
    <t>József Attila Művelődési Ház</t>
  </si>
  <si>
    <t>1. Alaptevékenység költségvetési bevételei</t>
  </si>
  <si>
    <t>2. Alaptevékenység költségvetési kiadásai</t>
  </si>
  <si>
    <t>I. Alaptevékenység költségvetési egyenlege</t>
  </si>
  <si>
    <t>3. Alaptevékenység finanszírozási bevételei</t>
  </si>
  <si>
    <t>4. Alaptevékenység finanszírozási kiadásai</t>
  </si>
  <si>
    <t>II. Alaptevékenység finanszírozási egyenlege</t>
  </si>
  <si>
    <t>A) Alaptevékenység maradványa</t>
  </si>
  <si>
    <t>D) Alaptev. kötelezettségvállalással terh.maradvány</t>
  </si>
  <si>
    <t>Működési bevételek</t>
  </si>
  <si>
    <t xml:space="preserve">   - ebből üzemeltetésre átadott</t>
  </si>
  <si>
    <t>Nemzeti vagyon induláskori értéke</t>
  </si>
  <si>
    <t>Nemzeti vagyon változásai</t>
  </si>
  <si>
    <t>Egyéb eszközök induláskori értéjke</t>
  </si>
  <si>
    <t>Felhalmozott eredmény</t>
  </si>
  <si>
    <t>Eszközök értékhelyesbítésének forrása</t>
  </si>
  <si>
    <t>Mérleg szerinti eredmény</t>
  </si>
  <si>
    <t>Saját tőke 2014.01.01</t>
  </si>
  <si>
    <t>Saját tőke 2014.12.31.</t>
  </si>
  <si>
    <t>Saját tőke változása</t>
  </si>
  <si>
    <t>Kimutatás az önkormányzat 2014. évi saját tőke változásról</t>
  </si>
  <si>
    <t>Költségvetési évben esedékes</t>
  </si>
  <si>
    <t>Költségvetési évet követően esedékes</t>
  </si>
  <si>
    <t>Kötelezettség jellegű egyéb elszámolások</t>
  </si>
  <si>
    <t>Kimutatás az önkormányzat 2014. évi részesedések</t>
  </si>
  <si>
    <t>Gépek, berendezések, járművek</t>
  </si>
  <si>
    <t>Költségvetési évben esedékes követelés</t>
  </si>
  <si>
    <t>Költségvetési évet követően esedékes követelés</t>
  </si>
  <si>
    <t>Követelés jelegű sajátos elszámolások</t>
  </si>
  <si>
    <t>Aktív időbeli elhatárolások</t>
  </si>
  <si>
    <t>Egyéb sajátos eszközoldali elszámolások</t>
  </si>
  <si>
    <t>Saját Tőke</t>
  </si>
  <si>
    <t>Egyéb sajátos forrásoldali elszámolások</t>
  </si>
  <si>
    <t>Passzív időbeli elhatárolások</t>
  </si>
  <si>
    <t>Források összesen</t>
  </si>
  <si>
    <t>6=3+4+5</t>
  </si>
  <si>
    <t>9=2+6+7+8</t>
  </si>
  <si>
    <t>Kimutatás az önkormányzat 2014. évi  vagyonról</t>
  </si>
  <si>
    <t>8=2+3+4+5+6+7</t>
  </si>
  <si>
    <t>15=9+10+11+12+13+14</t>
  </si>
  <si>
    <t>21.</t>
  </si>
  <si>
    <t>22=16+17+18+19+20+21</t>
  </si>
  <si>
    <t>Önkormányzat és intézményei</t>
  </si>
  <si>
    <t>Kimutatás az adós és működési bevétel követelések értékvesztésének</t>
  </si>
  <si>
    <t>Kimutatás az önkormányzat 2014. évi vagyonról</t>
  </si>
  <si>
    <t>Hitelállomány 2014.01.01-én</t>
  </si>
  <si>
    <t>Állami támogatás összege</t>
  </si>
  <si>
    <t>Állami átvállalás összege</t>
  </si>
  <si>
    <t>Hitelállomány 2014.12.31</t>
  </si>
  <si>
    <t>Kommunáljuk üzletrész</t>
  </si>
  <si>
    <t xml:space="preserve">           Dorog Város Önkormányzat</t>
  </si>
  <si>
    <t>A  33/2009. (XII.18.)sz. Kt. Rendelet 2§. szerinti kedvezmény (adóalap kisebb, mint 2,5M Ft) 316 adózó</t>
  </si>
  <si>
    <t xml:space="preserve">Választott </t>
  </si>
  <si>
    <t>tisztségviselők</t>
  </si>
  <si>
    <t>tatottak</t>
  </si>
  <si>
    <t>3. Dorogi Hétszínvirág Óvoda</t>
  </si>
  <si>
    <t>4. Dorogi Petőfi Sándor Óvoda</t>
  </si>
  <si>
    <t>5. Dorogi Zrínyi Ilona Óvoda</t>
  </si>
  <si>
    <t>7. Dr. Mosonyi Albert Gondozási Központ</t>
  </si>
  <si>
    <t>8. Dr. Magyar Károly Városi Bölcsőde</t>
  </si>
  <si>
    <t>9. Dorog Város Egyesített Sportintézménye</t>
  </si>
  <si>
    <t>11. Kincstári Szervezet</t>
  </si>
  <si>
    <t>1-11. cím összesen</t>
  </si>
  <si>
    <t>1. Dorogi Hétszínvirág Óvoda</t>
  </si>
  <si>
    <t>2. Dorogi Petőfi Sánodr Óvoda</t>
  </si>
  <si>
    <t>3. Zrínyi Ilona Óvoda</t>
  </si>
  <si>
    <t>4. Gáthy Z.Városi Könyvtár és Helytört.Múzeum</t>
  </si>
  <si>
    <t>6. Gáthy Z.Városi Könyvtár és Helytört.Múzeum</t>
  </si>
  <si>
    <t>5. Dr. Mosonyi Albert Gondozási központ</t>
  </si>
  <si>
    <t>8. Dorogi József Attila Művelődési ház</t>
  </si>
  <si>
    <t>10. Dorogi József Attila Művelődési Ház</t>
  </si>
  <si>
    <t>5. Dorogi Zrínyi IlonaÓvoda</t>
  </si>
  <si>
    <t>6 .Gáthy Z. Városi Könyvtár és H.Múzeum</t>
  </si>
  <si>
    <t>7. Dr. Mosonyi A. Gond. Közp.</t>
  </si>
  <si>
    <t>8. Dr. Magyar K. Városi Bölcs.</t>
  </si>
  <si>
    <t>9. Dorog Város Egyes.Sportint.</t>
  </si>
  <si>
    <t>10. Dorogi József Attila Műv.Ház</t>
  </si>
  <si>
    <t>6.Gáthy Z.Városi Könyvtár és H.Múzeum</t>
  </si>
  <si>
    <t>7. Dr. Mosonyi A. Gondoz. Közp.</t>
  </si>
  <si>
    <t>8. Dr. Magyar K. Városi Bölcsőde</t>
  </si>
  <si>
    <t>9. Dorog Város Egyesített Sportin.</t>
  </si>
  <si>
    <t>10.Dorogi József Attila Műv.Ház</t>
  </si>
  <si>
    <t>Hétszínvirág Óvoda</t>
  </si>
  <si>
    <t>Petőfi Sándor Óvoda</t>
  </si>
  <si>
    <t>Zrínyi Ilona Óvoda</t>
  </si>
  <si>
    <t>Gáthy Z. Városi Könyvtár és H.M.</t>
  </si>
  <si>
    <t xml:space="preserve">           -betét lekötés </t>
  </si>
  <si>
    <t>Bécsi u.42 talajközmű  és mechanikai beruházás</t>
  </si>
  <si>
    <t>Informatikai eszköz beszerzés rendőrségnek</t>
  </si>
  <si>
    <t>Intremodeális közlekedési központ</t>
  </si>
  <si>
    <t>Hómaró,</t>
  </si>
  <si>
    <t>1-34</t>
  </si>
  <si>
    <t xml:space="preserve">Közművelődés </t>
  </si>
  <si>
    <t>Könyvtár bútor beszerzés</t>
  </si>
  <si>
    <t>1-41</t>
  </si>
  <si>
    <t>Önk igazgatási  jogalkotási tev</t>
  </si>
  <si>
    <t>1. cím összesen</t>
  </si>
  <si>
    <t>2. cím összesen</t>
  </si>
  <si>
    <t>3-9</t>
  </si>
  <si>
    <t>Elektromos kijelző</t>
  </si>
  <si>
    <t>3-11</t>
  </si>
  <si>
    <t>Pénzügyi program</t>
  </si>
  <si>
    <t>3. cím összesen</t>
  </si>
  <si>
    <t>Szent József templom felújítás</t>
  </si>
  <si>
    <t>Gépkocsi beszerzés ,egyéb eszköz</t>
  </si>
  <si>
    <t>Egxéb beszerzés</t>
  </si>
  <si>
    <t>Közfoglakoztatás</t>
  </si>
  <si>
    <t>A 18/2002.(XII.20.) Kt. Rendelet 8/A § szerinti 70.életévüket betöltött dorogi lakosok közszolgáltatási díj kedvezménye 690 fő</t>
  </si>
  <si>
    <t>Temetési segély</t>
  </si>
  <si>
    <t>1-13</t>
  </si>
  <si>
    <t>Elszámolás Központi költségvetésseel</t>
  </si>
  <si>
    <t>Normatíva elszámolás</t>
  </si>
  <si>
    <t xml:space="preserve">   - felhalmozási célú pénzeszköz átvétel EU</t>
  </si>
  <si>
    <t>2014. évi költségvetésének  végrehajtása</t>
  </si>
  <si>
    <t xml:space="preserve"> 2014. évi költségvetésének  végrehajtása</t>
  </si>
  <si>
    <t>2014. évi költségvetésének IV. negyedévi teljesítése</t>
  </si>
  <si>
    <t xml:space="preserve">  Módosított előiányzat</t>
  </si>
  <si>
    <t xml:space="preserve">  Teljesítés</t>
  </si>
  <si>
    <t xml:space="preserve">  Teljesítés %-a</t>
  </si>
  <si>
    <t xml:space="preserve">  Módosított előirányzat</t>
  </si>
  <si>
    <t>Eredeti előirányat</t>
  </si>
  <si>
    <t>Módosított előriányzat</t>
  </si>
  <si>
    <t xml:space="preserve"> Módosított előiányzat</t>
  </si>
  <si>
    <t xml:space="preserve">           Gáthy Z. Városi Könytár és Helytörténeti Múzem</t>
  </si>
  <si>
    <t xml:space="preserve">            Dorogi J. A. Művelődési Ház</t>
  </si>
  <si>
    <t xml:space="preserve"> Módosított előirányzat</t>
  </si>
  <si>
    <t>Módosított előirányzat</t>
  </si>
  <si>
    <t>Módosítás összesen</t>
  </si>
  <si>
    <t xml:space="preserve">  Eredeti előirányat</t>
  </si>
  <si>
    <t xml:space="preserve">  Módosított előriányzat</t>
  </si>
  <si>
    <t xml:space="preserve">       -   Kincstári Szervezet</t>
  </si>
  <si>
    <t xml:space="preserve"> Módosított előriányzat</t>
  </si>
  <si>
    <t xml:space="preserve">      -   Védőnői Szolgálat</t>
  </si>
  <si>
    <t xml:space="preserve">       -  Intézmény működtetés összesen</t>
  </si>
  <si>
    <t xml:space="preserve">          Gáthy Z. Városi Könytár és Helytörténeti Múzem</t>
  </si>
  <si>
    <t>+</t>
  </si>
  <si>
    <t>22.</t>
  </si>
  <si>
    <t>23.</t>
  </si>
  <si>
    <t>3. Hétszínvirád Óvoda</t>
  </si>
  <si>
    <t>3. Hétszínvirág Óvoda</t>
  </si>
  <si>
    <t>4. Petőfi Sándor Óvoda</t>
  </si>
  <si>
    <t>6. Gáthy Z. Városi Könyvtár</t>
  </si>
  <si>
    <t>5.  Zrínyi Ilona Óvoda</t>
  </si>
  <si>
    <t>5. Zrínyi Ilona Óvoda</t>
  </si>
  <si>
    <t>7.  Dr. Mosonyi A. Gondozási K.</t>
  </si>
  <si>
    <t>8.  Dr.Magyar K. Városi Bölcsöde</t>
  </si>
  <si>
    <t>9. Dorog Város Egyesített Sport I.</t>
  </si>
  <si>
    <t>10. József Attila Művelődési Ház</t>
  </si>
  <si>
    <t>1-11 cím összesen</t>
  </si>
  <si>
    <t xml:space="preserve"> 3. Hétszínvirág Óvoda</t>
  </si>
  <si>
    <t>6.  Gáthy Z. Városi Könytár és Helytörténeti Múzem</t>
  </si>
  <si>
    <t>7. Idősek gondozási Központja</t>
  </si>
  <si>
    <t>9. Dorog Város Egyesített Sportintézm.</t>
  </si>
  <si>
    <t>10. Dorogi József Attlia Művelődési Ház</t>
  </si>
  <si>
    <t>11. Kincstári Szervezet összesen</t>
  </si>
  <si>
    <t>6. Gáthy Z. Városi Könytár és Helytörténeti Múzem</t>
  </si>
  <si>
    <t>6. Gáthy Zoltán Városi Könyvtár</t>
  </si>
  <si>
    <t>16/2010.(VI.25.) sz. Kt.rendelet 10§ (6) bekezdése          1 fő</t>
  </si>
  <si>
    <t>E)Alaptevékenység szabad maradványa</t>
  </si>
  <si>
    <t xml:space="preserve"> 2014. évi normatív állami hozzájárulás</t>
  </si>
  <si>
    <t>Jogcím</t>
  </si>
  <si>
    <t>Mutató</t>
  </si>
  <si>
    <t>2014. évre jóváhagyott támogatás</t>
  </si>
  <si>
    <t>Tényleges</t>
  </si>
  <si>
    <t>Eltérérés éves szinten</t>
  </si>
  <si>
    <t>Összeg Ft</t>
  </si>
  <si>
    <t>mutatószám</t>
  </si>
  <si>
    <t>összeg Ft</t>
  </si>
  <si>
    <t>A helyi önkormányzatok működésének általános támogatása</t>
  </si>
  <si>
    <t>I.1.a) Önkormányzati hivatal működésének támogatása</t>
  </si>
  <si>
    <t>I.1.b) Település-üzemelt. kapcs.feladatellátás támogat.össz.</t>
  </si>
  <si>
    <t xml:space="preserve">        - Zöldterület-gazd.kapcs. Feladatok ellát.tám.</t>
  </si>
  <si>
    <t xml:space="preserve">        - Közvilágítás fenntartásának támogatása</t>
  </si>
  <si>
    <t xml:space="preserve">        - Köztemető fenntart.kapcsolatos feladatok támog.</t>
  </si>
  <si>
    <t xml:space="preserve">        - Közutak fenntartásának támogatása</t>
  </si>
  <si>
    <t>I.1.c.) Beszámítás összege</t>
  </si>
  <si>
    <t>I.1. a-c) jogcímem áp. 30-ig nyújtott éves támogatás összesen</t>
  </si>
  <si>
    <t>I.1. a-c) jogcímem május 1-től nyújtott éves támogatás összesen</t>
  </si>
  <si>
    <t>I.1.d) Egyéb kötlelező önkormányzati feladatok támogatása</t>
  </si>
  <si>
    <t>I. jogcímen önkormányzati támogatás összesen</t>
  </si>
  <si>
    <t>A települési önk.egyes köznevelési és gyermekétkeztetési feladatainak támogatása</t>
  </si>
  <si>
    <t>II.1. Óvodapedagógusok elismert létszáma 8 hó</t>
  </si>
  <si>
    <t>35 fő</t>
  </si>
  <si>
    <t>II.1.(2) Óvodapedagógusok munk.segítők száma 8 hó</t>
  </si>
  <si>
    <t>16 fő</t>
  </si>
  <si>
    <t>II.1. Óvodapedagógusok elismert létszáma 4 hó</t>
  </si>
  <si>
    <t>34 fő</t>
  </si>
  <si>
    <t>II.1.(2) Óvodapedagógusok munk.segítők száma 4 hó</t>
  </si>
  <si>
    <t>22 fő</t>
  </si>
  <si>
    <t>II.2. (1) Óvodaműködés támogatása 8 hó</t>
  </si>
  <si>
    <t>417 fő</t>
  </si>
  <si>
    <t>II.2. (12 Óvodaműködés támogatása 4 hó</t>
  </si>
  <si>
    <t>410 fő</t>
  </si>
  <si>
    <t>II.3 Óvódai, iskolai, gimnáziumi étkeztetés támogatása</t>
  </si>
  <si>
    <t>II. jogcímen önkormányzati támogatás összesen</t>
  </si>
  <si>
    <t>A települési önkormányzatok szociális és gyermekjóléti feladatainak támogatása</t>
  </si>
  <si>
    <t>III.3. Bölcsődei ellátás</t>
  </si>
  <si>
    <t>40 fő</t>
  </si>
  <si>
    <t>III.4. a)Kötelezően foglalk.szakmai dolg.bértám.idősekorúak ellátása</t>
  </si>
  <si>
    <t>III.4.b.) Intézményüzemeltetés támogatása idősekorúak ellátása</t>
  </si>
  <si>
    <t>III. jogcímen ökormányzati támogatás összesen</t>
  </si>
  <si>
    <t>Települési önkormányzatok kulturális feladatainak támogatása</t>
  </si>
  <si>
    <t>IV.1.d.) Tel.önk.támogatása a nyilvános könyvtári ellátás és közműv.feladat.</t>
  </si>
  <si>
    <t>IV. jogcímen ökormányzati támogatás összesen</t>
  </si>
  <si>
    <t>Helyi önkormányzat 2013. évi normatív támogatása</t>
  </si>
  <si>
    <t>Tényleges támogatás</t>
  </si>
  <si>
    <t>Eltérés</t>
  </si>
  <si>
    <t>Többcélú Kistérségi Társulás számára igényelt normatív támogatás</t>
  </si>
  <si>
    <t>II.3 Szociális és gyerekjóléti feladatok támogatása</t>
  </si>
  <si>
    <t>Gyeremekjóléti szolgálat</t>
  </si>
  <si>
    <t>Szociális étkeztetés</t>
  </si>
  <si>
    <t>Házi segítségnyújtás</t>
  </si>
  <si>
    <t>Éves támogatás összesen</t>
  </si>
  <si>
    <t>2014. évi normatív támogatás különbözet</t>
  </si>
  <si>
    <t>Támogatás év közi változása</t>
  </si>
  <si>
    <t>Elszámolási különbözet</t>
  </si>
  <si>
    <t>Dorog Város Önkormányzat 2014. évi központosított előirányzatok</t>
  </si>
  <si>
    <t>és egyéb kötött felhasználású támogatások elszámolása</t>
  </si>
  <si>
    <t>Központosított előirányzatok megnevezése</t>
  </si>
  <si>
    <t>Rendelkezésre bocsátott</t>
  </si>
  <si>
    <t>Ténylegesen felhasznált</t>
  </si>
  <si>
    <t>Fel nem használt</t>
  </si>
  <si>
    <t>Könyvtári és közművelődési érdekeltségnövelő tám.</t>
  </si>
  <si>
    <t>Gyermekszegénység elleni program keretében nyári étk.</t>
  </si>
  <si>
    <t>2013. évi áthúzódó bérkompenzáció</t>
  </si>
  <si>
    <t>E-útdíj miatti bevétel kiesés kompenzálása</t>
  </si>
  <si>
    <t>Lakott területtel kapcs. Feladatok támogatása</t>
  </si>
  <si>
    <t>Központosított előirányzatok összesen</t>
  </si>
  <si>
    <t>Bérkompenzáció</t>
  </si>
  <si>
    <t>Itthon vagy Magyarország szeretlek program támogatása</t>
  </si>
  <si>
    <t>Adósságkonszolidáció során törlesztési c. támogatás</t>
  </si>
  <si>
    <t>Szociális ágazati pótlék</t>
  </si>
  <si>
    <t>Kötetött felhasználású támogatás összesen</t>
  </si>
  <si>
    <t>Kötelezettségek</t>
  </si>
  <si>
    <t>2. melléklet  a 10/2015. (IV.30.) önkormányzati rendelethez</t>
  </si>
  <si>
    <t>3. melléklet  a 10/2015. (IV.30.) önkormányzati rendelethez</t>
  </si>
  <si>
    <t>4. melléklet a 10/2015. (IV.30.) önkormányzati rendelethez</t>
  </si>
  <si>
    <t xml:space="preserve"> 4/1. melléklet a 10/2015. (IV.30.) önkormányzati rendelethez</t>
  </si>
  <si>
    <t>4/2. melléklet a 10/2015. (IV.30.) önkormányzati rendelethez</t>
  </si>
  <si>
    <t>4/3. melléklet a 3. Kincstári Szervezet és intézmények bevételei 10/2015. (IV. 30.) önkormányzati rendelethez</t>
  </si>
  <si>
    <t>5. melléklet a 10/2015. (IV.30.) önkormányzati rendelethez</t>
  </si>
  <si>
    <t>5/1. melléklet a 10/2015. (IV.30.) önkormányzati rendelethez</t>
  </si>
  <si>
    <t>5/2. melléklet endelethez a 10/2015. (IV.30.) önkormányzati rendelethez</t>
  </si>
  <si>
    <t>5/3. melléklet a 3. Kincstári Szervezet és intézmények kiadásai 10/2015. (IV. 30.) önkormányzati rendelethez</t>
  </si>
  <si>
    <t>6. melléklet a 10/2015. (IV.30.) önkormányzati rendelethez</t>
  </si>
  <si>
    <t>6.1. melléklet a 10/2015. (IV.30.) önkormányzati rendelethez</t>
  </si>
  <si>
    <t xml:space="preserve">7. melléklet a 10/2015. (IV.30.) önkormányzati rendelethez </t>
  </si>
  <si>
    <t>8. melléklet a 10/2015. ( IV.30.)önkormányzati rendelethez</t>
  </si>
  <si>
    <t>9/2. melléklet a 10/2015. (IV.30.) önkormányzati rendelethez</t>
  </si>
  <si>
    <t>9/1. melléklet a 10/2015. (IV.30.) önkormányzati rendelethez</t>
  </si>
  <si>
    <t xml:space="preserve">9/3. melléklet a 10/2015. (IV.30.) önkormányzati rendelethez </t>
  </si>
  <si>
    <t>10.1. melléklet a 10/2015. (IV.30.) önkormányzati rendelethez</t>
  </si>
  <si>
    <t>10. 2. melléklet a 10/2015. (IV.30.)önkormányzati rendelethez</t>
  </si>
  <si>
    <t>10. 3. melléklet a 10/2015. (IV.30.)önkormányzati rendelethez</t>
  </si>
  <si>
    <t>10.4. melléklet a 10/2015. (IV.30.)önkormányzati rendelethez</t>
  </si>
  <si>
    <t>10.5. melléklet a 10/2015. (IV.30.) önkormányzati rendelethez</t>
  </si>
  <si>
    <t>11. melléklet  a 10/2015. (IV.30.) önkormányzati rendelethez</t>
  </si>
  <si>
    <t>12.melléklet a 10/2015. (IV.30.) önkormányzati rendelethez</t>
  </si>
  <si>
    <t>13. melléklet  a 10/2015. (IV.30.) önkormányzati rendelethez</t>
  </si>
  <si>
    <t>14. melléklet a  10/2015. (IV.30.)  önkormányzati rendelethez</t>
  </si>
  <si>
    <t xml:space="preserve">15. melléklet a 10/2015. (IV.30.) önkormányzati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</si>
</sst>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6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b/>
      <u val="single"/>
      <sz val="10"/>
      <name val="Arial"/>
      <family val="2"/>
    </font>
    <font>
      <b/>
      <sz val="10"/>
      <name val="Times New Roman CE"/>
      <family val="1"/>
    </font>
    <font>
      <b/>
      <u val="single"/>
      <sz val="10"/>
      <name val="MS Sans Serif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1"/>
      <name val="Arial CE"/>
      <family val="0"/>
    </font>
    <font>
      <sz val="11"/>
      <name val="Arial CE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2"/>
      <name val="MS Sans Serif"/>
      <family val="2"/>
    </font>
    <font>
      <u val="single"/>
      <sz val="10"/>
      <name val="Arial"/>
      <family val="2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9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13" fillId="0" borderId="24" xfId="0" applyFont="1" applyBorder="1" applyAlignment="1">
      <alignment/>
    </xf>
    <xf numFmtId="0" fontId="12" fillId="0" borderId="18" xfId="0" applyFont="1" applyBorder="1" applyAlignment="1">
      <alignment/>
    </xf>
    <xf numFmtId="3" fontId="0" fillId="0" borderId="0" xfId="0" applyNumberFormat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9" fillId="0" borderId="14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1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left"/>
    </xf>
    <xf numFmtId="3" fontId="7" fillId="0" borderId="15" xfId="55" applyNumberFormat="1" applyFont="1" applyFill="1" applyBorder="1">
      <alignment/>
      <protection/>
    </xf>
    <xf numFmtId="3" fontId="7" fillId="0" borderId="0" xfId="55" applyNumberFormat="1" applyFont="1" applyFill="1" applyBorder="1">
      <alignment/>
      <protection/>
    </xf>
    <xf numFmtId="3" fontId="7" fillId="0" borderId="15" xfId="56" applyNumberFormat="1" applyFont="1" applyFill="1" applyBorder="1">
      <alignment/>
      <protection/>
    </xf>
    <xf numFmtId="3" fontId="7" fillId="0" borderId="0" xfId="56" applyNumberFormat="1" applyFont="1" applyFill="1" applyBorder="1">
      <alignment/>
      <protection/>
    </xf>
    <xf numFmtId="0" fontId="6" fillId="0" borderId="0" xfId="55" applyFont="1" applyFill="1">
      <alignment/>
      <protection/>
    </xf>
    <xf numFmtId="0" fontId="7" fillId="0" borderId="0" xfId="55" applyFont="1" applyFill="1">
      <alignment/>
      <protection/>
    </xf>
    <xf numFmtId="0" fontId="0" fillId="0" borderId="0" xfId="0" applyFill="1" applyAlignment="1">
      <alignment/>
    </xf>
    <xf numFmtId="0" fontId="6" fillId="0" borderId="0" xfId="55" applyFont="1" applyFill="1" applyAlignment="1">
      <alignment horizontal="center"/>
      <protection/>
    </xf>
    <xf numFmtId="0" fontId="8" fillId="0" borderId="13" xfId="55" applyFont="1" applyFill="1" applyBorder="1" applyAlignment="1">
      <alignment horizontal="center"/>
      <protection/>
    </xf>
    <xf numFmtId="3" fontId="0" fillId="0" borderId="0" xfId="0" applyNumberFormat="1" applyFill="1" applyAlignment="1">
      <alignment/>
    </xf>
    <xf numFmtId="0" fontId="0" fillId="0" borderId="16" xfId="0" applyFill="1" applyBorder="1" applyAlignment="1">
      <alignment/>
    </xf>
    <xf numFmtId="0" fontId="13" fillId="0" borderId="0" xfId="0" applyFont="1" applyFill="1" applyAlignment="1">
      <alignment/>
    </xf>
    <xf numFmtId="0" fontId="7" fillId="0" borderId="0" xfId="56" applyFont="1" applyFill="1">
      <alignment/>
      <protection/>
    </xf>
    <xf numFmtId="3" fontId="7" fillId="0" borderId="0" xfId="56" applyNumberFormat="1" applyFont="1" applyFill="1">
      <alignment/>
      <protection/>
    </xf>
    <xf numFmtId="0" fontId="8" fillId="0" borderId="10" xfId="56" applyFont="1" applyFill="1" applyBorder="1" applyAlignment="1">
      <alignment horizontal="center"/>
      <protection/>
    </xf>
    <xf numFmtId="3" fontId="8" fillId="0" borderId="10" xfId="56" applyNumberFormat="1" applyFont="1" applyFill="1" applyBorder="1" applyAlignment="1">
      <alignment horizontal="center"/>
      <protection/>
    </xf>
    <xf numFmtId="0" fontId="8" fillId="0" borderId="24" xfId="56" applyFont="1" applyFill="1" applyBorder="1" applyAlignment="1">
      <alignment horizontal="center"/>
      <protection/>
    </xf>
    <xf numFmtId="2" fontId="8" fillId="0" borderId="10" xfId="56" applyNumberFormat="1" applyFont="1" applyFill="1" applyBorder="1" applyAlignment="1">
      <alignment horizontal="center" wrapText="1"/>
      <protection/>
    </xf>
    <xf numFmtId="0" fontId="8" fillId="0" borderId="11" xfId="56" applyFont="1" applyFill="1" applyBorder="1" applyAlignment="1">
      <alignment horizontal="center"/>
      <protection/>
    </xf>
    <xf numFmtId="0" fontId="8" fillId="0" borderId="14" xfId="56" applyFont="1" applyFill="1" applyBorder="1" applyAlignment="1">
      <alignment horizontal="center"/>
      <protection/>
    </xf>
    <xf numFmtId="3" fontId="8" fillId="0" borderId="14" xfId="56" applyNumberFormat="1" applyFont="1" applyFill="1" applyBorder="1" applyAlignment="1">
      <alignment horizontal="center"/>
      <protection/>
    </xf>
    <xf numFmtId="0" fontId="8" fillId="0" borderId="17" xfId="56" applyFont="1" applyFill="1" applyBorder="1" applyAlignment="1">
      <alignment horizontal="center"/>
      <protection/>
    </xf>
    <xf numFmtId="2" fontId="8" fillId="0" borderId="14" xfId="56" applyNumberFormat="1" applyFont="1" applyFill="1" applyBorder="1" applyAlignment="1">
      <alignment horizontal="center" wrapText="1"/>
      <protection/>
    </xf>
    <xf numFmtId="0" fontId="8" fillId="0" borderId="23" xfId="56" applyFont="1" applyFill="1" applyBorder="1" applyAlignment="1">
      <alignment horizontal="center"/>
      <protection/>
    </xf>
    <xf numFmtId="0" fontId="8" fillId="0" borderId="18" xfId="56" applyFont="1" applyFill="1" applyBorder="1" applyAlignment="1">
      <alignment horizontal="center"/>
      <protection/>
    </xf>
    <xf numFmtId="0" fontId="8" fillId="0" borderId="12" xfId="56" applyFont="1" applyFill="1" applyBorder="1" applyAlignment="1">
      <alignment horizontal="center"/>
      <protection/>
    </xf>
    <xf numFmtId="0" fontId="8" fillId="0" borderId="19" xfId="56" applyFont="1" applyFill="1" applyBorder="1" applyAlignment="1">
      <alignment horizontal="center"/>
      <protection/>
    </xf>
    <xf numFmtId="2" fontId="8" fillId="0" borderId="12" xfId="56" applyNumberFormat="1" applyFont="1" applyFill="1" applyBorder="1" applyAlignment="1">
      <alignment horizontal="center" wrapText="1"/>
      <protection/>
    </xf>
    <xf numFmtId="0" fontId="8" fillId="0" borderId="20" xfId="56" applyFont="1" applyFill="1" applyBorder="1" applyAlignment="1">
      <alignment horizontal="center"/>
      <protection/>
    </xf>
    <xf numFmtId="0" fontId="8" fillId="0" borderId="13" xfId="56" applyFont="1" applyFill="1" applyBorder="1" applyAlignment="1">
      <alignment horizontal="center"/>
      <protection/>
    </xf>
    <xf numFmtId="3" fontId="8" fillId="0" borderId="13" xfId="56" applyNumberFormat="1" applyFont="1" applyFill="1" applyBorder="1" applyAlignment="1">
      <alignment horizontal="center"/>
      <protection/>
    </xf>
    <xf numFmtId="0" fontId="8" fillId="0" borderId="22" xfId="56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/>
    </xf>
    <xf numFmtId="0" fontId="8" fillId="0" borderId="17" xfId="0" applyFont="1" applyBorder="1" applyAlignment="1">
      <alignment/>
    </xf>
    <xf numFmtId="16" fontId="3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" fontId="1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7" fillId="0" borderId="23" xfId="0" applyNumberFormat="1" applyFont="1" applyFill="1" applyBorder="1" applyAlignment="1">
      <alignment/>
    </xf>
    <xf numFmtId="0" fontId="8" fillId="0" borderId="0" xfId="55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8" fillId="0" borderId="0" xfId="55" applyFont="1" applyFill="1" applyBorder="1">
      <alignment/>
      <protection/>
    </xf>
    <xf numFmtId="0" fontId="0" fillId="0" borderId="10" xfId="0" applyBorder="1" applyAlignment="1">
      <alignment/>
    </xf>
    <xf numFmtId="0" fontId="7" fillId="0" borderId="14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0" fillId="0" borderId="0" xfId="0" applyFont="1" applyBorder="1" applyAlignment="1">
      <alignment/>
    </xf>
    <xf numFmtId="0" fontId="7" fillId="0" borderId="18" xfId="0" applyFont="1" applyBorder="1" applyAlignment="1">
      <alignment horizontal="left" indent="2"/>
    </xf>
    <xf numFmtId="0" fontId="0" fillId="0" borderId="15" xfId="0" applyBorder="1" applyAlignment="1">
      <alignment/>
    </xf>
    <xf numFmtId="49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33" borderId="0" xfId="0" applyFont="1" applyFill="1" applyAlignment="1">
      <alignment/>
    </xf>
    <xf numFmtId="3" fontId="8" fillId="0" borderId="0" xfId="56" applyNumberFormat="1" applyFont="1" applyFill="1" applyBorder="1">
      <alignment/>
      <protection/>
    </xf>
    <xf numFmtId="0" fontId="13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0" fillId="34" borderId="0" xfId="0" applyFill="1" applyAlignment="1">
      <alignment/>
    </xf>
    <xf numFmtId="3" fontId="12" fillId="0" borderId="12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13" fillId="0" borderId="13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0" fillId="0" borderId="15" xfId="0" applyFill="1" applyBorder="1" applyAlignment="1">
      <alignment/>
    </xf>
    <xf numFmtId="3" fontId="13" fillId="0" borderId="14" xfId="56" applyNumberFormat="1" applyFont="1" applyFill="1" applyBorder="1">
      <alignment/>
      <protection/>
    </xf>
    <xf numFmtId="3" fontId="13" fillId="0" borderId="0" xfId="56" applyNumberFormat="1" applyFont="1" applyFill="1" applyBorder="1">
      <alignment/>
      <protection/>
    </xf>
    <xf numFmtId="3" fontId="12" fillId="0" borderId="14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13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0" fontId="8" fillId="0" borderId="14" xfId="0" applyFont="1" applyBorder="1" applyAlignment="1">
      <alignment horizontal="left" indent="2"/>
    </xf>
    <xf numFmtId="3" fontId="13" fillId="0" borderId="13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17" fillId="0" borderId="10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5" fillId="0" borderId="15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3" xfId="0" applyFont="1" applyBorder="1" applyAlignment="1">
      <alignment horizontal="center"/>
    </xf>
    <xf numFmtId="3" fontId="12" fillId="0" borderId="17" xfId="0" applyNumberFormat="1" applyFont="1" applyBorder="1" applyAlignment="1">
      <alignment/>
    </xf>
    <xf numFmtId="0" fontId="12" fillId="0" borderId="14" xfId="0" applyFont="1" applyBorder="1" applyAlignment="1">
      <alignment horizontal="left" indent="2"/>
    </xf>
    <xf numFmtId="3" fontId="12" fillId="0" borderId="0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0" fontId="13" fillId="0" borderId="14" xfId="0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18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left" indent="2"/>
    </xf>
    <xf numFmtId="3" fontId="13" fillId="0" borderId="0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3" fontId="8" fillId="0" borderId="18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9" fillId="0" borderId="18" xfId="0" applyFont="1" applyBorder="1" applyAlignment="1">
      <alignment horizontal="center"/>
    </xf>
    <xf numFmtId="2" fontId="7" fillId="0" borderId="14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" fontId="7" fillId="0" borderId="1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 horizontal="left" indent="2"/>
    </xf>
    <xf numFmtId="0" fontId="0" fillId="34" borderId="0" xfId="0" applyFill="1" applyBorder="1" applyAlignment="1">
      <alignment/>
    </xf>
    <xf numFmtId="4" fontId="7" fillId="0" borderId="0" xfId="0" applyNumberFormat="1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3" fontId="15" fillId="0" borderId="15" xfId="0" applyNumberFormat="1" applyFont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0" fontId="15" fillId="0" borderId="17" xfId="0" applyFont="1" applyBorder="1" applyAlignment="1">
      <alignment/>
    </xf>
    <xf numFmtId="0" fontId="15" fillId="0" borderId="11" xfId="0" applyFont="1" applyBorder="1" applyAlignment="1">
      <alignment/>
    </xf>
    <xf numFmtId="2" fontId="15" fillId="0" borderId="10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3" fontId="12" fillId="0" borderId="16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0" fontId="12" fillId="0" borderId="19" xfId="0" applyFont="1" applyBorder="1" applyAlignment="1">
      <alignment/>
    </xf>
    <xf numFmtId="0" fontId="15" fillId="0" borderId="14" xfId="0" applyFont="1" applyBorder="1" applyAlignment="1">
      <alignment vertical="center"/>
    </xf>
    <xf numFmtId="3" fontId="15" fillId="0" borderId="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4" xfId="0" applyFont="1" applyBorder="1" applyAlignment="1">
      <alignment/>
    </xf>
    <xf numFmtId="49" fontId="13" fillId="0" borderId="18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2" fontId="12" fillId="0" borderId="14" xfId="0" applyNumberFormat="1" applyFont="1" applyBorder="1" applyAlignment="1">
      <alignment/>
    </xf>
    <xf numFmtId="3" fontId="12" fillId="0" borderId="18" xfId="0" applyNumberFormat="1" applyFont="1" applyFill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0" borderId="18" xfId="0" applyNumberFormat="1" applyFont="1" applyFill="1" applyBorder="1" applyAlignment="1">
      <alignment horizontal="right"/>
    </xf>
    <xf numFmtId="49" fontId="13" fillId="0" borderId="12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right"/>
    </xf>
    <xf numFmtId="49" fontId="13" fillId="0" borderId="17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3" fillId="0" borderId="12" xfId="0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0" fontId="15" fillId="0" borderId="13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49" fontId="13" fillId="0" borderId="10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49" fontId="13" fillId="0" borderId="14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vertical="center"/>
    </xf>
    <xf numFmtId="3" fontId="12" fillId="0" borderId="0" xfId="0" applyNumberFormat="1" applyFont="1" applyAlignment="1">
      <alignment/>
    </xf>
    <xf numFmtId="49" fontId="13" fillId="0" borderId="17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/>
    </xf>
    <xf numFmtId="2" fontId="15" fillId="0" borderId="10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/>
    </xf>
    <xf numFmtId="2" fontId="15" fillId="0" borderId="12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3" fillId="0" borderId="22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2" fontId="15" fillId="0" borderId="13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5" fillId="0" borderId="17" xfId="0" applyFont="1" applyBorder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Alignment="1">
      <alignment/>
    </xf>
    <xf numFmtId="0" fontId="12" fillId="0" borderId="17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0" xfId="0" applyFont="1" applyFill="1" applyBorder="1" applyAlignment="1">
      <alignment/>
    </xf>
    <xf numFmtId="3" fontId="12" fillId="0" borderId="14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0" fontId="13" fillId="0" borderId="14" xfId="0" applyFont="1" applyBorder="1" applyAlignment="1">
      <alignment horizontal="left" indent="2"/>
    </xf>
    <xf numFmtId="0" fontId="12" fillId="0" borderId="15" xfId="0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13" fillId="0" borderId="12" xfId="0" applyFont="1" applyBorder="1" applyAlignment="1">
      <alignment horizontal="left" indent="2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4" fontId="12" fillId="0" borderId="19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34" borderId="18" xfId="0" applyFont="1" applyFill="1" applyBorder="1" applyAlignment="1">
      <alignment/>
    </xf>
    <xf numFmtId="3" fontId="13" fillId="34" borderId="14" xfId="0" applyNumberFormat="1" applyFont="1" applyFill="1" applyBorder="1" applyAlignment="1">
      <alignment/>
    </xf>
    <xf numFmtId="3" fontId="13" fillId="34" borderId="0" xfId="0" applyNumberFormat="1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4" fontId="13" fillId="0" borderId="14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0" fontId="12" fillId="0" borderId="0" xfId="0" applyFont="1" applyBorder="1" applyAlignment="1">
      <alignment horizontal="left" indent="2"/>
    </xf>
    <xf numFmtId="4" fontId="12" fillId="0" borderId="0" xfId="0" applyNumberFormat="1" applyFont="1" applyBorder="1" applyAlignment="1">
      <alignment/>
    </xf>
    <xf numFmtId="49" fontId="13" fillId="0" borderId="19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3" fontId="12" fillId="0" borderId="14" xfId="55" applyNumberFormat="1" applyFont="1" applyBorder="1">
      <alignment/>
      <protection/>
    </xf>
    <xf numFmtId="49" fontId="13" fillId="0" borderId="24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/>
    </xf>
    <xf numFmtId="49" fontId="13" fillId="0" borderId="13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/>
    </xf>
    <xf numFmtId="2" fontId="15" fillId="0" borderId="14" xfId="0" applyNumberFormat="1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55" applyFont="1" applyFill="1">
      <alignment/>
      <protection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33" borderId="0" xfId="0" applyFill="1" applyAlignment="1">
      <alignment/>
    </xf>
    <xf numFmtId="3" fontId="7" fillId="34" borderId="0" xfId="0" applyNumberFormat="1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3" fontId="12" fillId="34" borderId="23" xfId="0" applyNumberFormat="1" applyFont="1" applyFill="1" applyBorder="1" applyAlignment="1">
      <alignment/>
    </xf>
    <xf numFmtId="3" fontId="12" fillId="34" borderId="0" xfId="0" applyNumberFormat="1" applyFont="1" applyFill="1" applyBorder="1" applyAlignment="1">
      <alignment/>
    </xf>
    <xf numFmtId="3" fontId="12" fillId="34" borderId="18" xfId="0" applyNumberFormat="1" applyFont="1" applyFill="1" applyBorder="1" applyAlignment="1">
      <alignment/>
    </xf>
    <xf numFmtId="0" fontId="12" fillId="34" borderId="14" xfId="0" applyFont="1" applyFill="1" applyBorder="1" applyAlignment="1">
      <alignment/>
    </xf>
    <xf numFmtId="3" fontId="12" fillId="34" borderId="11" xfId="0" applyNumberFormat="1" applyFon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3" fontId="12" fillId="34" borderId="0" xfId="0" applyNumberFormat="1" applyFont="1" applyFill="1" applyAlignment="1">
      <alignment/>
    </xf>
    <xf numFmtId="3" fontId="12" fillId="34" borderId="17" xfId="0" applyNumberFormat="1" applyFont="1" applyFill="1" applyBorder="1" applyAlignment="1">
      <alignment/>
    </xf>
    <xf numFmtId="3" fontId="12" fillId="34" borderId="15" xfId="0" applyNumberFormat="1" applyFont="1" applyFill="1" applyBorder="1" applyAlignment="1">
      <alignment/>
    </xf>
    <xf numFmtId="4" fontId="12" fillId="34" borderId="23" xfId="0" applyNumberFormat="1" applyFont="1" applyFill="1" applyBorder="1" applyAlignment="1">
      <alignment/>
    </xf>
    <xf numFmtId="0" fontId="12" fillId="34" borderId="12" xfId="0" applyFont="1" applyFill="1" applyBorder="1" applyAlignment="1">
      <alignment/>
    </xf>
    <xf numFmtId="4" fontId="12" fillId="34" borderId="12" xfId="0" applyNumberFormat="1" applyFont="1" applyFill="1" applyBorder="1" applyAlignment="1">
      <alignment/>
    </xf>
    <xf numFmtId="4" fontId="12" fillId="34" borderId="20" xfId="0" applyNumberFormat="1" applyFont="1" applyFill="1" applyBorder="1" applyAlignment="1">
      <alignment/>
    </xf>
    <xf numFmtId="0" fontId="12" fillId="34" borderId="23" xfId="0" applyFont="1" applyFill="1" applyBorder="1" applyAlignment="1">
      <alignment/>
    </xf>
    <xf numFmtId="3" fontId="12" fillId="34" borderId="15" xfId="0" applyNumberFormat="1" applyFont="1" applyFill="1" applyBorder="1" applyAlignment="1">
      <alignment horizontal="right"/>
    </xf>
    <xf numFmtId="3" fontId="12" fillId="34" borderId="10" xfId="0" applyNumberFormat="1" applyFont="1" applyFill="1" applyBorder="1" applyAlignment="1">
      <alignment horizontal="right"/>
    </xf>
    <xf numFmtId="0" fontId="19" fillId="34" borderId="10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0" fontId="1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2" fillId="34" borderId="15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" fontId="3" fillId="34" borderId="0" xfId="0" applyNumberFormat="1" applyFont="1" applyFill="1" applyAlignment="1">
      <alignment horizontal="left"/>
    </xf>
    <xf numFmtId="3" fontId="15" fillId="0" borderId="18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3" fontId="15" fillId="34" borderId="10" xfId="0" applyNumberFormat="1" applyFont="1" applyFill="1" applyBorder="1" applyAlignment="1">
      <alignment/>
    </xf>
    <xf numFmtId="3" fontId="12" fillId="34" borderId="12" xfId="0" applyNumberFormat="1" applyFont="1" applyFill="1" applyBorder="1" applyAlignment="1">
      <alignment/>
    </xf>
    <xf numFmtId="3" fontId="15" fillId="34" borderId="14" xfId="0" applyNumberFormat="1" applyFont="1" applyFill="1" applyBorder="1" applyAlignment="1">
      <alignment/>
    </xf>
    <xf numFmtId="3" fontId="15" fillId="34" borderId="13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4" fontId="12" fillId="34" borderId="14" xfId="0" applyNumberFormat="1" applyFont="1" applyFill="1" applyBorder="1" applyAlignment="1">
      <alignment/>
    </xf>
    <xf numFmtId="3" fontId="12" fillId="0" borderId="16" xfId="0" applyNumberFormat="1" applyFont="1" applyBorder="1" applyAlignment="1">
      <alignment/>
    </xf>
    <xf numFmtId="4" fontId="12" fillId="34" borderId="0" xfId="0" applyNumberFormat="1" applyFont="1" applyFill="1" applyBorder="1" applyAlignment="1">
      <alignment/>
    </xf>
    <xf numFmtId="4" fontId="12" fillId="34" borderId="16" xfId="0" applyNumberFormat="1" applyFont="1" applyFill="1" applyBorder="1" applyAlignment="1">
      <alignment/>
    </xf>
    <xf numFmtId="4" fontId="12" fillId="0" borderId="16" xfId="0" applyNumberFormat="1" applyFont="1" applyBorder="1" applyAlignment="1">
      <alignment/>
    </xf>
    <xf numFmtId="3" fontId="12" fillId="34" borderId="14" xfId="0" applyNumberFormat="1" applyFont="1" applyFill="1" applyBorder="1" applyAlignment="1">
      <alignment horizontal="right"/>
    </xf>
    <xf numFmtId="4" fontId="13" fillId="0" borderId="12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3" fontId="12" fillId="0" borderId="22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7" fillId="0" borderId="18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/>
    </xf>
    <xf numFmtId="4" fontId="7" fillId="0" borderId="23" xfId="0" applyNumberFormat="1" applyFont="1" applyBorder="1" applyAlignment="1">
      <alignment horizontal="right"/>
    </xf>
    <xf numFmtId="3" fontId="7" fillId="34" borderId="14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7" fillId="0" borderId="19" xfId="0" applyFont="1" applyBorder="1" applyAlignment="1">
      <alignment horizontal="left" indent="2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 indent="2"/>
    </xf>
    <xf numFmtId="0" fontId="8" fillId="0" borderId="17" xfId="0" applyFont="1" applyFill="1" applyBorder="1" applyAlignment="1">
      <alignment/>
    </xf>
    <xf numFmtId="3" fontId="7" fillId="0" borderId="2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7" fillId="0" borderId="23" xfId="0" applyNumberFormat="1" applyFont="1" applyBorder="1" applyAlignment="1">
      <alignment/>
    </xf>
    <xf numFmtId="3" fontId="7" fillId="34" borderId="23" xfId="0" applyNumberFormat="1" applyFont="1" applyFill="1" applyBorder="1" applyAlignment="1">
      <alignment/>
    </xf>
    <xf numFmtId="3" fontId="14" fillId="0" borderId="15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0" fillId="0" borderId="23" xfId="0" applyFill="1" applyBorder="1" applyAlignment="1">
      <alignment/>
    </xf>
    <xf numFmtId="2" fontId="12" fillId="0" borderId="13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4" fontId="13" fillId="0" borderId="13" xfId="0" applyNumberFormat="1" applyFont="1" applyBorder="1" applyAlignment="1">
      <alignment/>
    </xf>
    <xf numFmtId="2" fontId="12" fillId="0" borderId="18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0" fontId="5" fillId="0" borderId="18" xfId="0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13" fillId="0" borderId="18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19" xfId="0" applyNumberFormat="1" applyFont="1" applyBorder="1" applyAlignment="1">
      <alignment/>
    </xf>
    <xf numFmtId="2" fontId="13" fillId="0" borderId="16" xfId="0" applyNumberFormat="1" applyFont="1" applyBorder="1" applyAlignment="1">
      <alignment/>
    </xf>
    <xf numFmtId="4" fontId="9" fillId="0" borderId="13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4" fontId="13" fillId="34" borderId="12" xfId="0" applyNumberFormat="1" applyFont="1" applyFill="1" applyBorder="1" applyAlignment="1">
      <alignment/>
    </xf>
    <xf numFmtId="0" fontId="12" fillId="0" borderId="1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0" fontId="23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13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12" fillId="0" borderId="13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13" xfId="0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7" fillId="0" borderId="10" xfId="0" applyFont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3" fontId="24" fillId="0" borderId="13" xfId="0" applyNumberFormat="1" applyFont="1" applyBorder="1" applyAlignment="1">
      <alignment/>
    </xf>
    <xf numFmtId="0" fontId="27" fillId="0" borderId="13" xfId="0" applyFont="1" applyBorder="1" applyAlignment="1">
      <alignment/>
    </xf>
    <xf numFmtId="3" fontId="27" fillId="0" borderId="13" xfId="0" applyNumberFormat="1" applyFont="1" applyBorder="1" applyAlignment="1">
      <alignment/>
    </xf>
    <xf numFmtId="0" fontId="28" fillId="0" borderId="0" xfId="0" applyFont="1" applyAlignment="1">
      <alignment/>
    </xf>
    <xf numFmtId="16" fontId="0" fillId="0" borderId="0" xfId="0" applyNumberFormat="1" applyAlignment="1">
      <alignment/>
    </xf>
    <xf numFmtId="0" fontId="2" fillId="0" borderId="13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3" fontId="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3" fontId="8" fillId="34" borderId="12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3" fontId="12" fillId="0" borderId="2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/>
    </xf>
    <xf numFmtId="49" fontId="13" fillId="0" borderId="19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3" fontId="15" fillId="0" borderId="17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23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11" xfId="0" applyNumberFormat="1" applyFont="1" applyFill="1" applyBorder="1" applyAlignment="1">
      <alignment horizontal="right" vertical="center"/>
    </xf>
    <xf numFmtId="3" fontId="15" fillId="0" borderId="19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2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56" applyFont="1" applyFill="1" applyBorder="1">
      <alignment/>
      <protection/>
    </xf>
    <xf numFmtId="0" fontId="8" fillId="0" borderId="10" xfId="55" applyFont="1" applyFill="1" applyBorder="1">
      <alignment/>
      <protection/>
    </xf>
    <xf numFmtId="0" fontId="7" fillId="0" borderId="15" xfId="56" applyFont="1" applyFill="1" applyBorder="1">
      <alignment/>
      <protection/>
    </xf>
    <xf numFmtId="3" fontId="7" fillId="0" borderId="10" xfId="56" applyNumberFormat="1" applyFont="1" applyFill="1" applyBorder="1">
      <alignment/>
      <protection/>
    </xf>
    <xf numFmtId="3" fontId="7" fillId="0" borderId="23" xfId="55" applyNumberFormat="1" applyFont="1" applyFill="1" applyBorder="1">
      <alignment/>
      <protection/>
    </xf>
    <xf numFmtId="0" fontId="7" fillId="0" borderId="14" xfId="55" applyFont="1" applyFill="1" applyBorder="1">
      <alignment/>
      <protection/>
    </xf>
    <xf numFmtId="3" fontId="7" fillId="0" borderId="14" xfId="56" applyNumberFormat="1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7" fillId="0" borderId="18" xfId="55" applyFont="1" applyFill="1" applyBorder="1" applyAlignment="1">
      <alignment horizontal="center"/>
      <protection/>
    </xf>
    <xf numFmtId="3" fontId="7" fillId="0" borderId="14" xfId="55" applyNumberFormat="1" applyFont="1" applyFill="1" applyBorder="1">
      <alignment/>
      <protection/>
    </xf>
    <xf numFmtId="0" fontId="7" fillId="0" borderId="19" xfId="55" applyFont="1" applyFill="1" applyBorder="1" applyAlignment="1">
      <alignment horizontal="center"/>
      <protection/>
    </xf>
    <xf numFmtId="10" fontId="7" fillId="0" borderId="12" xfId="63" applyNumberFormat="1" applyFont="1" applyFill="1" applyBorder="1" applyAlignment="1">
      <alignment/>
    </xf>
    <xf numFmtId="0" fontId="9" fillId="0" borderId="0" xfId="56" applyFont="1" applyFill="1" applyBorder="1">
      <alignment/>
      <protection/>
    </xf>
    <xf numFmtId="0" fontId="7" fillId="0" borderId="15" xfId="55" applyFont="1" applyFill="1" applyBorder="1">
      <alignment/>
      <protection/>
    </xf>
    <xf numFmtId="3" fontId="7" fillId="0" borderId="10" xfId="55" applyNumberFormat="1" applyFont="1" applyFill="1" applyBorder="1">
      <alignment/>
      <protection/>
    </xf>
    <xf numFmtId="3" fontId="0" fillId="0" borderId="23" xfId="0" applyNumberFormat="1" applyFill="1" applyBorder="1" applyAlignment="1">
      <alignment/>
    </xf>
    <xf numFmtId="0" fontId="7" fillId="0" borderId="0" xfId="55" applyFont="1" applyFill="1" applyBorder="1">
      <alignment/>
      <protection/>
    </xf>
    <xf numFmtId="3" fontId="7" fillId="0" borderId="12" xfId="55" applyNumberFormat="1" applyFont="1" applyFill="1" applyBorder="1">
      <alignment/>
      <protection/>
    </xf>
    <xf numFmtId="0" fontId="7" fillId="0" borderId="0" xfId="0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/>
    </xf>
    <xf numFmtId="0" fontId="9" fillId="0" borderId="10" xfId="55" applyFont="1" applyFill="1" applyBorder="1">
      <alignment/>
      <protection/>
    </xf>
    <xf numFmtId="0" fontId="7" fillId="0" borderId="15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3" fontId="8" fillId="0" borderId="23" xfId="55" applyNumberFormat="1" applyFont="1" applyFill="1" applyBorder="1">
      <alignment/>
      <protection/>
    </xf>
    <xf numFmtId="0" fontId="8" fillId="0" borderId="15" xfId="56" applyFont="1" applyFill="1" applyBorder="1">
      <alignment/>
      <protection/>
    </xf>
    <xf numFmtId="10" fontId="0" fillId="0" borderId="23" xfId="63" applyNumberFormat="1" applyFont="1" applyFill="1" applyBorder="1" applyAlignment="1">
      <alignment/>
    </xf>
    <xf numFmtId="0" fontId="8" fillId="0" borderId="0" xfId="56" applyFont="1" applyFill="1" applyBorder="1" applyAlignment="1">
      <alignment/>
      <protection/>
    </xf>
    <xf numFmtId="0" fontId="7" fillId="0" borderId="23" xfId="55" applyFont="1" applyFill="1" applyBorder="1">
      <alignment/>
      <protection/>
    </xf>
    <xf numFmtId="0" fontId="9" fillId="0" borderId="14" xfId="0" applyFont="1" applyFill="1" applyBorder="1" applyAlignment="1">
      <alignment/>
    </xf>
    <xf numFmtId="3" fontId="7" fillId="0" borderId="20" xfId="55" applyNumberFormat="1" applyFont="1" applyFill="1" applyBorder="1">
      <alignment/>
      <protection/>
    </xf>
    <xf numFmtId="0" fontId="8" fillId="0" borderId="1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7" fillId="0" borderId="0" xfId="56" applyFont="1" applyFill="1" applyBorder="1">
      <alignment/>
      <protection/>
    </xf>
    <xf numFmtId="0" fontId="9" fillId="0" borderId="14" xfId="55" applyFont="1" applyFill="1" applyBorder="1">
      <alignment/>
      <protection/>
    </xf>
    <xf numFmtId="0" fontId="9" fillId="0" borderId="10" xfId="56" applyFont="1" applyFill="1" applyBorder="1">
      <alignment/>
      <protection/>
    </xf>
    <xf numFmtId="0" fontId="8" fillId="0" borderId="14" xfId="56" applyFont="1" applyFill="1" applyBorder="1" applyAlignment="1">
      <alignment/>
      <protection/>
    </xf>
    <xf numFmtId="0" fontId="8" fillId="0" borderId="14" xfId="56" applyFont="1" applyFill="1" applyBorder="1">
      <alignment/>
      <protection/>
    </xf>
    <xf numFmtId="0" fontId="8" fillId="0" borderId="10" xfId="56" applyFont="1" applyFill="1" applyBorder="1">
      <alignment/>
      <protection/>
    </xf>
    <xf numFmtId="3" fontId="8" fillId="0" borderId="14" xfId="56" applyNumberFormat="1" applyFont="1" applyFill="1" applyBorder="1">
      <alignment/>
      <protection/>
    </xf>
    <xf numFmtId="3" fontId="8" fillId="0" borderId="23" xfId="56" applyNumberFormat="1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13" xfId="55" applyFont="1" applyFill="1" applyBorder="1">
      <alignment/>
      <protection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14" xfId="0" applyFont="1" applyBorder="1" applyAlignment="1">
      <alignment horizontal="left" indent="2"/>
    </xf>
    <xf numFmtId="0" fontId="0" fillId="0" borderId="17" xfId="0" applyFont="1" applyFill="1" applyBorder="1" applyAlignment="1">
      <alignment/>
    </xf>
    <xf numFmtId="0" fontId="7" fillId="0" borderId="12" xfId="55" applyFont="1" applyFill="1" applyBorder="1">
      <alignment/>
      <protection/>
    </xf>
    <xf numFmtId="0" fontId="0" fillId="0" borderId="12" xfId="0" applyFont="1" applyFill="1" applyBorder="1" applyAlignment="1">
      <alignment/>
    </xf>
    <xf numFmtId="0" fontId="8" fillId="0" borderId="10" xfId="55" applyFont="1" applyFill="1" applyBorder="1" applyAlignment="1">
      <alignment horizontal="center"/>
      <protection/>
    </xf>
    <xf numFmtId="0" fontId="7" fillId="0" borderId="17" xfId="0" applyFont="1" applyBorder="1" applyAlignment="1">
      <alignment horizontal="center"/>
    </xf>
    <xf numFmtId="3" fontId="8" fillId="0" borderId="10" xfId="55" applyNumberFormat="1" applyFont="1" applyFill="1" applyBorder="1" applyAlignment="1">
      <alignment horizontal="center"/>
      <protection/>
    </xf>
    <xf numFmtId="0" fontId="8" fillId="0" borderId="14" xfId="55" applyFont="1" applyFill="1" applyBorder="1" applyAlignment="1">
      <alignment horizontal="center"/>
      <protection/>
    </xf>
    <xf numFmtId="3" fontId="8" fillId="0" borderId="14" xfId="55" applyNumberFormat="1" applyFont="1" applyFill="1" applyBorder="1" applyAlignment="1">
      <alignment horizontal="center"/>
      <protection/>
    </xf>
    <xf numFmtId="0" fontId="8" fillId="0" borderId="12" xfId="55" applyFont="1" applyFill="1" applyBorder="1" applyAlignment="1">
      <alignment horizontal="center"/>
      <protection/>
    </xf>
    <xf numFmtId="3" fontId="8" fillId="0" borderId="12" xfId="55" applyNumberFormat="1" applyFont="1" applyFill="1" applyBorder="1" applyAlignment="1">
      <alignment horizontal="center"/>
      <protection/>
    </xf>
    <xf numFmtId="0" fontId="7" fillId="0" borderId="17" xfId="55" applyFont="1" applyFill="1" applyBorder="1" applyAlignment="1">
      <alignment horizontal="center"/>
      <protection/>
    </xf>
    <xf numFmtId="10" fontId="7" fillId="0" borderId="14" xfId="63" applyNumberFormat="1" applyFont="1" applyFill="1" applyBorder="1" applyAlignment="1">
      <alignment/>
    </xf>
    <xf numFmtId="0" fontId="8" fillId="0" borderId="14" xfId="55" applyFont="1" applyFill="1" applyBorder="1">
      <alignment/>
      <protection/>
    </xf>
    <xf numFmtId="0" fontId="7" fillId="0" borderId="18" xfId="55" applyFont="1" applyFill="1" applyBorder="1" applyAlignment="1">
      <alignment horizontal="center"/>
      <protection/>
    </xf>
    <xf numFmtId="0" fontId="31" fillId="0" borderId="18" xfId="55" applyFont="1" applyFill="1" applyBorder="1" applyAlignment="1">
      <alignment horizontal="center"/>
      <protection/>
    </xf>
    <xf numFmtId="0" fontId="31" fillId="0" borderId="17" xfId="55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/>
    </xf>
    <xf numFmtId="0" fontId="31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31" fillId="0" borderId="17" xfId="56" applyFont="1" applyFill="1" applyBorder="1" applyAlignment="1">
      <alignment horizontal="center"/>
      <protection/>
    </xf>
    <xf numFmtId="0" fontId="7" fillId="0" borderId="18" xfId="56" applyFont="1" applyFill="1" applyBorder="1" applyAlignment="1">
      <alignment horizontal="center"/>
      <protection/>
    </xf>
    <xf numFmtId="0" fontId="8" fillId="0" borderId="10" xfId="56" applyFont="1" applyFill="1" applyBorder="1" applyAlignment="1">
      <alignment/>
      <protection/>
    </xf>
    <xf numFmtId="0" fontId="7" fillId="0" borderId="17" xfId="56" applyFont="1" applyFill="1" applyBorder="1" applyAlignment="1">
      <alignment horizontal="center"/>
      <protection/>
    </xf>
    <xf numFmtId="0" fontId="7" fillId="0" borderId="18" xfId="56" applyFont="1" applyFill="1" applyBorder="1" applyAlignment="1">
      <alignment horizontal="center"/>
      <protection/>
    </xf>
    <xf numFmtId="0" fontId="8" fillId="0" borderId="17" xfId="56" applyFont="1" applyFill="1" applyBorder="1">
      <alignment/>
      <protection/>
    </xf>
    <xf numFmtId="3" fontId="8" fillId="0" borderId="10" xfId="55" applyNumberFormat="1" applyFont="1" applyFill="1" applyBorder="1">
      <alignment/>
      <protection/>
    </xf>
    <xf numFmtId="3" fontId="7" fillId="0" borderId="14" xfId="55" applyNumberFormat="1" applyFont="1" applyFill="1" applyBorder="1">
      <alignment/>
      <protection/>
    </xf>
    <xf numFmtId="0" fontId="8" fillId="0" borderId="13" xfId="55" applyFont="1" applyFill="1" applyBorder="1">
      <alignment/>
      <protection/>
    </xf>
    <xf numFmtId="0" fontId="0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 horizontal="right"/>
    </xf>
    <xf numFmtId="3" fontId="12" fillId="0" borderId="16" xfId="0" applyNumberFormat="1" applyFont="1" applyFill="1" applyBorder="1" applyAlignment="1">
      <alignment/>
    </xf>
    <xf numFmtId="3" fontId="12" fillId="0" borderId="22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horizontal="right"/>
    </xf>
    <xf numFmtId="3" fontId="13" fillId="0" borderId="22" xfId="0" applyNumberFormat="1" applyFont="1" applyFill="1" applyBorder="1" applyAlignment="1">
      <alignment/>
    </xf>
    <xf numFmtId="3" fontId="12" fillId="34" borderId="16" xfId="0" applyNumberFormat="1" applyFont="1" applyFill="1" applyBorder="1" applyAlignment="1">
      <alignment/>
    </xf>
    <xf numFmtId="3" fontId="13" fillId="34" borderId="22" xfId="0" applyNumberFormat="1" applyFont="1" applyFill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20" xfId="0" applyNumberFormat="1" applyFont="1" applyBorder="1" applyAlignment="1">
      <alignment vertical="center"/>
    </xf>
    <xf numFmtId="3" fontId="13" fillId="34" borderId="10" xfId="0" applyNumberFormat="1" applyFont="1" applyFill="1" applyBorder="1" applyAlignment="1">
      <alignment/>
    </xf>
    <xf numFmtId="3" fontId="13" fillId="34" borderId="13" xfId="0" applyNumberFormat="1" applyFont="1" applyFill="1" applyBorder="1" applyAlignment="1">
      <alignment/>
    </xf>
    <xf numFmtId="0" fontId="7" fillId="34" borderId="18" xfId="0" applyFont="1" applyFill="1" applyBorder="1" applyAlignment="1">
      <alignment horizontal="left" indent="2"/>
    </xf>
    <xf numFmtId="0" fontId="12" fillId="0" borderId="13" xfId="0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3" fontId="15" fillId="0" borderId="15" xfId="0" applyNumberFormat="1" applyFont="1" applyFill="1" applyBorder="1" applyAlignment="1">
      <alignment/>
    </xf>
    <xf numFmtId="3" fontId="15" fillId="34" borderId="15" xfId="0" applyNumberFormat="1" applyFont="1" applyFill="1" applyBorder="1" applyAlignment="1">
      <alignment/>
    </xf>
    <xf numFmtId="4" fontId="15" fillId="0" borderId="14" xfId="0" applyNumberFormat="1" applyFont="1" applyBorder="1" applyAlignment="1">
      <alignment/>
    </xf>
    <xf numFmtId="0" fontId="0" fillId="0" borderId="13" xfId="55" applyBorder="1" applyAlignment="1">
      <alignment horizontal="center" vertical="center"/>
      <protection/>
    </xf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65" fillId="0" borderId="14" xfId="0" applyNumberFormat="1" applyFont="1" applyBorder="1" applyAlignment="1">
      <alignment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12" fillId="0" borderId="0" xfId="54">
      <alignment/>
      <protection/>
    </xf>
    <xf numFmtId="0" fontId="2" fillId="0" borderId="21" xfId="55" applyFont="1" applyBorder="1" applyAlignment="1">
      <alignment horizontal="center" wrapText="1"/>
      <protection/>
    </xf>
    <xf numFmtId="0" fontId="8" fillId="0" borderId="13" xfId="55" applyFont="1" applyBorder="1" applyAlignment="1">
      <alignment horizontal="center"/>
      <protection/>
    </xf>
    <xf numFmtId="0" fontId="13" fillId="0" borderId="13" xfId="54" applyFont="1" applyBorder="1" applyAlignment="1">
      <alignment horizontal="center"/>
      <protection/>
    </xf>
    <xf numFmtId="0" fontId="9" fillId="0" borderId="10" xfId="55" applyFont="1" applyBorder="1">
      <alignment/>
      <protection/>
    </xf>
    <xf numFmtId="0" fontId="7" fillId="0" borderId="10" xfId="55" applyFont="1" applyBorder="1">
      <alignment/>
      <protection/>
    </xf>
    <xf numFmtId="3" fontId="8" fillId="0" borderId="14" xfId="55" applyNumberFormat="1" applyFont="1" applyBorder="1">
      <alignment/>
      <protection/>
    </xf>
    <xf numFmtId="3" fontId="12" fillId="0" borderId="10" xfId="54" applyNumberFormat="1" applyBorder="1">
      <alignment/>
      <protection/>
    </xf>
    <xf numFmtId="0" fontId="12" fillId="0" borderId="10" xfId="54" applyBorder="1">
      <alignment/>
      <protection/>
    </xf>
    <xf numFmtId="0" fontId="7" fillId="0" borderId="14" xfId="55" applyFont="1" applyBorder="1">
      <alignment/>
      <protection/>
    </xf>
    <xf numFmtId="3" fontId="7" fillId="0" borderId="14" xfId="55" applyNumberFormat="1" applyFont="1" applyBorder="1">
      <alignment/>
      <protection/>
    </xf>
    <xf numFmtId="0" fontId="12" fillId="0" borderId="14" xfId="54" applyBorder="1">
      <alignment/>
      <protection/>
    </xf>
    <xf numFmtId="3" fontId="12" fillId="0" borderId="14" xfId="54" applyNumberFormat="1" applyBorder="1">
      <alignment/>
      <protection/>
    </xf>
    <xf numFmtId="3" fontId="7" fillId="0" borderId="14" xfId="55" applyNumberFormat="1" applyFont="1" applyBorder="1">
      <alignment/>
      <protection/>
    </xf>
    <xf numFmtId="3" fontId="12" fillId="0" borderId="0" xfId="54" applyNumberFormat="1">
      <alignment/>
      <protection/>
    </xf>
    <xf numFmtId="3" fontId="8" fillId="0" borderId="13" xfId="55" applyNumberFormat="1" applyFont="1" applyBorder="1">
      <alignment/>
      <protection/>
    </xf>
    <xf numFmtId="0" fontId="13" fillId="0" borderId="13" xfId="54" applyFont="1" applyBorder="1">
      <alignment/>
      <protection/>
    </xf>
    <xf numFmtId="3" fontId="13" fillId="0" borderId="13" xfId="54" applyNumberFormat="1" applyFont="1" applyBorder="1">
      <alignment/>
      <protection/>
    </xf>
    <xf numFmtId="0" fontId="7" fillId="0" borderId="18" xfId="55" applyFont="1" applyBorder="1">
      <alignment/>
      <protection/>
    </xf>
    <xf numFmtId="0" fontId="7" fillId="0" borderId="0" xfId="55" applyFont="1" applyBorder="1">
      <alignment/>
      <protection/>
    </xf>
    <xf numFmtId="3" fontId="7" fillId="0" borderId="23" xfId="55" applyNumberFormat="1" applyFont="1" applyBorder="1">
      <alignment/>
      <protection/>
    </xf>
    <xf numFmtId="3" fontId="12" fillId="0" borderId="10" xfId="54" applyNumberFormat="1" applyFont="1" applyBorder="1">
      <alignment/>
      <protection/>
    </xf>
    <xf numFmtId="0" fontId="9" fillId="0" borderId="14" xfId="55" applyFont="1" applyBorder="1">
      <alignment/>
      <protection/>
    </xf>
    <xf numFmtId="0" fontId="7" fillId="0" borderId="0" xfId="55" applyFont="1" applyBorder="1" applyAlignment="1">
      <alignment horizontal="right"/>
      <protection/>
    </xf>
    <xf numFmtId="0" fontId="7" fillId="0" borderId="14" xfId="55" applyFont="1" applyBorder="1" applyAlignment="1">
      <alignment horizontal="right"/>
      <protection/>
    </xf>
    <xf numFmtId="0" fontId="7" fillId="0" borderId="18" xfId="55" applyFont="1" applyBorder="1" applyAlignment="1">
      <alignment horizontal="right"/>
      <protection/>
    </xf>
    <xf numFmtId="3" fontId="7" fillId="0" borderId="23" xfId="55" applyNumberFormat="1" applyFont="1" applyBorder="1">
      <alignment/>
      <protection/>
    </xf>
    <xf numFmtId="0" fontId="9" fillId="0" borderId="18" xfId="55" applyFont="1" applyBorder="1">
      <alignment/>
      <protection/>
    </xf>
    <xf numFmtId="0" fontId="7" fillId="0" borderId="14" xfId="55" applyFont="1" applyBorder="1" applyAlignment="1">
      <alignment horizontal="right"/>
      <protection/>
    </xf>
    <xf numFmtId="3" fontId="12" fillId="0" borderId="14" xfId="54" applyNumberFormat="1" applyFont="1" applyBorder="1">
      <alignment/>
      <protection/>
    </xf>
    <xf numFmtId="0" fontId="7" fillId="0" borderId="12" xfId="55" applyFont="1" applyBorder="1">
      <alignment/>
      <protection/>
    </xf>
    <xf numFmtId="0" fontId="7" fillId="0" borderId="12" xfId="55" applyFont="1" applyBorder="1" applyAlignment="1">
      <alignment horizontal="right"/>
      <protection/>
    </xf>
    <xf numFmtId="3" fontId="7" fillId="0" borderId="12" xfId="55" applyNumberFormat="1" applyFont="1" applyBorder="1">
      <alignment/>
      <protection/>
    </xf>
    <xf numFmtId="3" fontId="13" fillId="0" borderId="13" xfId="54" applyNumberFormat="1" applyFont="1" applyFill="1" applyBorder="1">
      <alignment/>
      <protection/>
    </xf>
    <xf numFmtId="0" fontId="8" fillId="0" borderId="18" xfId="55" applyFont="1" applyBorder="1">
      <alignment/>
      <protection/>
    </xf>
    <xf numFmtId="3" fontId="8" fillId="0" borderId="23" xfId="55" applyNumberFormat="1" applyFont="1" applyBorder="1">
      <alignment/>
      <protection/>
    </xf>
    <xf numFmtId="0" fontId="12" fillId="0" borderId="13" xfId="54" applyBorder="1">
      <alignment/>
      <protection/>
    </xf>
    <xf numFmtId="3" fontId="12" fillId="0" borderId="13" xfId="54" applyNumberFormat="1" applyBorder="1">
      <alignment/>
      <protection/>
    </xf>
    <xf numFmtId="0" fontId="7" fillId="0" borderId="19" xfId="55" applyFont="1" applyBorder="1">
      <alignment/>
      <protection/>
    </xf>
    <xf numFmtId="0" fontId="7" fillId="0" borderId="16" xfId="55" applyFont="1" applyBorder="1" applyAlignment="1">
      <alignment horizontal="right"/>
      <protection/>
    </xf>
    <xf numFmtId="3" fontId="7" fillId="0" borderId="20" xfId="55" applyNumberFormat="1" applyFont="1" applyBorder="1">
      <alignment/>
      <protection/>
    </xf>
    <xf numFmtId="3" fontId="8" fillId="0" borderId="12" xfId="55" applyNumberFormat="1" applyFont="1" applyFill="1" applyBorder="1">
      <alignment/>
      <protection/>
    </xf>
    <xf numFmtId="0" fontId="13" fillId="0" borderId="13" xfId="54" applyFont="1" applyFill="1" applyBorder="1">
      <alignment/>
      <protection/>
    </xf>
    <xf numFmtId="0" fontId="13" fillId="0" borderId="10" xfId="55" applyFont="1" applyBorder="1" applyAlignment="1">
      <alignment horizontal="center" wrapText="1"/>
      <protection/>
    </xf>
    <xf numFmtId="0" fontId="13" fillId="0" borderId="12" xfId="55" applyFont="1" applyBorder="1" applyAlignment="1">
      <alignment horizontal="center"/>
      <protection/>
    </xf>
    <xf numFmtId="0" fontId="12" fillId="0" borderId="0" xfId="54" applyBorder="1">
      <alignment/>
      <protection/>
    </xf>
    <xf numFmtId="3" fontId="12" fillId="0" borderId="0" xfId="54" applyNumberFormat="1" applyBorder="1">
      <alignment/>
      <protection/>
    </xf>
    <xf numFmtId="0" fontId="12" fillId="0" borderId="10" xfId="55" applyFont="1" applyBorder="1">
      <alignment/>
      <protection/>
    </xf>
    <xf numFmtId="3" fontId="12" fillId="0" borderId="13" xfId="55" applyNumberFormat="1" applyFont="1" applyBorder="1">
      <alignment/>
      <protection/>
    </xf>
    <xf numFmtId="0" fontId="12" fillId="0" borderId="14" xfId="55" applyFont="1" applyBorder="1" applyAlignment="1">
      <alignment horizontal="left" indent="2"/>
      <protection/>
    </xf>
    <xf numFmtId="0" fontId="13" fillId="0" borderId="12" xfId="55" applyFont="1" applyBorder="1" applyAlignment="1">
      <alignment horizontal="left"/>
      <protection/>
    </xf>
    <xf numFmtId="3" fontId="13" fillId="0" borderId="13" xfId="55" applyNumberFormat="1" applyFont="1" applyBorder="1">
      <alignment/>
      <protection/>
    </xf>
    <xf numFmtId="0" fontId="13" fillId="0" borderId="19" xfId="0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15" fillId="34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2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7" fillId="0" borderId="16" xfId="55" applyFont="1" applyFill="1" applyBorder="1" applyAlignment="1">
      <alignment horizontal="right"/>
      <protection/>
    </xf>
    <xf numFmtId="0" fontId="0" fillId="0" borderId="16" xfId="0" applyBorder="1" applyAlignment="1">
      <alignment/>
    </xf>
    <xf numFmtId="0" fontId="18" fillId="0" borderId="0" xfId="55" applyFont="1" applyFill="1" applyAlignment="1">
      <alignment horizontal="center"/>
      <protection/>
    </xf>
    <xf numFmtId="0" fontId="13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8" fillId="0" borderId="24" xfId="56" applyFont="1" applyFill="1" applyBorder="1" applyAlignment="1">
      <alignment horizontal="center"/>
      <protection/>
    </xf>
    <xf numFmtId="0" fontId="0" fillId="0" borderId="22" xfId="56" applyFill="1" applyBorder="1" applyAlignment="1">
      <alignment horizontal="center"/>
      <protection/>
    </xf>
    <xf numFmtId="0" fontId="0" fillId="0" borderId="21" xfId="56" applyFill="1" applyBorder="1" applyAlignment="1">
      <alignment horizontal="center"/>
      <protection/>
    </xf>
    <xf numFmtId="0" fontId="8" fillId="0" borderId="21" xfId="56" applyFont="1" applyFill="1" applyBorder="1" applyAlignment="1">
      <alignment horizontal="center"/>
      <protection/>
    </xf>
    <xf numFmtId="0" fontId="8" fillId="0" borderId="10" xfId="55" applyFont="1" applyFill="1" applyBorder="1" applyAlignment="1">
      <alignment horizontal="center" vertical="center" wrapText="1" shrinkToFit="1"/>
      <protection/>
    </xf>
    <xf numFmtId="0" fontId="8" fillId="0" borderId="14" xfId="55" applyFont="1" applyFill="1" applyBorder="1" applyAlignment="1">
      <alignment horizontal="center" vertical="center" wrapText="1" shrinkToFit="1"/>
      <protection/>
    </xf>
    <xf numFmtId="0" fontId="8" fillId="0" borderId="12" xfId="55" applyFont="1" applyFill="1" applyBorder="1" applyAlignment="1">
      <alignment horizontal="center" vertical="center" wrapText="1" shrinkToFit="1"/>
      <protection/>
    </xf>
    <xf numFmtId="0" fontId="6" fillId="0" borderId="0" xfId="56" applyFont="1" applyFill="1" applyAlignment="1">
      <alignment horizontal="center"/>
      <protection/>
    </xf>
    <xf numFmtId="0" fontId="7" fillId="0" borderId="16" xfId="56" applyFont="1" applyFill="1" applyBorder="1" applyAlignment="1">
      <alignment horizontal="right"/>
      <protection/>
    </xf>
    <xf numFmtId="0" fontId="6" fillId="0" borderId="0" xfId="55" applyFont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3" fillId="0" borderId="13" xfId="54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13" fillId="0" borderId="10" xfId="55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8" fillId="0" borderId="24" xfId="55" applyFont="1" applyBorder="1" applyAlignment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8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right"/>
    </xf>
    <xf numFmtId="3" fontId="13" fillId="0" borderId="13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27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7" fillId="0" borderId="24" xfId="0" applyFont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3" fillId="0" borderId="24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13" fillId="0" borderId="2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9.mell. ktgvetéshez" xfId="54"/>
    <cellStyle name="Normál_Munka1" xfId="55"/>
    <cellStyle name="Normál_Munka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Kincst&#225;r_2014_erede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létszám"/>
      <sheetName val="díjkedv."/>
      <sheetName val="nem köt.fel."/>
      <sheetName val="sport.tá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6.7109375" style="0" customWidth="1"/>
    <col min="2" max="2" width="46.8515625" style="0" customWidth="1"/>
    <col min="3" max="3" width="17.7109375" style="0" customWidth="1"/>
    <col min="4" max="4" width="14.8515625" style="0" customWidth="1"/>
    <col min="5" max="5" width="12.7109375" style="0" customWidth="1"/>
    <col min="6" max="6" width="13.421875" style="0" bestFit="1" customWidth="1"/>
    <col min="7" max="7" width="31.7109375" style="0" customWidth="1"/>
    <col min="8" max="10" width="11.7109375" style="0" customWidth="1"/>
  </cols>
  <sheetData>
    <row r="1" spans="1:10" ht="15.75">
      <c r="A1" s="415" t="s">
        <v>947</v>
      </c>
      <c r="B1" s="415"/>
      <c r="C1" s="415"/>
      <c r="D1" s="365"/>
      <c r="E1" s="365"/>
      <c r="F1" s="415"/>
      <c r="G1" s="27"/>
      <c r="H1" s="27"/>
      <c r="I1" s="25"/>
      <c r="J1" s="25"/>
    </row>
    <row r="2" spans="1:10" ht="15.75">
      <c r="A2" s="415"/>
      <c r="B2" s="415"/>
      <c r="C2" s="415"/>
      <c r="D2" s="365"/>
      <c r="E2" s="365"/>
      <c r="F2" s="415"/>
      <c r="G2" s="27"/>
      <c r="H2" s="27"/>
      <c r="I2" s="25"/>
      <c r="J2" s="25"/>
    </row>
    <row r="3" spans="1:10" ht="15.75">
      <c r="A3" s="825" t="s">
        <v>39</v>
      </c>
      <c r="B3" s="826"/>
      <c r="C3" s="826"/>
      <c r="D3" s="826"/>
      <c r="E3" s="827"/>
      <c r="F3" s="827"/>
      <c r="G3" s="4"/>
      <c r="H3" s="38"/>
      <c r="I3" s="31"/>
      <c r="J3" s="17"/>
    </row>
    <row r="4" spans="1:10" ht="15.75">
      <c r="A4" s="828" t="s">
        <v>826</v>
      </c>
      <c r="B4" s="826"/>
      <c r="C4" s="826"/>
      <c r="D4" s="826"/>
      <c r="E4" s="826"/>
      <c r="F4" s="826"/>
      <c r="G4" s="38"/>
      <c r="H4" s="38"/>
      <c r="I4" s="17"/>
      <c r="J4" s="26"/>
    </row>
    <row r="5" spans="1:10" ht="15.75">
      <c r="A5" s="829" t="s">
        <v>505</v>
      </c>
      <c r="B5" s="830"/>
      <c r="C5" s="830"/>
      <c r="D5" s="830"/>
      <c r="E5" s="830"/>
      <c r="F5" s="830"/>
      <c r="G5" s="38"/>
      <c r="H5" s="38"/>
      <c r="I5" s="36"/>
      <c r="J5" s="26"/>
    </row>
    <row r="6" spans="1:10" ht="15.75">
      <c r="A6" s="38"/>
      <c r="B6" s="38"/>
      <c r="C6" s="38"/>
      <c r="D6" s="36"/>
      <c r="E6" s="26"/>
      <c r="F6" s="38"/>
      <c r="G6" s="38"/>
      <c r="H6" s="38"/>
      <c r="I6" s="36"/>
      <c r="J6" s="26"/>
    </row>
    <row r="7" spans="1:10" ht="16.5" customHeight="1">
      <c r="A7" s="4" t="s">
        <v>0</v>
      </c>
      <c r="B7" s="4"/>
      <c r="C7" s="835" t="s">
        <v>1</v>
      </c>
      <c r="D7" s="836"/>
      <c r="E7" s="836"/>
      <c r="F7" s="836"/>
      <c r="G7" s="4"/>
      <c r="H7" s="4"/>
      <c r="I7" s="5"/>
      <c r="J7" s="5"/>
    </row>
    <row r="8" spans="1:8" ht="13.5" customHeight="1">
      <c r="A8" s="7" t="s">
        <v>2</v>
      </c>
      <c r="B8" s="15" t="s">
        <v>3</v>
      </c>
      <c r="C8" s="816" t="s">
        <v>95</v>
      </c>
      <c r="D8" s="816" t="s">
        <v>605</v>
      </c>
      <c r="E8" s="831" t="s">
        <v>522</v>
      </c>
      <c r="F8" s="832" t="s">
        <v>523</v>
      </c>
      <c r="G8" s="17"/>
      <c r="H8" s="17"/>
    </row>
    <row r="9" spans="1:8" ht="31.5" customHeight="1">
      <c r="A9" s="9" t="s">
        <v>5</v>
      </c>
      <c r="B9" s="18"/>
      <c r="C9" s="817"/>
      <c r="D9" s="822"/>
      <c r="E9" s="831"/>
      <c r="F9" s="832"/>
      <c r="G9" s="17"/>
      <c r="H9" s="17"/>
    </row>
    <row r="10" spans="1:8" ht="13.5" customHeight="1">
      <c r="A10" s="16" t="s">
        <v>103</v>
      </c>
      <c r="B10" s="63" t="s">
        <v>140</v>
      </c>
      <c r="C10" s="178">
        <f>SUM(C11:C12,C16)</f>
        <v>1356603</v>
      </c>
      <c r="D10" s="178">
        <f>SUM(D11:D12,D16)</f>
        <v>1501240</v>
      </c>
      <c r="E10" s="178">
        <f>SUM(E11:E12,E16)</f>
        <v>1504300</v>
      </c>
      <c r="F10" s="211">
        <f>($E10/$D10)*100</f>
        <v>100.20383149929393</v>
      </c>
      <c r="G10" s="26"/>
      <c r="H10" s="26"/>
    </row>
    <row r="11" spans="1:8" ht="13.5" customHeight="1">
      <c r="A11" s="40" t="s">
        <v>6</v>
      </c>
      <c r="B11" s="33" t="s">
        <v>141</v>
      </c>
      <c r="C11" s="64">
        <v>238360</v>
      </c>
      <c r="D11" s="70">
        <v>251252</v>
      </c>
      <c r="E11" s="70">
        <v>254358</v>
      </c>
      <c r="F11" s="510">
        <f aca="true" t="shared" si="0" ref="F11:F38">($E11/$D11)*100</f>
        <v>101.23620906500246</v>
      </c>
      <c r="G11" s="26"/>
      <c r="H11" s="26"/>
    </row>
    <row r="12" spans="1:8" ht="13.5" customHeight="1">
      <c r="A12" s="40" t="s">
        <v>7</v>
      </c>
      <c r="B12" s="814" t="s">
        <v>305</v>
      </c>
      <c r="C12" s="64">
        <f>SUM(C13:C15)</f>
        <v>1052137</v>
      </c>
      <c r="D12" s="70">
        <v>1180705</v>
      </c>
      <c r="E12" s="70">
        <v>1180706</v>
      </c>
      <c r="F12" s="510">
        <f t="shared" si="0"/>
        <v>100.00008469516095</v>
      </c>
      <c r="G12" s="26"/>
      <c r="H12" s="26"/>
    </row>
    <row r="13" spans="1:8" ht="13.5" customHeight="1">
      <c r="A13" s="61" t="s">
        <v>142</v>
      </c>
      <c r="B13" s="33" t="s">
        <v>143</v>
      </c>
      <c r="C13" s="64">
        <v>1018000</v>
      </c>
      <c r="D13" s="70">
        <v>1145612</v>
      </c>
      <c r="E13" s="70">
        <v>1145611</v>
      </c>
      <c r="F13" s="510">
        <f t="shared" si="0"/>
        <v>99.99991271041155</v>
      </c>
      <c r="G13" s="26"/>
      <c r="H13" s="26"/>
    </row>
    <row r="14" spans="1:8" ht="13.5" customHeight="1">
      <c r="A14" s="61" t="s">
        <v>144</v>
      </c>
      <c r="B14" s="33" t="s">
        <v>398</v>
      </c>
      <c r="C14" s="64">
        <v>28360</v>
      </c>
      <c r="D14" s="70">
        <v>27338</v>
      </c>
      <c r="E14" s="70">
        <v>27337</v>
      </c>
      <c r="F14" s="510">
        <f t="shared" si="0"/>
        <v>99.99634208793621</v>
      </c>
      <c r="G14" s="26"/>
      <c r="H14" s="26"/>
    </row>
    <row r="15" spans="1:8" ht="13.5" customHeight="1">
      <c r="A15" s="61" t="s">
        <v>145</v>
      </c>
      <c r="B15" s="33" t="s">
        <v>241</v>
      </c>
      <c r="C15" s="64">
        <v>5777</v>
      </c>
      <c r="D15" s="70">
        <v>7755</v>
      </c>
      <c r="E15" s="70">
        <v>7758</v>
      </c>
      <c r="F15" s="510">
        <f t="shared" si="0"/>
        <v>100.03868471953578</v>
      </c>
      <c r="G15" s="26"/>
      <c r="H15" s="26"/>
    </row>
    <row r="16" spans="1:8" ht="13.5" customHeight="1">
      <c r="A16" s="62" t="s">
        <v>8</v>
      </c>
      <c r="B16" s="30" t="s">
        <v>601</v>
      </c>
      <c r="C16" s="74">
        <v>66106</v>
      </c>
      <c r="D16" s="71">
        <v>69283</v>
      </c>
      <c r="E16" s="71">
        <v>69236</v>
      </c>
      <c r="F16" s="509">
        <f t="shared" si="0"/>
        <v>99.93216229089387</v>
      </c>
      <c r="G16" s="26"/>
      <c r="H16" s="26"/>
    </row>
    <row r="17" spans="1:8" ht="13.5" customHeight="1">
      <c r="A17" s="16" t="s">
        <v>105</v>
      </c>
      <c r="B17" s="63" t="s">
        <v>146</v>
      </c>
      <c r="C17" s="72"/>
      <c r="D17" s="85"/>
      <c r="E17" s="85"/>
      <c r="F17" s="211"/>
      <c r="G17" s="26"/>
      <c r="H17" s="26"/>
    </row>
    <row r="18" spans="1:8" ht="13.5" customHeight="1">
      <c r="A18" s="40" t="s">
        <v>147</v>
      </c>
      <c r="B18" s="33" t="s">
        <v>148</v>
      </c>
      <c r="C18" s="77">
        <f>SUM(C19:C22)</f>
        <v>695488</v>
      </c>
      <c r="D18" s="101">
        <f>SUM(D19:D22)</f>
        <v>1201341</v>
      </c>
      <c r="E18" s="101">
        <f>SUM(E19:E22)</f>
        <v>1234203</v>
      </c>
      <c r="F18" s="512">
        <f t="shared" si="0"/>
        <v>102.73544314228849</v>
      </c>
      <c r="G18" s="26"/>
      <c r="H18" s="26"/>
    </row>
    <row r="19" spans="1:8" ht="13.5" customHeight="1">
      <c r="A19" s="61" t="s">
        <v>149</v>
      </c>
      <c r="B19" s="33" t="s">
        <v>150</v>
      </c>
      <c r="C19" s="64">
        <v>494300</v>
      </c>
      <c r="D19" s="70">
        <v>586323</v>
      </c>
      <c r="E19" s="70">
        <v>603330</v>
      </c>
      <c r="F19" s="510">
        <f t="shared" si="0"/>
        <v>102.90061962433677</v>
      </c>
      <c r="G19" s="26"/>
      <c r="H19" s="26"/>
    </row>
    <row r="20" spans="1:8" ht="13.5" customHeight="1">
      <c r="A20" s="61" t="s">
        <v>151</v>
      </c>
      <c r="B20" s="33" t="s">
        <v>152</v>
      </c>
      <c r="C20" s="64">
        <v>201188</v>
      </c>
      <c r="D20" s="70"/>
      <c r="E20" s="70">
        <v>15715</v>
      </c>
      <c r="F20" s="510">
        <v>0</v>
      </c>
      <c r="G20" s="26"/>
      <c r="H20" s="26"/>
    </row>
    <row r="21" spans="1:8" ht="13.5" customHeight="1">
      <c r="A21" s="61" t="s">
        <v>153</v>
      </c>
      <c r="B21" s="33" t="s">
        <v>155</v>
      </c>
      <c r="C21" s="64">
        <v>0</v>
      </c>
      <c r="D21" s="179">
        <v>0</v>
      </c>
      <c r="E21" s="179"/>
      <c r="F21" s="510">
        <v>0</v>
      </c>
      <c r="G21" s="48"/>
      <c r="H21" s="48"/>
    </row>
    <row r="22" spans="1:8" ht="13.5" customHeight="1">
      <c r="A22" s="62" t="s">
        <v>154</v>
      </c>
      <c r="B22" s="29" t="s">
        <v>607</v>
      </c>
      <c r="C22" s="64">
        <v>0</v>
      </c>
      <c r="D22" s="71">
        <v>615018</v>
      </c>
      <c r="E22" s="71">
        <v>615158</v>
      </c>
      <c r="F22" s="510">
        <v>0</v>
      </c>
      <c r="G22" s="26"/>
      <c r="H22" s="26"/>
    </row>
    <row r="23" spans="1:8" ht="13.5" customHeight="1">
      <c r="A23" s="7" t="s">
        <v>106</v>
      </c>
      <c r="B23" s="58" t="s">
        <v>156</v>
      </c>
      <c r="C23" s="72">
        <f>SUM(C24:C25)</f>
        <v>53505</v>
      </c>
      <c r="D23" s="180">
        <f>SUM(D24:D25)</f>
        <v>33802</v>
      </c>
      <c r="E23" s="180">
        <f>SUM(E24:E25)</f>
        <v>33801</v>
      </c>
      <c r="F23" s="211">
        <f t="shared" si="0"/>
        <v>99.9970415951719</v>
      </c>
      <c r="G23" s="26"/>
      <c r="H23" s="26"/>
    </row>
    <row r="24" spans="1:8" ht="13.5" customHeight="1">
      <c r="A24" s="40" t="s">
        <v>6</v>
      </c>
      <c r="B24" s="33" t="s">
        <v>157</v>
      </c>
      <c r="C24" s="64">
        <v>13381</v>
      </c>
      <c r="D24" s="181"/>
      <c r="E24" s="181"/>
      <c r="F24" s="510">
        <v>0</v>
      </c>
      <c r="G24" s="25"/>
      <c r="H24" s="26"/>
    </row>
    <row r="25" spans="1:8" ht="13.5" customHeight="1">
      <c r="A25" s="40" t="s">
        <v>7</v>
      </c>
      <c r="B25" s="33" t="s">
        <v>158</v>
      </c>
      <c r="C25" s="64">
        <v>40124</v>
      </c>
      <c r="D25" s="184">
        <v>33802</v>
      </c>
      <c r="E25" s="608">
        <v>33801</v>
      </c>
      <c r="F25" s="509">
        <f t="shared" si="0"/>
        <v>99.9970415951719</v>
      </c>
      <c r="G25" s="25"/>
      <c r="H25" s="26"/>
    </row>
    <row r="26" spans="1:8" ht="13.5" customHeight="1">
      <c r="A26" s="22" t="s">
        <v>159</v>
      </c>
      <c r="B26" s="39" t="s">
        <v>160</v>
      </c>
      <c r="C26" s="72">
        <f>SUM(C27:C29)</f>
        <v>54868</v>
      </c>
      <c r="D26" s="182">
        <f>SUM(D27:D29)</f>
        <v>153904</v>
      </c>
      <c r="E26" s="182">
        <f>SUM(E27:E29)</f>
        <v>153903</v>
      </c>
      <c r="F26" s="211">
        <f t="shared" si="0"/>
        <v>99.99935024430813</v>
      </c>
      <c r="G26" s="25"/>
      <c r="H26" s="25"/>
    </row>
    <row r="27" spans="1:8" ht="13.5" customHeight="1">
      <c r="A27" s="59" t="s">
        <v>6</v>
      </c>
      <c r="B27" s="12" t="s">
        <v>161</v>
      </c>
      <c r="C27" s="64">
        <v>0</v>
      </c>
      <c r="D27" s="183">
        <v>0</v>
      </c>
      <c r="E27" s="183"/>
      <c r="F27" s="510">
        <v>0</v>
      </c>
      <c r="G27" s="25"/>
      <c r="H27" s="25"/>
    </row>
    <row r="28" spans="1:8" ht="13.5" customHeight="1">
      <c r="A28" s="59" t="s">
        <v>7</v>
      </c>
      <c r="B28" s="12" t="s">
        <v>162</v>
      </c>
      <c r="C28" s="64">
        <v>0</v>
      </c>
      <c r="D28" s="183">
        <v>0</v>
      </c>
      <c r="E28" s="181"/>
      <c r="F28" s="510">
        <v>0</v>
      </c>
      <c r="G28" s="25"/>
      <c r="H28" s="25"/>
    </row>
    <row r="29" spans="1:8" ht="13.5" customHeight="1">
      <c r="A29" s="60" t="s">
        <v>8</v>
      </c>
      <c r="B29" s="14" t="s">
        <v>224</v>
      </c>
      <c r="C29" s="75">
        <v>54868</v>
      </c>
      <c r="D29" s="184">
        <v>153904</v>
      </c>
      <c r="E29" s="184">
        <v>153903</v>
      </c>
      <c r="F29" s="509">
        <f t="shared" si="0"/>
        <v>99.99935024430813</v>
      </c>
      <c r="G29" s="25"/>
      <c r="H29" s="25"/>
    </row>
    <row r="30" spans="1:8" ht="13.5" customHeight="1">
      <c r="A30" s="43" t="s">
        <v>163</v>
      </c>
      <c r="B30" s="66" t="s">
        <v>198</v>
      </c>
      <c r="C30" s="77">
        <f>SUM(C31:C32)</f>
        <v>37060</v>
      </c>
      <c r="D30" s="182">
        <f>SUM(D31:D32)</f>
        <v>139534</v>
      </c>
      <c r="E30" s="182">
        <f>SUM(E31:E32)</f>
        <v>107399</v>
      </c>
      <c r="F30" s="211">
        <f t="shared" si="0"/>
        <v>76.96977080854846</v>
      </c>
      <c r="G30" s="25"/>
      <c r="H30" s="25"/>
    </row>
    <row r="31" spans="1:8" ht="13.5" customHeight="1">
      <c r="A31" s="40" t="s">
        <v>6</v>
      </c>
      <c r="B31" s="33" t="s">
        <v>199</v>
      </c>
      <c r="C31" s="64">
        <v>33700</v>
      </c>
      <c r="D31" s="181">
        <v>30036</v>
      </c>
      <c r="E31" s="181">
        <v>30615</v>
      </c>
      <c r="F31" s="510">
        <f t="shared" si="0"/>
        <v>101.92768677586896</v>
      </c>
      <c r="G31" s="25"/>
      <c r="H31" s="25"/>
    </row>
    <row r="32" spans="1:8" ht="13.5" customHeight="1">
      <c r="A32" s="59" t="s">
        <v>7</v>
      </c>
      <c r="B32" s="33" t="s">
        <v>216</v>
      </c>
      <c r="C32" s="75">
        <v>3360</v>
      </c>
      <c r="D32" s="184">
        <v>109498</v>
      </c>
      <c r="E32" s="184">
        <v>76784</v>
      </c>
      <c r="F32" s="509">
        <f t="shared" si="0"/>
        <v>70.12365522657949</v>
      </c>
      <c r="G32" s="25"/>
      <c r="H32" s="25"/>
    </row>
    <row r="33" spans="1:8" ht="13.5" customHeight="1">
      <c r="A33" s="22" t="s">
        <v>166</v>
      </c>
      <c r="B33" s="28" t="s">
        <v>164</v>
      </c>
      <c r="C33" s="78"/>
      <c r="D33" s="185"/>
      <c r="E33" s="185"/>
      <c r="F33" s="211"/>
      <c r="G33" s="5"/>
      <c r="H33" s="5"/>
    </row>
    <row r="34" spans="1:8" ht="13.5" customHeight="1">
      <c r="A34" s="24"/>
      <c r="B34" s="34" t="s">
        <v>165</v>
      </c>
      <c r="C34" s="76">
        <v>768</v>
      </c>
      <c r="D34" s="186">
        <v>931</v>
      </c>
      <c r="E34" s="607">
        <v>930</v>
      </c>
      <c r="F34" s="511">
        <f t="shared" si="0"/>
        <v>99.89258861439313</v>
      </c>
      <c r="G34" s="5"/>
      <c r="H34" s="5"/>
    </row>
    <row r="35" spans="1:8" ht="13.5" customHeight="1">
      <c r="A35" s="16" t="s">
        <v>168</v>
      </c>
      <c r="B35" s="63" t="s">
        <v>400</v>
      </c>
      <c r="C35" s="208">
        <v>0</v>
      </c>
      <c r="D35" s="182">
        <f>SUM(D36:D37)</f>
        <v>225950</v>
      </c>
      <c r="E35" s="182">
        <f>SUM(E36:E37)</f>
        <v>225950</v>
      </c>
      <c r="F35" s="211">
        <v>0</v>
      </c>
      <c r="G35" s="5"/>
      <c r="H35" s="5"/>
    </row>
    <row r="36" spans="1:8" ht="13.5" customHeight="1">
      <c r="A36" s="40" t="s">
        <v>6</v>
      </c>
      <c r="B36" s="33" t="s">
        <v>596</v>
      </c>
      <c r="C36" s="64">
        <v>0</v>
      </c>
      <c r="D36" s="187">
        <v>25950</v>
      </c>
      <c r="E36" s="187">
        <v>25950</v>
      </c>
      <c r="F36" s="510">
        <v>0</v>
      </c>
      <c r="G36" s="5"/>
      <c r="H36" s="5"/>
    </row>
    <row r="37" spans="1:8" ht="13.5" customHeight="1">
      <c r="A37" s="40" t="s">
        <v>7</v>
      </c>
      <c r="B37" s="33" t="s">
        <v>595</v>
      </c>
      <c r="C37" s="75">
        <v>0</v>
      </c>
      <c r="D37" s="75">
        <v>200000</v>
      </c>
      <c r="E37" s="75">
        <v>200000</v>
      </c>
      <c r="F37" s="509">
        <v>0</v>
      </c>
      <c r="G37" s="37"/>
      <c r="H37" s="37"/>
    </row>
    <row r="38" spans="1:8" ht="13.5" customHeight="1">
      <c r="A38" s="46" t="s">
        <v>271</v>
      </c>
      <c r="B38" s="45" t="s">
        <v>169</v>
      </c>
      <c r="C38" s="76">
        <v>0</v>
      </c>
      <c r="D38" s="188">
        <v>65990</v>
      </c>
      <c r="E38" s="188">
        <v>65990</v>
      </c>
      <c r="F38" s="211">
        <f t="shared" si="0"/>
        <v>100</v>
      </c>
      <c r="G38" s="37"/>
      <c r="H38" s="37"/>
    </row>
    <row r="39" spans="1:8" ht="13.5" customHeight="1">
      <c r="A39" s="10"/>
      <c r="B39" s="67" t="s">
        <v>170</v>
      </c>
      <c r="C39" s="188">
        <f>SUM(C10,C18,C23,C26,C30,C34,C35,C38)</f>
        <v>2198292</v>
      </c>
      <c r="D39" s="188">
        <f>SUM(D10,D18,D23,D26,D30,D34,D35,D38)</f>
        <v>3322692</v>
      </c>
      <c r="E39" s="188">
        <f>SUM(E10,E18,E23,E26,E30,E34,E35,E38)</f>
        <v>3326476</v>
      </c>
      <c r="F39" s="520">
        <f>($E39/$D39)*100</f>
        <v>100.11388356188296</v>
      </c>
      <c r="G39" s="37"/>
      <c r="H39" s="37"/>
    </row>
    <row r="40" spans="1:10" ht="12.75" customHeight="1">
      <c r="A40" s="17"/>
      <c r="B40" s="25"/>
      <c r="C40" s="25"/>
      <c r="D40" s="25"/>
      <c r="E40" s="25"/>
      <c r="F40" s="37"/>
      <c r="G40" s="37"/>
      <c r="H40" s="37"/>
      <c r="I40" s="37"/>
      <c r="J40" s="37"/>
    </row>
    <row r="41" spans="1:10" ht="15.75">
      <c r="A41" s="27" t="s">
        <v>948</v>
      </c>
      <c r="B41" s="27"/>
      <c r="C41" s="27"/>
      <c r="D41" s="25"/>
      <c r="E41" s="25"/>
      <c r="F41" s="37"/>
      <c r="G41" s="37"/>
      <c r="H41" s="37"/>
      <c r="I41" s="37"/>
      <c r="J41" s="37"/>
    </row>
    <row r="42" spans="1:10" ht="15.75">
      <c r="A42" s="36"/>
      <c r="B42" s="17"/>
      <c r="C42" s="17"/>
      <c r="D42" s="17"/>
      <c r="E42" s="17"/>
      <c r="F42" s="37"/>
      <c r="G42" s="37"/>
      <c r="H42" s="37"/>
      <c r="I42" s="37"/>
      <c r="J42" s="37"/>
    </row>
    <row r="43" spans="1:10" ht="15.75">
      <c r="A43" s="838" t="s">
        <v>506</v>
      </c>
      <c r="B43" s="819"/>
      <c r="C43" s="819"/>
      <c r="D43" s="819"/>
      <c r="E43" s="839"/>
      <c r="F43" s="839"/>
      <c r="G43" s="37"/>
      <c r="H43" s="37"/>
      <c r="I43" s="37"/>
      <c r="J43" s="37"/>
    </row>
    <row r="44" spans="1:10" ht="15.75">
      <c r="A44" s="818" t="s">
        <v>827</v>
      </c>
      <c r="B44" s="819"/>
      <c r="C44" s="819"/>
      <c r="D44" s="819"/>
      <c r="E44" s="819"/>
      <c r="F44" s="819"/>
      <c r="G44" s="37"/>
      <c r="H44" s="37"/>
      <c r="I44" s="37"/>
      <c r="J44" s="37"/>
    </row>
    <row r="45" spans="1:10" ht="15.75">
      <c r="A45" s="820" t="s">
        <v>507</v>
      </c>
      <c r="B45" s="821"/>
      <c r="C45" s="821"/>
      <c r="D45" s="821"/>
      <c r="E45" s="821"/>
      <c r="F45" s="821"/>
      <c r="G45" s="37"/>
      <c r="H45" s="37"/>
      <c r="I45" s="37"/>
      <c r="J45" s="37"/>
    </row>
    <row r="46" spans="1:10" ht="15" customHeight="1">
      <c r="A46" s="17"/>
      <c r="B46" s="17"/>
      <c r="C46" s="17"/>
      <c r="D46" s="17"/>
      <c r="E46" s="17"/>
      <c r="F46" s="37"/>
      <c r="G46" s="37"/>
      <c r="H46" s="37"/>
      <c r="I46" s="37"/>
      <c r="J46" s="37"/>
    </row>
    <row r="47" spans="1:10" ht="15" customHeight="1">
      <c r="A47" s="212" t="s">
        <v>20</v>
      </c>
      <c r="B47" s="212"/>
      <c r="C47" s="837" t="s">
        <v>21</v>
      </c>
      <c r="D47" s="837"/>
      <c r="E47" s="837"/>
      <c r="F47" s="837"/>
      <c r="G47" s="37"/>
      <c r="H47" s="37"/>
      <c r="I47" s="37"/>
      <c r="J47" s="37"/>
    </row>
    <row r="48" spans="1:8" ht="18" customHeight="1">
      <c r="A48" s="68" t="s">
        <v>2</v>
      </c>
      <c r="B48" s="68" t="s">
        <v>3</v>
      </c>
      <c r="C48" s="816" t="s">
        <v>95</v>
      </c>
      <c r="D48" s="823" t="s">
        <v>606</v>
      </c>
      <c r="E48" s="833" t="s">
        <v>522</v>
      </c>
      <c r="F48" s="834" t="s">
        <v>523</v>
      </c>
      <c r="G48" s="37"/>
      <c r="H48" s="37"/>
    </row>
    <row r="49" spans="1:8" ht="21.75" customHeight="1">
      <c r="A49" s="213" t="s">
        <v>5</v>
      </c>
      <c r="B49" s="213"/>
      <c r="C49" s="817"/>
      <c r="D49" s="824"/>
      <c r="E49" s="833"/>
      <c r="F49" s="834"/>
      <c r="G49" s="37"/>
      <c r="H49" s="37"/>
    </row>
    <row r="50" spans="1:8" ht="18" customHeight="1">
      <c r="A50" s="68" t="s">
        <v>6</v>
      </c>
      <c r="B50" s="214" t="s">
        <v>22</v>
      </c>
      <c r="C50" s="215">
        <f>SUM(C51:C53,C55:C56)</f>
        <v>1865723</v>
      </c>
      <c r="D50" s="215">
        <f>SUM(D51:D53,D55:D56)</f>
        <v>2092697</v>
      </c>
      <c r="E50" s="215">
        <f>SUM(E51:E53,E55:E56)</f>
        <v>1997643</v>
      </c>
      <c r="F50" s="479">
        <f>($E50/$D50)*100</f>
        <v>95.45782308666759</v>
      </c>
      <c r="G50" s="3"/>
      <c r="H50" s="3"/>
    </row>
    <row r="51" spans="1:8" ht="18" customHeight="1">
      <c r="A51" s="216"/>
      <c r="B51" s="203" t="s">
        <v>23</v>
      </c>
      <c r="C51" s="202">
        <f>'5.mell'!C71</f>
        <v>545663</v>
      </c>
      <c r="D51" s="202">
        <v>650994</v>
      </c>
      <c r="E51" s="202">
        <v>647581</v>
      </c>
      <c r="F51" s="248">
        <f aca="true" t="shared" si="1" ref="F51:F68">($E51/$D51)*100</f>
        <v>99.47572481466803</v>
      </c>
      <c r="G51" s="3"/>
      <c r="H51" s="3"/>
    </row>
    <row r="52" spans="1:8" ht="18" customHeight="1">
      <c r="A52" s="216"/>
      <c r="B52" s="203" t="s">
        <v>24</v>
      </c>
      <c r="C52" s="202">
        <f>'5.mell'!D71</f>
        <v>149432</v>
      </c>
      <c r="D52" s="202">
        <v>176588</v>
      </c>
      <c r="E52" s="202">
        <v>177754</v>
      </c>
      <c r="F52" s="248">
        <f t="shared" si="1"/>
        <v>100.66029401771355</v>
      </c>
      <c r="G52" s="3"/>
      <c r="H52" s="3"/>
    </row>
    <row r="53" spans="1:8" ht="18" customHeight="1">
      <c r="A53" s="216"/>
      <c r="B53" s="203" t="s">
        <v>25</v>
      </c>
      <c r="C53" s="202">
        <f>'5.mell'!E71</f>
        <v>938550</v>
      </c>
      <c r="D53" s="202">
        <v>947911</v>
      </c>
      <c r="E53" s="202">
        <v>856168</v>
      </c>
      <c r="F53" s="248">
        <f t="shared" si="1"/>
        <v>90.32155972448889</v>
      </c>
      <c r="G53" s="3"/>
      <c r="H53" s="3"/>
    </row>
    <row r="54" spans="1:8" ht="18" customHeight="1">
      <c r="A54" s="216"/>
      <c r="B54" s="203" t="s">
        <v>26</v>
      </c>
      <c r="C54" s="202">
        <v>66498</v>
      </c>
      <c r="D54" s="202">
        <v>2308</v>
      </c>
      <c r="E54" s="202"/>
      <c r="F54" s="248">
        <f t="shared" si="1"/>
        <v>0</v>
      </c>
      <c r="G54" s="508"/>
      <c r="H54" s="3"/>
    </row>
    <row r="55" spans="1:8" ht="18" customHeight="1">
      <c r="A55" s="216"/>
      <c r="B55" s="203" t="s">
        <v>225</v>
      </c>
      <c r="C55" s="202">
        <v>204928</v>
      </c>
      <c r="D55" s="202">
        <v>242463</v>
      </c>
      <c r="E55" s="202">
        <v>241680</v>
      </c>
      <c r="F55" s="248">
        <f t="shared" si="1"/>
        <v>99.67706412937231</v>
      </c>
      <c r="G55" s="3"/>
      <c r="H55" s="3"/>
    </row>
    <row r="56" spans="1:8" ht="18" customHeight="1">
      <c r="A56" s="217"/>
      <c r="B56" s="218" t="s">
        <v>399</v>
      </c>
      <c r="C56" s="177">
        <v>27150</v>
      </c>
      <c r="D56" s="177">
        <v>74741</v>
      </c>
      <c r="E56" s="177">
        <v>74460</v>
      </c>
      <c r="F56" s="248">
        <f t="shared" si="1"/>
        <v>99.62403500086967</v>
      </c>
      <c r="G56" s="3"/>
      <c r="H56" s="3"/>
    </row>
    <row r="57" spans="1:8" ht="18" customHeight="1">
      <c r="A57" s="68" t="s">
        <v>7</v>
      </c>
      <c r="B57" s="219" t="s">
        <v>27</v>
      </c>
      <c r="C57" s="215">
        <f>SUM(C58:C60)</f>
        <v>193375</v>
      </c>
      <c r="D57" s="215">
        <f>SUM(D58:D60)</f>
        <v>313893</v>
      </c>
      <c r="E57" s="215">
        <f>SUM(E58:E60)</f>
        <v>310022</v>
      </c>
      <c r="F57" s="479">
        <f t="shared" si="1"/>
        <v>98.76677721389136</v>
      </c>
      <c r="G57" s="3"/>
      <c r="H57" s="3"/>
    </row>
    <row r="58" spans="1:8" ht="18" customHeight="1">
      <c r="A58" s="216"/>
      <c r="B58" s="107" t="s">
        <v>28</v>
      </c>
      <c r="C58" s="109">
        <f>'5.mell'!I71</f>
        <v>107195</v>
      </c>
      <c r="D58" s="202">
        <v>155766</v>
      </c>
      <c r="E58" s="202">
        <v>155766</v>
      </c>
      <c r="F58" s="248">
        <f t="shared" si="1"/>
        <v>100</v>
      </c>
      <c r="G58" s="3"/>
      <c r="H58" s="3"/>
    </row>
    <row r="59" spans="1:8" ht="18" customHeight="1">
      <c r="A59" s="216"/>
      <c r="B59" s="107" t="s">
        <v>29</v>
      </c>
      <c r="C59" s="109">
        <f>'5.mell'!J71</f>
        <v>82880</v>
      </c>
      <c r="D59" s="202">
        <v>148097</v>
      </c>
      <c r="E59" s="202">
        <v>144226</v>
      </c>
      <c r="F59" s="248">
        <f t="shared" si="1"/>
        <v>97.3861725760819</v>
      </c>
      <c r="G59" s="3"/>
      <c r="H59" s="3"/>
    </row>
    <row r="60" spans="1:8" ht="18" customHeight="1">
      <c r="A60" s="216"/>
      <c r="B60" s="107" t="s">
        <v>30</v>
      </c>
      <c r="C60" s="109">
        <f>'5.mell'!K71</f>
        <v>3300</v>
      </c>
      <c r="D60" s="177">
        <v>10030</v>
      </c>
      <c r="E60" s="177">
        <v>10030</v>
      </c>
      <c r="F60" s="248">
        <f t="shared" si="1"/>
        <v>100</v>
      </c>
      <c r="G60" s="3"/>
      <c r="H60" s="3"/>
    </row>
    <row r="61" spans="1:8" ht="18" customHeight="1">
      <c r="A61" s="220" t="s">
        <v>8</v>
      </c>
      <c r="B61" s="219" t="s">
        <v>401</v>
      </c>
      <c r="C61" s="215">
        <f>SUM(C62:C64)</f>
        <v>134194</v>
      </c>
      <c r="D61" s="215">
        <f>SUM(D62:D64)</f>
        <v>838769</v>
      </c>
      <c r="E61" s="215">
        <f>SUM(E62:E64)</f>
        <v>838769</v>
      </c>
      <c r="F61" s="479">
        <f t="shared" si="1"/>
        <v>100</v>
      </c>
      <c r="G61" s="3"/>
      <c r="H61" s="3"/>
    </row>
    <row r="62" spans="1:8" ht="18" customHeight="1">
      <c r="A62" s="221"/>
      <c r="B62" s="107" t="s">
        <v>196</v>
      </c>
      <c r="C62" s="202">
        <f>'5.mell'!N71</f>
        <v>134194</v>
      </c>
      <c r="D62" s="202">
        <v>612819</v>
      </c>
      <c r="E62" s="202">
        <v>612819</v>
      </c>
      <c r="F62" s="248">
        <f t="shared" si="1"/>
        <v>100</v>
      </c>
      <c r="G62" s="3"/>
      <c r="H62" s="3"/>
    </row>
    <row r="63" spans="1:8" ht="18" customHeight="1">
      <c r="A63" s="221"/>
      <c r="B63" s="107" t="s">
        <v>799</v>
      </c>
      <c r="C63" s="202"/>
      <c r="D63" s="202">
        <v>200000</v>
      </c>
      <c r="E63" s="202">
        <v>200000</v>
      </c>
      <c r="F63" s="248">
        <v>0</v>
      </c>
      <c r="G63" s="3"/>
      <c r="H63" s="3"/>
    </row>
    <row r="64" spans="1:8" ht="18" customHeight="1">
      <c r="A64" s="222"/>
      <c r="B64" s="105" t="s">
        <v>215</v>
      </c>
      <c r="C64" s="177">
        <f>'5.mell'!L71</f>
        <v>0</v>
      </c>
      <c r="D64" s="177">
        <v>25950</v>
      </c>
      <c r="E64" s="177">
        <v>25950</v>
      </c>
      <c r="F64" s="249">
        <v>0</v>
      </c>
      <c r="G64" s="3"/>
      <c r="H64" s="3"/>
    </row>
    <row r="65" spans="1:8" ht="18" customHeight="1">
      <c r="A65" s="223" t="s">
        <v>9</v>
      </c>
      <c r="B65" s="224" t="s">
        <v>31</v>
      </c>
      <c r="C65" s="215">
        <f>SUM(C66:C67)</f>
        <v>5000</v>
      </c>
      <c r="D65" s="215">
        <f>SUM(D66:D67)</f>
        <v>77333</v>
      </c>
      <c r="E65" s="215">
        <f>SUM(E66:E67)</f>
        <v>0</v>
      </c>
      <c r="F65" s="479">
        <f t="shared" si="1"/>
        <v>0</v>
      </c>
      <c r="G65" s="3"/>
      <c r="H65" s="3"/>
    </row>
    <row r="66" spans="1:8" ht="18" customHeight="1">
      <c r="A66" s="216"/>
      <c r="B66" s="225" t="s">
        <v>197</v>
      </c>
      <c r="C66" s="202">
        <v>0</v>
      </c>
      <c r="D66" s="202"/>
      <c r="E66" s="202"/>
      <c r="F66" s="248">
        <v>0</v>
      </c>
      <c r="G66" s="3"/>
      <c r="H66" s="3"/>
    </row>
    <row r="67" spans="1:8" ht="18" customHeight="1">
      <c r="A67" s="216"/>
      <c r="B67" s="225" t="s">
        <v>32</v>
      </c>
      <c r="C67" s="177">
        <v>5000</v>
      </c>
      <c r="D67" s="177">
        <v>77333</v>
      </c>
      <c r="E67" s="177"/>
      <c r="F67" s="249">
        <f t="shared" si="1"/>
        <v>0</v>
      </c>
      <c r="G67" s="3"/>
      <c r="H67" s="3"/>
    </row>
    <row r="68" spans="1:8" ht="18" customHeight="1">
      <c r="A68" s="68"/>
      <c r="B68" s="173" t="s">
        <v>33</v>
      </c>
      <c r="C68" s="226">
        <f>SUM(C50,C57,C61,C65,)</f>
        <v>2198292</v>
      </c>
      <c r="D68" s="226">
        <f>SUM(D50,D57,D61,D65,)</f>
        <v>3322692</v>
      </c>
      <c r="E68" s="226">
        <f>SUM(E50,E57,E61,E65,)</f>
        <v>3146434</v>
      </c>
      <c r="F68" s="506">
        <f t="shared" si="1"/>
        <v>94.69532535666862</v>
      </c>
      <c r="G68" s="3"/>
      <c r="H68" s="3"/>
    </row>
    <row r="69" spans="1:8" ht="18" customHeight="1">
      <c r="A69" s="213"/>
      <c r="B69" s="227" t="s">
        <v>34</v>
      </c>
      <c r="C69" s="228"/>
      <c r="D69" s="177"/>
      <c r="E69" s="177"/>
      <c r="F69" s="507"/>
      <c r="G69" s="3"/>
      <c r="H69" s="3"/>
    </row>
    <row r="70" spans="1:10" ht="19.5" customHeight="1">
      <c r="A70" s="3"/>
      <c r="B70" s="3"/>
      <c r="C70" s="3"/>
      <c r="D70" s="3"/>
      <c r="E70" s="3"/>
      <c r="G70" s="3"/>
      <c r="H70" s="3"/>
      <c r="I70" s="3"/>
      <c r="J70" s="3"/>
    </row>
    <row r="71" spans="1:10" ht="19.5" customHeight="1">
      <c r="A71" s="5"/>
      <c r="B71" s="5"/>
      <c r="C71" s="5"/>
      <c r="D71" s="5"/>
      <c r="E71" s="79">
        <f>SUM(E50,E57,E61,E65,)</f>
        <v>3146434</v>
      </c>
      <c r="G71" s="3"/>
      <c r="H71" s="3"/>
      <c r="I71" s="3"/>
      <c r="J71" s="3"/>
    </row>
    <row r="72" spans="1:10" ht="19.5" customHeight="1">
      <c r="A72" s="5"/>
      <c r="B72" s="50" t="s">
        <v>35</v>
      </c>
      <c r="C72" s="49"/>
      <c r="D72" s="5"/>
      <c r="E72" s="5"/>
      <c r="G72" s="3"/>
      <c r="H72" s="3"/>
      <c r="I72" s="3"/>
      <c r="J72" s="3"/>
    </row>
    <row r="73" spans="1:10" ht="15" customHeight="1">
      <c r="A73" s="5"/>
      <c r="B73" s="5"/>
      <c r="C73" s="5"/>
      <c r="D73" s="5"/>
      <c r="E73" s="5"/>
      <c r="G73" s="3"/>
      <c r="H73" s="3"/>
      <c r="I73" s="3"/>
      <c r="J73" s="3"/>
    </row>
    <row r="74" spans="1:10" ht="15" customHeight="1">
      <c r="A74" s="5"/>
      <c r="B74" s="5" t="s">
        <v>36</v>
      </c>
      <c r="C74" s="79">
        <f>SUM(D39)</f>
        <v>3322692</v>
      </c>
      <c r="D74" s="5"/>
      <c r="E74" s="87"/>
      <c r="G74" s="3"/>
      <c r="H74" s="3"/>
      <c r="I74" s="3"/>
      <c r="J74" s="3"/>
    </row>
    <row r="75" spans="1:10" ht="15" customHeight="1">
      <c r="A75" s="5"/>
      <c r="B75" s="20" t="s">
        <v>37</v>
      </c>
      <c r="C75" s="83">
        <f>SUM(D68)</f>
        <v>3322692</v>
      </c>
      <c r="D75" s="5"/>
      <c r="E75" s="87"/>
      <c r="G75" s="3"/>
      <c r="H75" s="3"/>
      <c r="I75" s="3"/>
      <c r="J75" s="3"/>
    </row>
    <row r="76" spans="1:10" ht="15" customHeight="1">
      <c r="A76" s="5"/>
      <c r="B76" s="5" t="s">
        <v>38</v>
      </c>
      <c r="C76" s="79">
        <f>SUM(C74-C75)</f>
        <v>0</v>
      </c>
      <c r="D76" s="5"/>
      <c r="E76" s="79"/>
      <c r="G76" s="3"/>
      <c r="H76" s="3"/>
      <c r="I76" s="3"/>
      <c r="J76" s="3"/>
    </row>
    <row r="77" spans="1:10" ht="15" customHeight="1">
      <c r="A77" s="5"/>
      <c r="B77" s="26"/>
      <c r="C77" s="26"/>
      <c r="D77" s="5"/>
      <c r="E77" s="5"/>
      <c r="G77" s="3"/>
      <c r="H77" s="3"/>
      <c r="I77" s="3"/>
      <c r="J77" s="3"/>
    </row>
    <row r="78" spans="1:10" ht="15" customHeight="1">
      <c r="A78" s="17"/>
      <c r="B78" s="26"/>
      <c r="C78" s="26"/>
      <c r="D78" s="48"/>
      <c r="E78" s="48"/>
      <c r="G78" s="3"/>
      <c r="H78" s="3"/>
      <c r="I78" s="3"/>
      <c r="J78" s="3"/>
    </row>
    <row r="79" spans="1:10" ht="15" customHeight="1">
      <c r="A79" s="35"/>
      <c r="B79" s="26"/>
      <c r="C79" s="26"/>
      <c r="D79" s="26"/>
      <c r="E79" s="26"/>
      <c r="G79" s="3"/>
      <c r="H79" s="3"/>
      <c r="I79" s="3"/>
      <c r="J79" s="3"/>
    </row>
    <row r="80" spans="1:10" ht="15" customHeight="1">
      <c r="A80" s="35"/>
      <c r="B80" s="26"/>
      <c r="C80" s="26"/>
      <c r="D80" s="26"/>
      <c r="E80" s="26"/>
      <c r="F80" s="53"/>
      <c r="G80" s="3"/>
      <c r="H80" s="3"/>
      <c r="I80" s="3"/>
      <c r="J80" s="3"/>
    </row>
    <row r="81" spans="1:10" ht="15" customHeight="1">
      <c r="A81" s="17"/>
      <c r="B81" s="25"/>
      <c r="C81" s="25"/>
      <c r="D81" s="25"/>
      <c r="E81" s="25"/>
      <c r="F81" s="3"/>
      <c r="G81" s="3"/>
      <c r="H81" s="3"/>
      <c r="I81" s="3"/>
      <c r="J81" s="3"/>
    </row>
    <row r="82" spans="1:10" ht="15" customHeight="1">
      <c r="A82" s="17"/>
      <c r="B82" s="25"/>
      <c r="C82" s="25"/>
      <c r="D82" s="25"/>
      <c r="E82" s="25"/>
      <c r="F82" s="3"/>
      <c r="G82" s="3"/>
      <c r="H82" s="3"/>
      <c r="I82" s="3"/>
      <c r="J82" s="3"/>
    </row>
    <row r="83" spans="1:10" ht="15.75">
      <c r="A83" s="53"/>
      <c r="B83" s="53"/>
      <c r="C83" s="53"/>
      <c r="D83" s="53"/>
      <c r="E83" s="53"/>
      <c r="F83" s="3"/>
      <c r="G83" s="3"/>
      <c r="H83" s="3"/>
      <c r="I83" s="3"/>
      <c r="J83" s="3"/>
    </row>
    <row r="84" spans="1:10" ht="15.75">
      <c r="A84" s="26"/>
      <c r="B84" s="26"/>
      <c r="C84" s="26"/>
      <c r="D84" s="26"/>
      <c r="E84" s="26"/>
      <c r="F84" s="3"/>
      <c r="G84" s="3"/>
      <c r="H84" s="3"/>
      <c r="I84" s="3"/>
      <c r="J84" s="3"/>
    </row>
    <row r="85" spans="1:10" ht="15.75">
      <c r="A85" s="26"/>
      <c r="B85" s="38"/>
      <c r="C85" s="54"/>
      <c r="D85" s="26"/>
      <c r="E85" s="26"/>
      <c r="F85" s="3"/>
      <c r="G85" s="3"/>
      <c r="H85" s="3"/>
      <c r="I85" s="3"/>
      <c r="J85" s="3"/>
    </row>
    <row r="86" spans="1:10" ht="15.75">
      <c r="A86" s="26"/>
      <c r="B86" s="26"/>
      <c r="C86" s="26"/>
      <c r="D86" s="26"/>
      <c r="E86" s="26"/>
      <c r="F86" s="3"/>
      <c r="G86" s="3"/>
      <c r="H86" s="3"/>
      <c r="I86" s="3"/>
      <c r="J86" s="3"/>
    </row>
    <row r="87" spans="1:10" ht="15.75">
      <c r="A87" s="26"/>
      <c r="B87" s="26"/>
      <c r="C87" s="26"/>
      <c r="D87" s="26"/>
      <c r="E87" s="26"/>
      <c r="F87" s="3"/>
      <c r="G87" s="3"/>
      <c r="H87" s="3"/>
      <c r="I87" s="3"/>
      <c r="J87" s="3"/>
    </row>
    <row r="88" spans="1:10" ht="15.75">
      <c r="A88" s="26"/>
      <c r="B88" s="26"/>
      <c r="C88" s="26"/>
      <c r="D88" s="26"/>
      <c r="E88" s="26"/>
      <c r="F88" s="3"/>
      <c r="G88" s="3"/>
      <c r="H88" s="3"/>
      <c r="I88" s="3"/>
      <c r="J88" s="3"/>
    </row>
    <row r="89" spans="1:10" ht="15.75">
      <c r="A89" s="26"/>
      <c r="B89" s="26"/>
      <c r="C89" s="26"/>
      <c r="D89" s="26"/>
      <c r="E89" s="26"/>
      <c r="F89" s="3"/>
      <c r="G89" s="3"/>
      <c r="H89" s="3"/>
      <c r="I89" s="3"/>
      <c r="J89" s="3"/>
    </row>
    <row r="90" spans="1:10" ht="15.75">
      <c r="A90" s="5"/>
      <c r="B90" s="5"/>
      <c r="C90" s="5"/>
      <c r="D90" s="5"/>
      <c r="E90" s="5"/>
      <c r="F90" s="3"/>
      <c r="G90" s="3"/>
      <c r="H90" s="3"/>
      <c r="I90" s="3"/>
      <c r="J90" s="3"/>
    </row>
    <row r="91" spans="1:10" ht="15.75">
      <c r="A91" s="5"/>
      <c r="B91" s="5"/>
      <c r="C91" s="5"/>
      <c r="D91" s="5"/>
      <c r="E91" s="5"/>
      <c r="F91" s="3"/>
      <c r="G91" s="3"/>
      <c r="H91" s="3"/>
      <c r="I91" s="3"/>
      <c r="J91" s="3"/>
    </row>
    <row r="92" spans="1:10" ht="15.75">
      <c r="A92" s="5"/>
      <c r="B92" s="5"/>
      <c r="C92" s="5"/>
      <c r="D92" s="5"/>
      <c r="E92" s="5"/>
      <c r="F92" s="3"/>
      <c r="G92" s="3"/>
      <c r="H92" s="3"/>
      <c r="I92" s="3"/>
      <c r="J92" s="3"/>
    </row>
    <row r="93" spans="1:10" ht="15.75">
      <c r="A93" s="5"/>
      <c r="B93" s="5"/>
      <c r="C93" s="5"/>
      <c r="D93" s="5"/>
      <c r="E93" s="5"/>
      <c r="F93" s="3"/>
      <c r="G93" s="3"/>
      <c r="H93" s="3"/>
      <c r="I93" s="3"/>
      <c r="J93" s="3"/>
    </row>
    <row r="94" spans="1:10" ht="15.75">
      <c r="A94" s="5"/>
      <c r="B94" s="5"/>
      <c r="C94" s="5"/>
      <c r="D94" s="5"/>
      <c r="E94" s="5"/>
      <c r="F94" s="3"/>
      <c r="G94" s="3"/>
      <c r="H94" s="3"/>
      <c r="I94" s="3"/>
      <c r="J94" s="3"/>
    </row>
    <row r="95" spans="1:10" ht="15.75">
      <c r="A95" s="5"/>
      <c r="B95" s="5"/>
      <c r="C95" s="5"/>
      <c r="D95" s="5"/>
      <c r="E95" s="5"/>
      <c r="F95" s="3"/>
      <c r="G95" s="3"/>
      <c r="H95" s="3"/>
      <c r="I95" s="3"/>
      <c r="J95" s="3"/>
    </row>
    <row r="96" spans="1:10" ht="15.75">
      <c r="A96" s="5"/>
      <c r="B96" s="5"/>
      <c r="C96" s="5"/>
      <c r="D96" s="5"/>
      <c r="E96" s="5"/>
      <c r="F96" s="3"/>
      <c r="G96" s="3"/>
      <c r="H96" s="3"/>
      <c r="I96" s="3"/>
      <c r="J96" s="3"/>
    </row>
    <row r="97" spans="1:10" ht="15.75">
      <c r="A97" s="5"/>
      <c r="B97" s="5"/>
      <c r="C97" s="5"/>
      <c r="D97" s="5"/>
      <c r="E97" s="5"/>
      <c r="F97" s="3"/>
      <c r="G97" s="3"/>
      <c r="H97" s="3"/>
      <c r="I97" s="3"/>
      <c r="J97" s="3"/>
    </row>
    <row r="98" spans="1:10" ht="15.75">
      <c r="A98" s="5"/>
      <c r="B98" s="5"/>
      <c r="C98" s="5"/>
      <c r="D98" s="5"/>
      <c r="E98" s="5"/>
      <c r="F98" s="3"/>
      <c r="G98" s="3"/>
      <c r="H98" s="3"/>
      <c r="I98" s="3"/>
      <c r="J98" s="3"/>
    </row>
    <row r="99" spans="1:10" ht="15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.75">
      <c r="A105" s="3"/>
      <c r="B105" s="3"/>
      <c r="C105" s="3"/>
      <c r="D105" s="3"/>
      <c r="E105" s="3"/>
      <c r="F105" s="3"/>
      <c r="G105" s="3"/>
      <c r="H105" s="3"/>
      <c r="I105" s="3"/>
      <c r="J105" s="3"/>
    </row>
  </sheetData>
  <sheetProtection/>
  <mergeCells count="16">
    <mergeCell ref="A3:F3"/>
    <mergeCell ref="A4:F4"/>
    <mergeCell ref="A5:F5"/>
    <mergeCell ref="E8:E9"/>
    <mergeCell ref="F8:F9"/>
    <mergeCell ref="E48:E49"/>
    <mergeCell ref="F48:F49"/>
    <mergeCell ref="C7:F7"/>
    <mergeCell ref="C47:F47"/>
    <mergeCell ref="A43:F43"/>
    <mergeCell ref="C8:C9"/>
    <mergeCell ref="C48:C49"/>
    <mergeCell ref="A44:F44"/>
    <mergeCell ref="A45:F45"/>
    <mergeCell ref="D8:D9"/>
    <mergeCell ref="D48:D49"/>
  </mergeCells>
  <printOptions horizontalCentered="1"/>
  <pageMargins left="0.1968503937007874" right="0.1968503937007874" top="0.3937007874015748" bottom="0.3937007874015748" header="0.5118110236220472" footer="0.31496062992125984"/>
  <pageSetup horizontalDpi="600" verticalDpi="600" orientation="portrait" paperSize="9" scale="80" r:id="rId1"/>
  <headerFooter alignWithMargins="0">
    <oddFooter>&amp;C&amp;P. oldal</oddFoot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8.7109375" style="0" bestFit="1" customWidth="1"/>
    <col min="2" max="3" width="11.140625" style="0" bestFit="1" customWidth="1"/>
    <col min="5" max="5" width="11.140625" style="0" bestFit="1" customWidth="1"/>
    <col min="6" max="6" width="12.00390625" style="0" bestFit="1" customWidth="1"/>
    <col min="7" max="7" width="9.7109375" style="0" bestFit="1" customWidth="1"/>
  </cols>
  <sheetData>
    <row r="1" spans="1:7" ht="15.75">
      <c r="A1" s="758" t="s">
        <v>957</v>
      </c>
      <c r="B1" s="758"/>
      <c r="C1" s="759"/>
      <c r="D1" s="760"/>
      <c r="E1" s="760"/>
      <c r="F1" s="760"/>
      <c r="G1" s="760"/>
    </row>
    <row r="2" spans="1:7" ht="15.75">
      <c r="A2" s="758"/>
      <c r="B2" s="758"/>
      <c r="C2" s="759"/>
      <c r="D2" s="760"/>
      <c r="E2" s="760"/>
      <c r="F2" s="760"/>
      <c r="G2" s="760"/>
    </row>
    <row r="3" spans="1:7" ht="15.75">
      <c r="A3" s="877" t="s">
        <v>39</v>
      </c>
      <c r="B3" s="821"/>
      <c r="C3" s="821"/>
      <c r="D3" s="821"/>
      <c r="E3" s="821"/>
      <c r="F3" s="821"/>
      <c r="G3" s="821"/>
    </row>
    <row r="4" spans="1:7" ht="15.75">
      <c r="A4" s="877" t="s">
        <v>872</v>
      </c>
      <c r="B4" s="821"/>
      <c r="C4" s="821"/>
      <c r="D4" s="821"/>
      <c r="E4" s="821"/>
      <c r="F4" s="821"/>
      <c r="G4" s="821"/>
    </row>
    <row r="5" spans="1:7" ht="12.75">
      <c r="A5" s="755"/>
      <c r="B5" s="755"/>
      <c r="C5" s="755"/>
      <c r="D5" s="760"/>
      <c r="E5" s="760"/>
      <c r="F5" s="760"/>
      <c r="G5" s="760"/>
    </row>
    <row r="6" spans="1:7" ht="12.75">
      <c r="A6" s="759"/>
      <c r="B6" s="759"/>
      <c r="C6" s="759"/>
      <c r="D6" s="760"/>
      <c r="E6" s="760"/>
      <c r="F6" s="760"/>
      <c r="G6" s="760"/>
    </row>
    <row r="7" spans="1:7" ht="63.75">
      <c r="A7" s="878" t="s">
        <v>873</v>
      </c>
      <c r="B7" s="878" t="s">
        <v>874</v>
      </c>
      <c r="C7" s="761" t="s">
        <v>875</v>
      </c>
      <c r="D7" s="880" t="s">
        <v>876</v>
      </c>
      <c r="E7" s="881"/>
      <c r="F7" s="880" t="s">
        <v>877</v>
      </c>
      <c r="G7" s="881"/>
    </row>
    <row r="8" spans="1:7" ht="12.75">
      <c r="A8" s="879"/>
      <c r="B8" s="879"/>
      <c r="C8" s="762" t="s">
        <v>878</v>
      </c>
      <c r="D8" s="763" t="s">
        <v>879</v>
      </c>
      <c r="E8" s="763" t="s">
        <v>880</v>
      </c>
      <c r="F8" s="763" t="s">
        <v>879</v>
      </c>
      <c r="G8" s="763" t="s">
        <v>880</v>
      </c>
    </row>
    <row r="9" spans="1:7" ht="12.75">
      <c r="A9" s="764" t="s">
        <v>881</v>
      </c>
      <c r="B9" s="765"/>
      <c r="C9" s="766"/>
      <c r="D9" s="767"/>
      <c r="E9" s="760"/>
      <c r="F9" s="768"/>
      <c r="G9" s="767"/>
    </row>
    <row r="10" spans="1:7" ht="12.75">
      <c r="A10" s="769" t="s">
        <v>882</v>
      </c>
      <c r="B10" s="769"/>
      <c r="C10" s="770">
        <v>134560400</v>
      </c>
      <c r="D10" s="771">
        <v>0</v>
      </c>
      <c r="E10" s="770">
        <v>134560400</v>
      </c>
      <c r="F10" s="771">
        <v>0</v>
      </c>
      <c r="G10" s="772">
        <v>0</v>
      </c>
    </row>
    <row r="11" spans="1:7" ht="12.75">
      <c r="A11" s="769" t="s">
        <v>883</v>
      </c>
      <c r="B11" s="769"/>
      <c r="C11" s="773">
        <v>49976300</v>
      </c>
      <c r="D11" s="771">
        <f>SUM(D12:D15)</f>
        <v>0</v>
      </c>
      <c r="E11" s="773">
        <v>49976300</v>
      </c>
      <c r="F11" s="771">
        <v>0</v>
      </c>
      <c r="G11" s="772">
        <v>0</v>
      </c>
    </row>
    <row r="12" spans="1:7" ht="12.75">
      <c r="A12" s="769" t="s">
        <v>884</v>
      </c>
      <c r="B12" s="769"/>
      <c r="C12" s="773">
        <v>9381610</v>
      </c>
      <c r="D12" s="771">
        <v>0</v>
      </c>
      <c r="E12" s="773">
        <v>9381610</v>
      </c>
      <c r="F12" s="771">
        <v>0</v>
      </c>
      <c r="G12" s="772">
        <v>0</v>
      </c>
    </row>
    <row r="13" spans="1:7" ht="12.75">
      <c r="A13" s="769" t="s">
        <v>885</v>
      </c>
      <c r="B13" s="769"/>
      <c r="C13" s="770">
        <v>25110000</v>
      </c>
      <c r="D13" s="771">
        <v>0</v>
      </c>
      <c r="E13" s="770">
        <v>25110000</v>
      </c>
      <c r="F13" s="771">
        <v>0</v>
      </c>
      <c r="G13" s="772">
        <v>0</v>
      </c>
    </row>
    <row r="14" spans="1:7" ht="12.75">
      <c r="A14" s="769" t="s">
        <v>886</v>
      </c>
      <c r="B14" s="769"/>
      <c r="C14" s="773">
        <v>100000</v>
      </c>
      <c r="D14" s="771">
        <v>0</v>
      </c>
      <c r="E14" s="773">
        <v>100000</v>
      </c>
      <c r="F14" s="771">
        <v>0</v>
      </c>
      <c r="G14" s="772">
        <v>0</v>
      </c>
    </row>
    <row r="15" spans="1:7" ht="12.75">
      <c r="A15" s="769" t="s">
        <v>887</v>
      </c>
      <c r="B15" s="769"/>
      <c r="C15" s="773">
        <v>12384690</v>
      </c>
      <c r="D15" s="771">
        <v>0</v>
      </c>
      <c r="E15" s="773">
        <v>12384690</v>
      </c>
      <c r="F15" s="771">
        <v>0</v>
      </c>
      <c r="G15" s="772">
        <v>0</v>
      </c>
    </row>
    <row r="16" spans="1:7" ht="12.75">
      <c r="A16" s="769" t="s">
        <v>888</v>
      </c>
      <c r="B16" s="769"/>
      <c r="C16" s="773">
        <v>262445465</v>
      </c>
      <c r="D16" s="771">
        <v>0</v>
      </c>
      <c r="E16" s="773">
        <v>262445465</v>
      </c>
      <c r="F16" s="771">
        <v>0</v>
      </c>
      <c r="G16" s="772">
        <v>0</v>
      </c>
    </row>
    <row r="17" spans="1:7" ht="12.75">
      <c r="A17" s="769" t="s">
        <v>889</v>
      </c>
      <c r="B17" s="769"/>
      <c r="C17" s="773">
        <v>0</v>
      </c>
      <c r="D17" s="771">
        <v>0</v>
      </c>
      <c r="E17" s="774">
        <v>0</v>
      </c>
      <c r="F17" s="771">
        <v>0</v>
      </c>
      <c r="G17" s="772">
        <v>0</v>
      </c>
    </row>
    <row r="18" spans="1:7" ht="12.75">
      <c r="A18" s="769" t="s">
        <v>890</v>
      </c>
      <c r="B18" s="769"/>
      <c r="C18" s="773">
        <v>0</v>
      </c>
      <c r="D18" s="771">
        <v>0</v>
      </c>
      <c r="E18" s="774">
        <v>0</v>
      </c>
      <c r="F18" s="771">
        <v>0</v>
      </c>
      <c r="G18" s="772">
        <v>0</v>
      </c>
    </row>
    <row r="19" spans="1:7" ht="12.75">
      <c r="A19" s="769" t="s">
        <v>891</v>
      </c>
      <c r="B19" s="769"/>
      <c r="C19" s="773">
        <v>16761600</v>
      </c>
      <c r="D19" s="771">
        <v>0</v>
      </c>
      <c r="E19" s="773">
        <v>16761600</v>
      </c>
      <c r="F19" s="771">
        <v>0</v>
      </c>
      <c r="G19" s="772">
        <v>0</v>
      </c>
    </row>
    <row r="20" spans="1:7" ht="12.75">
      <c r="A20" s="884" t="s">
        <v>892</v>
      </c>
      <c r="B20" s="885"/>
      <c r="C20" s="775">
        <f>SUM(C19)</f>
        <v>16761600</v>
      </c>
      <c r="D20" s="776">
        <f>SUM(D19)</f>
        <v>0</v>
      </c>
      <c r="E20" s="775">
        <f>SUM(E19)</f>
        <v>16761600</v>
      </c>
      <c r="F20" s="776">
        <v>0</v>
      </c>
      <c r="G20" s="777">
        <v>0</v>
      </c>
    </row>
    <row r="21" spans="1:7" ht="12.75">
      <c r="A21" s="778"/>
      <c r="B21" s="779"/>
      <c r="C21" s="780"/>
      <c r="D21" s="768"/>
      <c r="E21" s="781"/>
      <c r="F21" s="768"/>
      <c r="G21" s="767"/>
    </row>
    <row r="22" spans="1:7" ht="12.75">
      <c r="A22" s="782" t="s">
        <v>893</v>
      </c>
      <c r="B22" s="779"/>
      <c r="C22" s="766"/>
      <c r="D22" s="771"/>
      <c r="E22" s="772"/>
      <c r="F22" s="771"/>
      <c r="G22" s="772"/>
    </row>
    <row r="23" spans="1:7" ht="12.75">
      <c r="A23" s="769" t="s">
        <v>894</v>
      </c>
      <c r="B23" s="783" t="s">
        <v>895</v>
      </c>
      <c r="C23" s="773">
        <v>92810933</v>
      </c>
      <c r="D23" s="771">
        <v>35</v>
      </c>
      <c r="E23" s="772">
        <v>93345867</v>
      </c>
      <c r="F23" s="771">
        <v>0</v>
      </c>
      <c r="G23" s="772">
        <f>E23-C23</f>
        <v>534934</v>
      </c>
    </row>
    <row r="24" spans="1:7" ht="12.75">
      <c r="A24" s="769" t="s">
        <v>896</v>
      </c>
      <c r="B24" s="783" t="s">
        <v>897</v>
      </c>
      <c r="C24" s="770">
        <v>26400000</v>
      </c>
      <c r="D24" s="771">
        <v>22</v>
      </c>
      <c r="E24" s="772">
        <v>26400000</v>
      </c>
      <c r="F24" s="771">
        <v>0</v>
      </c>
      <c r="G24" s="772">
        <f aca="true" t="shared" si="0" ref="G24:G29">E24-C24</f>
        <v>0</v>
      </c>
    </row>
    <row r="25" spans="1:7" ht="12.75">
      <c r="A25" s="769" t="s">
        <v>898</v>
      </c>
      <c r="B25" s="783" t="s">
        <v>899</v>
      </c>
      <c r="C25" s="770">
        <v>45335600</v>
      </c>
      <c r="D25" s="771">
        <v>34</v>
      </c>
      <c r="E25" s="772">
        <v>46638933</v>
      </c>
      <c r="F25" s="771">
        <v>0</v>
      </c>
      <c r="G25" s="772">
        <f t="shared" si="0"/>
        <v>1303333</v>
      </c>
    </row>
    <row r="26" spans="1:7" ht="12.75">
      <c r="A26" s="769" t="s">
        <v>900</v>
      </c>
      <c r="B26" s="783" t="s">
        <v>901</v>
      </c>
      <c r="C26" s="773">
        <v>14366160</v>
      </c>
      <c r="D26" s="771">
        <v>23</v>
      </c>
      <c r="E26" s="772">
        <v>13800000</v>
      </c>
      <c r="F26" s="771">
        <v>0</v>
      </c>
      <c r="G26" s="772">
        <f t="shared" si="0"/>
        <v>-566160</v>
      </c>
    </row>
    <row r="27" spans="1:7" ht="12.75">
      <c r="A27" s="769" t="s">
        <v>902</v>
      </c>
      <c r="B27" s="784" t="s">
        <v>903</v>
      </c>
      <c r="C27" s="770">
        <v>15568000</v>
      </c>
      <c r="D27" s="771">
        <v>396</v>
      </c>
      <c r="E27" s="772">
        <v>15642667</v>
      </c>
      <c r="F27" s="771">
        <v>-1</v>
      </c>
      <c r="G27" s="772">
        <f t="shared" si="0"/>
        <v>74667</v>
      </c>
    </row>
    <row r="28" spans="1:7" ht="12.75">
      <c r="A28" s="769" t="s">
        <v>904</v>
      </c>
      <c r="B28" s="785" t="s">
        <v>905</v>
      </c>
      <c r="C28" s="770">
        <v>7653333</v>
      </c>
      <c r="D28" s="771">
        <v>369</v>
      </c>
      <c r="E28" s="772">
        <v>7298667</v>
      </c>
      <c r="F28" s="771">
        <v>9</v>
      </c>
      <c r="G28" s="772">
        <f t="shared" si="0"/>
        <v>-354666</v>
      </c>
    </row>
    <row r="29" spans="1:7" ht="12.75">
      <c r="A29" s="769" t="s">
        <v>906</v>
      </c>
      <c r="B29" s="784"/>
      <c r="C29" s="786">
        <v>41273280</v>
      </c>
      <c r="D29" s="771"/>
      <c r="E29" s="772">
        <v>40848960</v>
      </c>
      <c r="F29" s="771">
        <v>-7</v>
      </c>
      <c r="G29" s="772">
        <f t="shared" si="0"/>
        <v>-424320</v>
      </c>
    </row>
    <row r="30" spans="1:7" ht="12.75">
      <c r="A30" s="884" t="s">
        <v>907</v>
      </c>
      <c r="B30" s="885"/>
      <c r="C30" s="775">
        <f>SUM(C23:C29)</f>
        <v>243407306</v>
      </c>
      <c r="D30" s="776">
        <f>SUM(D23:D29)</f>
        <v>879</v>
      </c>
      <c r="E30" s="777">
        <f>SUM(E23:E29)</f>
        <v>243975094</v>
      </c>
      <c r="F30" s="776">
        <f>SUM(F23:F29)</f>
        <v>1</v>
      </c>
      <c r="G30" s="777">
        <f>SUM(G23:G29)</f>
        <v>567788</v>
      </c>
    </row>
    <row r="31" spans="1:7" ht="12.75">
      <c r="A31" s="787" t="s">
        <v>908</v>
      </c>
      <c r="B31" s="784"/>
      <c r="C31" s="773"/>
      <c r="D31" s="760"/>
      <c r="E31" s="772"/>
      <c r="F31" s="760"/>
      <c r="G31" s="772"/>
    </row>
    <row r="32" spans="1:7" ht="12.75">
      <c r="A32" s="778" t="s">
        <v>909</v>
      </c>
      <c r="B32" s="788" t="s">
        <v>910</v>
      </c>
      <c r="C32" s="773">
        <v>19862020</v>
      </c>
      <c r="D32" s="760">
        <v>45</v>
      </c>
      <c r="E32" s="789">
        <v>22752505</v>
      </c>
      <c r="F32" s="760"/>
      <c r="G32" s="772">
        <f>E32-C32</f>
        <v>2890485</v>
      </c>
    </row>
    <row r="33" spans="1:7" ht="12.75">
      <c r="A33" s="778" t="s">
        <v>911</v>
      </c>
      <c r="B33" s="784" t="s">
        <v>901</v>
      </c>
      <c r="C33" s="773">
        <v>54726840</v>
      </c>
      <c r="D33" s="760">
        <v>20</v>
      </c>
      <c r="E33" s="772">
        <v>52120800</v>
      </c>
      <c r="F33" s="760"/>
      <c r="G33" s="772">
        <f>E33-C33</f>
        <v>-2606040</v>
      </c>
    </row>
    <row r="34" spans="1:7" ht="12.75">
      <c r="A34" s="790" t="s">
        <v>912</v>
      </c>
      <c r="B34" s="791"/>
      <c r="C34" s="792">
        <v>7757000</v>
      </c>
      <c r="D34" s="760">
        <v>0</v>
      </c>
      <c r="E34" s="772">
        <v>13589000</v>
      </c>
      <c r="F34" s="760"/>
      <c r="G34" s="772">
        <f>E34-C34</f>
        <v>5832000</v>
      </c>
    </row>
    <row r="35" spans="1:7" ht="12.75">
      <c r="A35" s="884" t="s">
        <v>913</v>
      </c>
      <c r="B35" s="885"/>
      <c r="C35" s="775">
        <f>SUM(C32:C34)</f>
        <v>82345860</v>
      </c>
      <c r="D35" s="776">
        <f>SUM(D32:D34)</f>
        <v>65</v>
      </c>
      <c r="E35" s="793">
        <f>SUM(E32:E34)</f>
        <v>88462305</v>
      </c>
      <c r="F35" s="776">
        <f>SUM(F32:F34)</f>
        <v>0</v>
      </c>
      <c r="G35" s="777">
        <f>SUM(G32:G34)</f>
        <v>6116445</v>
      </c>
    </row>
    <row r="36" spans="1:7" ht="12.75">
      <c r="A36" s="794"/>
      <c r="B36" s="783"/>
      <c r="C36" s="795"/>
      <c r="D36" s="796"/>
      <c r="E36" s="797"/>
      <c r="F36" s="796"/>
      <c r="G36" s="797"/>
    </row>
    <row r="37" spans="1:7" ht="12.75">
      <c r="A37" s="884" t="s">
        <v>914</v>
      </c>
      <c r="B37" s="886"/>
      <c r="C37" s="885"/>
      <c r="D37" s="796"/>
      <c r="E37" s="797"/>
      <c r="F37" s="796"/>
      <c r="G37" s="797"/>
    </row>
    <row r="38" spans="1:7" ht="12.75">
      <c r="A38" s="790" t="s">
        <v>915</v>
      </c>
      <c r="B38" s="791"/>
      <c r="C38" s="792">
        <v>14154240</v>
      </c>
      <c r="D38" s="796"/>
      <c r="E38" s="797">
        <v>14154240</v>
      </c>
      <c r="F38" s="796"/>
      <c r="G38" s="797">
        <f>E38-C38</f>
        <v>0</v>
      </c>
    </row>
    <row r="39" spans="1:7" ht="12.75">
      <c r="A39" s="884" t="s">
        <v>916</v>
      </c>
      <c r="B39" s="885"/>
      <c r="C39" s="775">
        <f>SUM(C38)</f>
        <v>14154240</v>
      </c>
      <c r="D39" s="776">
        <f>SUM(D38)</f>
        <v>0</v>
      </c>
      <c r="E39" s="775">
        <f>SUM(E38)</f>
        <v>14154240</v>
      </c>
      <c r="F39" s="776">
        <f>SUM(F38)</f>
        <v>0</v>
      </c>
      <c r="G39" s="797">
        <f>E39-C39</f>
        <v>0</v>
      </c>
    </row>
    <row r="40" spans="1:7" ht="12.75">
      <c r="A40" s="798"/>
      <c r="B40" s="799"/>
      <c r="C40" s="800"/>
      <c r="D40" s="796"/>
      <c r="E40" s="797"/>
      <c r="F40" s="796"/>
      <c r="G40" s="797"/>
    </row>
    <row r="41" spans="1:7" ht="12.75">
      <c r="A41" s="884" t="s">
        <v>917</v>
      </c>
      <c r="B41" s="885"/>
      <c r="C41" s="801">
        <f>SUM(C20,C30,C35,C39)</f>
        <v>356669006</v>
      </c>
      <c r="D41" s="802">
        <f>SUM(D20,D30,D35,D39)</f>
        <v>944</v>
      </c>
      <c r="E41" s="793">
        <f>SUM(E20,E30,E35,E39)</f>
        <v>363353239</v>
      </c>
      <c r="F41" s="802">
        <f>SUM(F20,F30,F35,F39)</f>
        <v>1</v>
      </c>
      <c r="G41" s="793">
        <f>SUM(G20,G30,G35,G39)</f>
        <v>6684233</v>
      </c>
    </row>
    <row r="42" spans="1:7" ht="12.75">
      <c r="A42" s="760"/>
      <c r="B42" s="760"/>
      <c r="C42" s="760"/>
      <c r="D42" s="760"/>
      <c r="E42" s="760"/>
      <c r="F42" s="760"/>
      <c r="G42" s="760"/>
    </row>
    <row r="43" spans="1:7" ht="12.75">
      <c r="A43" s="760"/>
      <c r="B43" s="760"/>
      <c r="C43" s="760"/>
      <c r="D43" s="760"/>
      <c r="E43" s="760"/>
      <c r="F43" s="760"/>
      <c r="G43" s="760"/>
    </row>
    <row r="44" spans="1:7" ht="51">
      <c r="A44" s="882" t="s">
        <v>873</v>
      </c>
      <c r="B44" s="803" t="s">
        <v>875</v>
      </c>
      <c r="C44" s="803" t="s">
        <v>918</v>
      </c>
      <c r="D44" s="803" t="s">
        <v>919</v>
      </c>
      <c r="E44" s="760"/>
      <c r="F44" s="760"/>
      <c r="G44" s="760"/>
    </row>
    <row r="45" spans="1:7" ht="12.75">
      <c r="A45" s="883"/>
      <c r="B45" s="804" t="s">
        <v>878</v>
      </c>
      <c r="C45" s="804" t="s">
        <v>878</v>
      </c>
      <c r="D45" s="804" t="s">
        <v>878</v>
      </c>
      <c r="E45" s="805"/>
      <c r="F45" s="806"/>
      <c r="G45" s="760"/>
    </row>
    <row r="46" spans="1:7" ht="12.75">
      <c r="A46" s="598" t="s">
        <v>920</v>
      </c>
      <c r="B46" s="804"/>
      <c r="C46" s="804"/>
      <c r="D46" s="804"/>
      <c r="E46" s="805"/>
      <c r="F46" s="806"/>
      <c r="G46" s="760"/>
    </row>
    <row r="47" spans="1:7" ht="12.75">
      <c r="A47" s="807" t="s">
        <v>921</v>
      </c>
      <c r="B47" s="808"/>
      <c r="C47" s="808"/>
      <c r="D47" s="808"/>
      <c r="E47" s="806"/>
      <c r="F47" s="806"/>
      <c r="G47" s="760"/>
    </row>
    <row r="48" spans="1:7" ht="12.75">
      <c r="A48" s="809" t="s">
        <v>130</v>
      </c>
      <c r="B48" s="808">
        <v>28196150</v>
      </c>
      <c r="C48" s="808">
        <v>28196150</v>
      </c>
      <c r="D48" s="808">
        <f>C48-B48</f>
        <v>0</v>
      </c>
      <c r="E48" s="805"/>
      <c r="F48" s="806"/>
      <c r="G48" s="760"/>
    </row>
    <row r="49" spans="1:7" ht="12.75">
      <c r="A49" s="809" t="s">
        <v>922</v>
      </c>
      <c r="B49" s="808">
        <v>24511550</v>
      </c>
      <c r="C49" s="808">
        <v>24511550</v>
      </c>
      <c r="D49" s="808">
        <f>C49-B49</f>
        <v>0</v>
      </c>
      <c r="E49" s="805"/>
      <c r="F49" s="806"/>
      <c r="G49" s="760"/>
    </row>
    <row r="50" spans="1:7" ht="12.75">
      <c r="A50" s="809" t="s">
        <v>923</v>
      </c>
      <c r="B50" s="808">
        <v>27403200</v>
      </c>
      <c r="C50" s="808">
        <v>29595456</v>
      </c>
      <c r="D50" s="808">
        <f>C50-B50</f>
        <v>2192256</v>
      </c>
      <c r="E50" s="805"/>
      <c r="F50" s="806"/>
      <c r="G50" s="760"/>
    </row>
    <row r="51" spans="1:7" ht="12.75">
      <c r="A51" s="809" t="s">
        <v>924</v>
      </c>
      <c r="B51" s="808">
        <v>6220500</v>
      </c>
      <c r="C51" s="808">
        <v>6220500</v>
      </c>
      <c r="D51" s="808">
        <f>C51-B51</f>
        <v>0</v>
      </c>
      <c r="E51" s="805"/>
      <c r="F51" s="806"/>
      <c r="G51" s="760"/>
    </row>
    <row r="52" spans="1:7" ht="12.75">
      <c r="A52" s="809" t="s">
        <v>235</v>
      </c>
      <c r="B52" s="808">
        <v>31719000</v>
      </c>
      <c r="C52" s="808">
        <v>32700000</v>
      </c>
      <c r="D52" s="808">
        <f>C52-B52</f>
        <v>981000</v>
      </c>
      <c r="E52" s="805"/>
      <c r="F52" s="806"/>
      <c r="G52" s="760"/>
    </row>
    <row r="53" spans="1:7" ht="12.75">
      <c r="A53" s="810" t="s">
        <v>925</v>
      </c>
      <c r="B53" s="811">
        <f>SUM(B48:B52)</f>
        <v>118050400</v>
      </c>
      <c r="C53" s="811">
        <f>SUM(C48:C52)</f>
        <v>121223656</v>
      </c>
      <c r="D53" s="811">
        <f>SUM(D48:D52)</f>
        <v>3173256</v>
      </c>
      <c r="E53" s="805"/>
      <c r="F53" s="806"/>
      <c r="G53" s="760"/>
    </row>
    <row r="54" spans="1:7" ht="12.75">
      <c r="A54" s="760"/>
      <c r="B54" s="760"/>
      <c r="C54" s="760"/>
      <c r="D54" s="805"/>
      <c r="E54" s="806"/>
      <c r="F54" s="805"/>
      <c r="G54" s="806"/>
    </row>
    <row r="55" spans="1:7" ht="12.75">
      <c r="A55" s="796" t="s">
        <v>926</v>
      </c>
      <c r="B55" s="797">
        <f>SUM(G41,D53)</f>
        <v>9857489</v>
      </c>
      <c r="C55" s="760"/>
      <c r="D55" s="760"/>
      <c r="E55" s="760"/>
      <c r="F55" s="760"/>
      <c r="G55" s="760"/>
    </row>
    <row r="56" spans="1:7" ht="12.75">
      <c r="A56" s="796" t="s">
        <v>927</v>
      </c>
      <c r="B56" s="797">
        <v>8686625</v>
      </c>
      <c r="C56" s="760"/>
      <c r="D56" s="760"/>
      <c r="E56" s="760"/>
      <c r="F56" s="760"/>
      <c r="G56" s="760"/>
    </row>
    <row r="57" spans="1:7" ht="12.75">
      <c r="A57" s="796" t="s">
        <v>928</v>
      </c>
      <c r="B57" s="797">
        <f>B55-B56</f>
        <v>1170864</v>
      </c>
      <c r="C57" s="760"/>
      <c r="D57" s="760"/>
      <c r="E57" s="760"/>
      <c r="F57" s="760"/>
      <c r="G57" s="760"/>
    </row>
  </sheetData>
  <sheetProtection/>
  <mergeCells count="13">
    <mergeCell ref="A44:A45"/>
    <mergeCell ref="A20:B20"/>
    <mergeCell ref="A30:B30"/>
    <mergeCell ref="A35:B35"/>
    <mergeCell ref="A37:C37"/>
    <mergeCell ref="A39:B39"/>
    <mergeCell ref="A41:B41"/>
    <mergeCell ref="A3:G3"/>
    <mergeCell ref="A4:G4"/>
    <mergeCell ref="A7:A8"/>
    <mergeCell ref="B7:B8"/>
    <mergeCell ref="D7:E7"/>
    <mergeCell ref="F7:G7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68.57421875" style="0" bestFit="1" customWidth="1"/>
    <col min="2" max="3" width="11.140625" style="0" bestFit="1" customWidth="1"/>
    <col min="4" max="4" width="8.57421875" style="0" bestFit="1" customWidth="1"/>
  </cols>
  <sheetData>
    <row r="1" ht="15.75">
      <c r="A1" s="41" t="s">
        <v>958</v>
      </c>
    </row>
    <row r="2" spans="1:5" ht="12.75">
      <c r="A2" s="225"/>
      <c r="B2" s="225"/>
      <c r="C2" s="225"/>
      <c r="D2" s="225"/>
      <c r="E2" s="225"/>
    </row>
    <row r="3" spans="1:5" ht="15.75">
      <c r="A3" s="887" t="s">
        <v>929</v>
      </c>
      <c r="B3" s="821"/>
      <c r="C3" s="821"/>
      <c r="D3" s="821"/>
      <c r="E3" s="821"/>
    </row>
    <row r="4" spans="1:5" ht="15.75">
      <c r="A4" s="887" t="s">
        <v>930</v>
      </c>
      <c r="B4" s="821"/>
      <c r="C4" s="821"/>
      <c r="D4" s="821"/>
      <c r="E4" s="821"/>
    </row>
    <row r="5" spans="1:5" ht="12.75">
      <c r="A5" s="225"/>
      <c r="B5" s="225"/>
      <c r="C5" s="225"/>
      <c r="D5" s="225"/>
      <c r="E5" s="225"/>
    </row>
    <row r="6" spans="1:5" ht="12.75">
      <c r="A6" s="225"/>
      <c r="B6" s="225"/>
      <c r="C6" s="225"/>
      <c r="D6" s="888"/>
      <c r="E6" s="888"/>
    </row>
    <row r="7" spans="1:5" ht="38.25">
      <c r="A7" s="524" t="s">
        <v>931</v>
      </c>
      <c r="B7" s="273" t="s">
        <v>932</v>
      </c>
      <c r="C7" s="273" t="s">
        <v>933</v>
      </c>
      <c r="D7" s="273" t="s">
        <v>934</v>
      </c>
      <c r="E7" s="273" t="s">
        <v>919</v>
      </c>
    </row>
    <row r="8" spans="1:5" ht="12.75">
      <c r="A8" s="94" t="s">
        <v>935</v>
      </c>
      <c r="B8" s="202">
        <v>79000</v>
      </c>
      <c r="C8" s="236">
        <v>79000</v>
      </c>
      <c r="D8" s="202">
        <v>0</v>
      </c>
      <c r="E8" s="109">
        <v>0</v>
      </c>
    </row>
    <row r="9" spans="1:5" ht="12.75">
      <c r="A9" s="94" t="s">
        <v>936</v>
      </c>
      <c r="B9" s="202">
        <v>1309440</v>
      </c>
      <c r="C9" s="236">
        <v>1309440</v>
      </c>
      <c r="D9" s="202">
        <v>0</v>
      </c>
      <c r="E9" s="109">
        <v>0</v>
      </c>
    </row>
    <row r="10" spans="1:5" ht="12.75">
      <c r="A10" s="94" t="s">
        <v>937</v>
      </c>
      <c r="B10" s="202">
        <v>1347216</v>
      </c>
      <c r="C10" s="236">
        <v>1347216</v>
      </c>
      <c r="D10" s="202"/>
      <c r="E10" s="109"/>
    </row>
    <row r="11" spans="1:5" ht="12.75">
      <c r="A11" s="94" t="s">
        <v>938</v>
      </c>
      <c r="B11" s="202">
        <v>1705000</v>
      </c>
      <c r="C11" s="236">
        <v>1705000</v>
      </c>
      <c r="D11" s="202"/>
      <c r="E11" s="109"/>
    </row>
    <row r="12" spans="1:5" ht="12.75">
      <c r="A12" s="94" t="s">
        <v>939</v>
      </c>
      <c r="B12" s="202">
        <v>496118</v>
      </c>
      <c r="C12" s="236">
        <v>496118</v>
      </c>
      <c r="D12" s="202">
        <v>0</v>
      </c>
      <c r="E12" s="109">
        <v>0</v>
      </c>
    </row>
    <row r="13" spans="1:5" ht="12.75">
      <c r="A13" s="360" t="s">
        <v>940</v>
      </c>
      <c r="B13" s="352">
        <f>SUM(B8:B12)</f>
        <v>4936774</v>
      </c>
      <c r="C13" s="352">
        <f>SUM(C8:C12)</f>
        <v>4936774</v>
      </c>
      <c r="D13" s="352">
        <v>0</v>
      </c>
      <c r="E13" s="352">
        <f>SUM(E8:E12)</f>
        <v>0</v>
      </c>
    </row>
    <row r="14" spans="1:5" ht="12.75">
      <c r="A14" s="106" t="s">
        <v>941</v>
      </c>
      <c r="B14" s="200">
        <v>14931390</v>
      </c>
      <c r="C14" s="200">
        <v>14931390</v>
      </c>
      <c r="D14" s="226"/>
      <c r="E14" s="226"/>
    </row>
    <row r="15" spans="1:5" ht="12.75">
      <c r="A15" s="107" t="s">
        <v>942</v>
      </c>
      <c r="B15" s="202">
        <v>845000</v>
      </c>
      <c r="C15" s="202">
        <v>845000</v>
      </c>
      <c r="D15" s="240"/>
      <c r="E15" s="240"/>
    </row>
    <row r="16" spans="1:5" ht="12.75">
      <c r="A16" s="107" t="s">
        <v>943</v>
      </c>
      <c r="B16" s="202">
        <v>614938000</v>
      </c>
      <c r="C16" s="202">
        <v>614938000</v>
      </c>
      <c r="D16" s="240"/>
      <c r="E16" s="240"/>
    </row>
    <row r="17" spans="1:5" ht="12.75">
      <c r="A17" s="105" t="s">
        <v>944</v>
      </c>
      <c r="B17" s="177">
        <v>13570713</v>
      </c>
      <c r="C17" s="177">
        <v>13462516</v>
      </c>
      <c r="D17" s="177">
        <v>0</v>
      </c>
      <c r="E17" s="177">
        <v>-108197</v>
      </c>
    </row>
    <row r="18" spans="1:5" ht="12.75">
      <c r="A18" s="812" t="s">
        <v>945</v>
      </c>
      <c r="B18" s="228">
        <f>SUM(B14:B17)</f>
        <v>644285103</v>
      </c>
      <c r="C18" s="228">
        <f>SUM(C14:C17)</f>
        <v>644176906</v>
      </c>
      <c r="D18" s="228">
        <f>SUM(D14:D17)</f>
        <v>0</v>
      </c>
      <c r="E18" s="228">
        <f>SUM(E14:E17)</f>
        <v>-108197</v>
      </c>
    </row>
  </sheetData>
  <sheetProtection/>
  <mergeCells count="3">
    <mergeCell ref="A3:E3"/>
    <mergeCell ref="A4:E4"/>
    <mergeCell ref="D6:E6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SheetLayoutView="100" zoomScalePageLayoutView="0" workbookViewId="0" topLeftCell="A34">
      <selection activeCell="B44" sqref="B44"/>
    </sheetView>
  </sheetViews>
  <sheetFormatPr defaultColWidth="9.140625" defaultRowHeight="12.75"/>
  <cols>
    <col min="1" max="1" width="8.7109375" style="0" customWidth="1"/>
    <col min="2" max="2" width="49.140625" style="0" customWidth="1"/>
    <col min="3" max="3" width="12.7109375" style="0" customWidth="1"/>
    <col min="4" max="4" width="11.7109375" style="0" customWidth="1"/>
    <col min="5" max="5" width="9.140625" style="95" customWidth="1"/>
    <col min="6" max="6" width="10.140625" style="0" customWidth="1"/>
  </cols>
  <sheetData>
    <row r="1" spans="1:6" ht="15.75">
      <c r="A1" s="212" t="s">
        <v>959</v>
      </c>
      <c r="B1" s="212"/>
      <c r="C1" s="362"/>
      <c r="D1" s="225"/>
      <c r="E1" s="339"/>
      <c r="F1" s="225"/>
    </row>
    <row r="2" spans="1:6" ht="15.75">
      <c r="A2" s="212"/>
      <c r="B2" s="212"/>
      <c r="C2" s="225"/>
      <c r="D2" s="225"/>
      <c r="E2" s="339"/>
      <c r="F2" s="225"/>
    </row>
    <row r="3" spans="1:6" ht="15.75">
      <c r="A3" s="825" t="s">
        <v>506</v>
      </c>
      <c r="B3" s="826"/>
      <c r="C3" s="826"/>
      <c r="D3" s="826"/>
      <c r="E3" s="827"/>
      <c r="F3" s="827"/>
    </row>
    <row r="4" spans="1:6" ht="15.75">
      <c r="A4" s="825" t="s">
        <v>603</v>
      </c>
      <c r="B4" s="826"/>
      <c r="C4" s="826"/>
      <c r="D4" s="826"/>
      <c r="E4" s="827"/>
      <c r="F4" s="827"/>
    </row>
    <row r="5" spans="1:6" ht="15.75">
      <c r="A5" s="825" t="s">
        <v>510</v>
      </c>
      <c r="B5" s="826"/>
      <c r="C5" s="826"/>
      <c r="D5" s="826"/>
      <c r="E5" s="827"/>
      <c r="F5" s="827"/>
    </row>
    <row r="6" spans="1:6" ht="15.75">
      <c r="A6" s="825" t="s">
        <v>511</v>
      </c>
      <c r="B6" s="826"/>
      <c r="C6" s="826"/>
      <c r="D6" s="826"/>
      <c r="E6" s="827"/>
      <c r="F6" s="827"/>
    </row>
    <row r="7" spans="1:4" ht="15.75">
      <c r="A7" s="41"/>
      <c r="B7" s="41"/>
      <c r="C7" s="5"/>
      <c r="D7" s="5"/>
    </row>
    <row r="8" spans="1:6" ht="12.75">
      <c r="A8" s="5"/>
      <c r="B8" s="835" t="s">
        <v>98</v>
      </c>
      <c r="C8" s="836"/>
      <c r="D8" s="836"/>
      <c r="E8" s="836"/>
      <c r="F8" s="836"/>
    </row>
    <row r="9" spans="1:6" ht="15" customHeight="1">
      <c r="A9" s="220" t="s">
        <v>99</v>
      </c>
      <c r="B9" s="68" t="s">
        <v>3</v>
      </c>
      <c r="C9" s="68" t="s">
        <v>316</v>
      </c>
      <c r="D9" s="823" t="s">
        <v>604</v>
      </c>
      <c r="E9" s="889" t="s">
        <v>522</v>
      </c>
      <c r="F9" s="834" t="s">
        <v>523</v>
      </c>
    </row>
    <row r="10" spans="1:6" ht="23.25" customHeight="1">
      <c r="A10" s="356" t="s">
        <v>100</v>
      </c>
      <c r="B10" s="213"/>
      <c r="C10" s="213"/>
      <c r="D10" s="824"/>
      <c r="E10" s="889"/>
      <c r="F10" s="834"/>
    </row>
    <row r="11" spans="1:6" ht="15" customHeight="1">
      <c r="A11" s="340" t="s">
        <v>261</v>
      </c>
      <c r="B11" s="219" t="s">
        <v>234</v>
      </c>
      <c r="C11" s="295">
        <f>SUM(C12:C12)</f>
        <v>143</v>
      </c>
      <c r="D11" s="215">
        <f>SUM(D12:D12)</f>
        <v>143</v>
      </c>
      <c r="E11" s="215">
        <f>SUM(E12:E12)</f>
        <v>71</v>
      </c>
      <c r="F11" s="285">
        <f>(E11/D11)*100</f>
        <v>49.65034965034965</v>
      </c>
    </row>
    <row r="12" spans="1:6" ht="15" customHeight="1">
      <c r="A12" s="393"/>
      <c r="B12" s="105" t="s">
        <v>230</v>
      </c>
      <c r="C12" s="110">
        <v>143</v>
      </c>
      <c r="D12" s="177">
        <v>143</v>
      </c>
      <c r="E12" s="177">
        <v>71</v>
      </c>
      <c r="F12" s="251">
        <f>(E12/D12)*100</f>
        <v>49.65034965034965</v>
      </c>
    </row>
    <row r="13" spans="1:6" ht="15" customHeight="1">
      <c r="A13" s="342" t="s">
        <v>822</v>
      </c>
      <c r="B13" s="239" t="s">
        <v>823</v>
      </c>
      <c r="C13" s="109"/>
      <c r="D13" s="344">
        <v>11244</v>
      </c>
      <c r="E13" s="463">
        <v>11123</v>
      </c>
      <c r="F13" s="285">
        <v>98.92</v>
      </c>
    </row>
    <row r="14" spans="1:6" ht="15" customHeight="1">
      <c r="A14" s="342"/>
      <c r="B14" s="107" t="s">
        <v>824</v>
      </c>
      <c r="C14" s="109"/>
      <c r="D14" s="202">
        <v>11244</v>
      </c>
      <c r="E14" s="335">
        <v>11123</v>
      </c>
      <c r="F14" s="251">
        <f>(E14/D14)*100</f>
        <v>98.92387050871577</v>
      </c>
    </row>
    <row r="15" spans="1:6" ht="15.75" customHeight="1">
      <c r="A15" s="340" t="s">
        <v>262</v>
      </c>
      <c r="B15" s="219" t="s">
        <v>235</v>
      </c>
      <c r="C15" s="215">
        <f>SUM(C16:C16)</f>
        <v>3997</v>
      </c>
      <c r="D15" s="215">
        <f>SUM(D16:D16)</f>
        <v>0</v>
      </c>
      <c r="E15" s="336">
        <f>SUM(E16:E16)</f>
        <v>0</v>
      </c>
      <c r="F15" s="285">
        <v>0</v>
      </c>
    </row>
    <row r="16" spans="1:6" ht="15.75" customHeight="1">
      <c r="A16" s="393"/>
      <c r="B16" s="105" t="s">
        <v>238</v>
      </c>
      <c r="C16" s="177">
        <v>3997</v>
      </c>
      <c r="D16" s="177">
        <v>0</v>
      </c>
      <c r="E16" s="339"/>
      <c r="F16" s="251">
        <v>0</v>
      </c>
    </row>
    <row r="17" spans="1:6" ht="15.75" customHeight="1">
      <c r="A17" s="340" t="s">
        <v>263</v>
      </c>
      <c r="B17" s="283" t="s">
        <v>130</v>
      </c>
      <c r="C17" s="215">
        <f>SUM(C18:C18)</f>
        <v>5517</v>
      </c>
      <c r="D17" s="215">
        <f>SUM(D18:D18)</f>
        <v>0</v>
      </c>
      <c r="E17" s="215">
        <f>SUM(E18:E18)</f>
        <v>0</v>
      </c>
      <c r="F17" s="285">
        <v>0</v>
      </c>
    </row>
    <row r="18" spans="1:6" ht="15.75" customHeight="1">
      <c r="A18" s="393"/>
      <c r="B18" s="291" t="s">
        <v>238</v>
      </c>
      <c r="C18" s="177">
        <v>5517</v>
      </c>
      <c r="D18" s="177">
        <v>0</v>
      </c>
      <c r="E18" s="202"/>
      <c r="F18" s="251">
        <v>0</v>
      </c>
    </row>
    <row r="19" spans="1:6" ht="15.75" customHeight="1">
      <c r="A19" s="333" t="s">
        <v>264</v>
      </c>
      <c r="B19" s="214" t="s">
        <v>244</v>
      </c>
      <c r="C19" s="215">
        <v>2488</v>
      </c>
      <c r="D19" s="394">
        <v>3949</v>
      </c>
      <c r="E19" s="394">
        <v>3877</v>
      </c>
      <c r="F19" s="353">
        <f aca="true" t="shared" si="0" ref="F19:F25">(E19/D19)*100</f>
        <v>98.17675360850848</v>
      </c>
    </row>
    <row r="20" spans="1:6" ht="15" customHeight="1">
      <c r="A20" s="340" t="s">
        <v>265</v>
      </c>
      <c r="B20" s="219" t="s">
        <v>236</v>
      </c>
      <c r="C20" s="215">
        <f>SUM(C21:C21)</f>
        <v>56618</v>
      </c>
      <c r="D20" s="215">
        <f>SUM(D21:D21)</f>
        <v>61099</v>
      </c>
      <c r="E20" s="215">
        <f>SUM(E21:E21)</f>
        <v>61171</v>
      </c>
      <c r="F20" s="285">
        <f t="shared" si="0"/>
        <v>100.11784153586802</v>
      </c>
    </row>
    <row r="21" spans="1:6" ht="15" customHeight="1">
      <c r="A21" s="342"/>
      <c r="B21" s="107" t="s">
        <v>237</v>
      </c>
      <c r="C21" s="109">
        <v>56618</v>
      </c>
      <c r="D21" s="202">
        <v>61099</v>
      </c>
      <c r="E21" s="177">
        <v>61171</v>
      </c>
      <c r="F21" s="251">
        <f t="shared" si="0"/>
        <v>100.11784153586802</v>
      </c>
    </row>
    <row r="22" spans="1:6" ht="15" customHeight="1">
      <c r="A22" s="333" t="s">
        <v>489</v>
      </c>
      <c r="B22" s="219" t="s">
        <v>234</v>
      </c>
      <c r="C22" s="215">
        <f>SUM(C23:C24)</f>
        <v>118050</v>
      </c>
      <c r="D22" s="215">
        <f>SUM(D23:D24)</f>
        <v>146028</v>
      </c>
      <c r="E22" s="336">
        <f>SUM(E23:E24)</f>
        <v>146028</v>
      </c>
      <c r="F22" s="285">
        <f t="shared" si="0"/>
        <v>100</v>
      </c>
    </row>
    <row r="23" spans="1:6" ht="15" customHeight="1">
      <c r="A23" s="337"/>
      <c r="B23" s="107" t="s">
        <v>490</v>
      </c>
      <c r="C23" s="344"/>
      <c r="D23" s="202">
        <v>17600</v>
      </c>
      <c r="E23" s="339">
        <v>17600</v>
      </c>
      <c r="F23" s="303">
        <f t="shared" si="0"/>
        <v>100</v>
      </c>
    </row>
    <row r="24" spans="1:6" ht="15" customHeight="1">
      <c r="A24" s="337"/>
      <c r="B24" s="107" t="s">
        <v>306</v>
      </c>
      <c r="C24" s="177">
        <v>118050</v>
      </c>
      <c r="D24" s="177">
        <v>128428</v>
      </c>
      <c r="E24" s="339">
        <v>128428</v>
      </c>
      <c r="F24" s="251">
        <f t="shared" si="0"/>
        <v>100</v>
      </c>
    </row>
    <row r="25" spans="1:6" ht="15" customHeight="1">
      <c r="A25" s="393"/>
      <c r="B25" s="227" t="s">
        <v>101</v>
      </c>
      <c r="C25" s="244">
        <f>SUM(C11,C15,C17,C19,C20,C22,)</f>
        <v>186813</v>
      </c>
      <c r="D25" s="244">
        <f>SUM(D11,D15,D17,D19,D20,D22,)</f>
        <v>211219</v>
      </c>
      <c r="E25" s="244">
        <f>SUM(E11,E15,E17,E19,E20,E22,E13)</f>
        <v>222270</v>
      </c>
      <c r="F25" s="353">
        <f t="shared" si="0"/>
        <v>105.23201037785425</v>
      </c>
    </row>
    <row r="26" spans="1:6" ht="15" customHeight="1">
      <c r="A26" s="342" t="s">
        <v>283</v>
      </c>
      <c r="B26" s="296" t="s">
        <v>284</v>
      </c>
      <c r="C26" s="215">
        <f>SUM(C27:C34)</f>
        <v>17000</v>
      </c>
      <c r="D26" s="215">
        <f>SUM(D27:D34)</f>
        <v>20000</v>
      </c>
      <c r="E26" s="215">
        <f>SUM(E27:E34)</f>
        <v>19410</v>
      </c>
      <c r="F26" s="285">
        <f>(E26/D26)*100</f>
        <v>97.05</v>
      </c>
    </row>
    <row r="27" spans="1:6" ht="15" customHeight="1">
      <c r="A27" s="342"/>
      <c r="B27" s="94" t="s">
        <v>285</v>
      </c>
      <c r="C27" s="397">
        <v>1800</v>
      </c>
      <c r="D27" s="397">
        <v>1800</v>
      </c>
      <c r="E27" s="301">
        <v>3427</v>
      </c>
      <c r="F27" s="303">
        <f>(E27/D27)*100</f>
        <v>190.38888888888889</v>
      </c>
    </row>
    <row r="28" spans="1:6" ht="15" customHeight="1">
      <c r="A28" s="342"/>
      <c r="B28" s="94" t="s">
        <v>288</v>
      </c>
      <c r="C28" s="397">
        <v>3500</v>
      </c>
      <c r="D28" s="397">
        <v>3500</v>
      </c>
      <c r="E28" s="301">
        <v>2115</v>
      </c>
      <c r="F28" s="303">
        <f>(E28/D28)*100</f>
        <v>60.42857142857143</v>
      </c>
    </row>
    <row r="29" spans="1:6" ht="15" customHeight="1">
      <c r="A29" s="342"/>
      <c r="B29" s="94" t="s">
        <v>286</v>
      </c>
      <c r="C29" s="397">
        <v>7000</v>
      </c>
      <c r="D29" s="397">
        <v>7000</v>
      </c>
      <c r="E29" s="202">
        <v>7032</v>
      </c>
      <c r="F29" s="303">
        <f aca="true" t="shared" si="1" ref="F29:F34">(E29/D29)*100</f>
        <v>100.45714285714287</v>
      </c>
    </row>
    <row r="30" spans="1:6" ht="15" customHeight="1">
      <c r="A30" s="342"/>
      <c r="B30" s="94" t="s">
        <v>287</v>
      </c>
      <c r="C30" s="397">
        <v>400</v>
      </c>
      <c r="D30" s="397">
        <v>400</v>
      </c>
      <c r="E30" s="202">
        <v>400</v>
      </c>
      <c r="F30" s="303">
        <f t="shared" si="1"/>
        <v>100</v>
      </c>
    </row>
    <row r="31" spans="1:6" ht="15" customHeight="1">
      <c r="A31" s="342"/>
      <c r="B31" s="94" t="s">
        <v>289</v>
      </c>
      <c r="C31" s="397">
        <v>1000</v>
      </c>
      <c r="D31" s="397">
        <v>1000</v>
      </c>
      <c r="E31" s="202">
        <v>384</v>
      </c>
      <c r="F31" s="303">
        <f t="shared" si="1"/>
        <v>38.4</v>
      </c>
    </row>
    <row r="32" spans="1:6" ht="15" customHeight="1">
      <c r="A32" s="342"/>
      <c r="B32" s="94" t="s">
        <v>290</v>
      </c>
      <c r="C32" s="397">
        <v>1500</v>
      </c>
      <c r="D32" s="397">
        <v>1500</v>
      </c>
      <c r="E32" s="202">
        <v>1366</v>
      </c>
      <c r="F32" s="303">
        <f t="shared" si="1"/>
        <v>91.06666666666666</v>
      </c>
    </row>
    <row r="33" spans="1:6" ht="15" customHeight="1">
      <c r="A33" s="342"/>
      <c r="B33" s="94" t="s">
        <v>291</v>
      </c>
      <c r="C33" s="397">
        <v>800</v>
      </c>
      <c r="D33" s="397">
        <v>3800</v>
      </c>
      <c r="E33" s="202">
        <v>3822</v>
      </c>
      <c r="F33" s="303">
        <f t="shared" si="1"/>
        <v>100.57894736842105</v>
      </c>
    </row>
    <row r="34" spans="1:6" ht="15" customHeight="1">
      <c r="A34" s="342"/>
      <c r="B34" s="94" t="s">
        <v>617</v>
      </c>
      <c r="C34" s="397">
        <v>1000</v>
      </c>
      <c r="D34" s="397">
        <v>1000</v>
      </c>
      <c r="E34" s="177">
        <v>864</v>
      </c>
      <c r="F34" s="251">
        <f t="shared" si="1"/>
        <v>86.4</v>
      </c>
    </row>
    <row r="35" spans="1:6" ht="15" customHeight="1">
      <c r="A35" s="340" t="s">
        <v>282</v>
      </c>
      <c r="B35" s="219" t="s">
        <v>83</v>
      </c>
      <c r="C35" s="215">
        <f>SUM(C36)</f>
        <v>1115</v>
      </c>
      <c r="D35" s="295">
        <f>SUM(D36)</f>
        <v>0</v>
      </c>
      <c r="E35" s="323"/>
      <c r="F35" s="402">
        <v>0</v>
      </c>
    </row>
    <row r="36" spans="1:6" ht="15" customHeight="1">
      <c r="A36" s="393"/>
      <c r="B36" s="105" t="s">
        <v>136</v>
      </c>
      <c r="C36" s="177">
        <v>1115</v>
      </c>
      <c r="D36" s="110">
        <v>0</v>
      </c>
      <c r="E36" s="471"/>
      <c r="F36" s="251">
        <v>0</v>
      </c>
    </row>
    <row r="37" spans="1:6" ht="15" customHeight="1">
      <c r="A37" s="398"/>
      <c r="B37" s="360" t="s">
        <v>101</v>
      </c>
      <c r="C37" s="399">
        <f>SUM(C25,C26,C35)</f>
        <v>204928</v>
      </c>
      <c r="D37" s="352">
        <f>SUM(D25,D26,D35)</f>
        <v>231219</v>
      </c>
      <c r="E37" s="352">
        <f>SUM(E25,E26,E35)</f>
        <v>241680</v>
      </c>
      <c r="F37" s="353">
        <f>(E37/D37)*100</f>
        <v>104.5242821740428</v>
      </c>
    </row>
    <row r="38" spans="1:6" ht="12.75">
      <c r="A38" s="225"/>
      <c r="B38" s="225"/>
      <c r="C38" s="225"/>
      <c r="D38" s="225"/>
      <c r="E38" s="339"/>
      <c r="F38" s="225"/>
    </row>
    <row r="39" spans="1:3" ht="15.75">
      <c r="A39" s="4" t="s">
        <v>960</v>
      </c>
      <c r="B39" s="4"/>
      <c r="C39" s="4"/>
    </row>
    <row r="40" spans="1:3" ht="15.75">
      <c r="A40" s="4"/>
      <c r="B40" s="4"/>
      <c r="C40" s="4"/>
    </row>
    <row r="41" spans="1:6" ht="15.75">
      <c r="A41" s="838" t="s">
        <v>508</v>
      </c>
      <c r="B41" s="819"/>
      <c r="C41" s="819"/>
      <c r="D41" s="819"/>
      <c r="E41" s="839"/>
      <c r="F41" s="839"/>
    </row>
    <row r="42" spans="1:6" ht="15.75">
      <c r="A42" s="838" t="s">
        <v>603</v>
      </c>
      <c r="B42" s="819"/>
      <c r="C42" s="819"/>
      <c r="D42" s="819"/>
      <c r="E42" s="839"/>
      <c r="F42" s="839"/>
    </row>
    <row r="43" spans="1:6" ht="15.75">
      <c r="A43" s="838" t="s">
        <v>509</v>
      </c>
      <c r="B43" s="819"/>
      <c r="C43" s="819"/>
      <c r="D43" s="819"/>
      <c r="E43" s="839"/>
      <c r="F43" s="839"/>
    </row>
    <row r="44" spans="1:3" ht="12.75">
      <c r="A44" s="5"/>
      <c r="B44" s="5"/>
      <c r="C44" s="5"/>
    </row>
    <row r="45" spans="1:6" ht="12.75">
      <c r="A45" s="5"/>
      <c r="B45" s="835" t="s">
        <v>102</v>
      </c>
      <c r="C45" s="836"/>
      <c r="D45" s="836"/>
      <c r="E45" s="836"/>
      <c r="F45" s="836"/>
    </row>
    <row r="46" spans="1:6" ht="15" customHeight="1">
      <c r="A46" s="68" t="s">
        <v>2</v>
      </c>
      <c r="B46" s="68" t="s">
        <v>3</v>
      </c>
      <c r="C46" s="68" t="s">
        <v>316</v>
      </c>
      <c r="D46" s="823" t="s">
        <v>604</v>
      </c>
      <c r="E46" s="890" t="s">
        <v>522</v>
      </c>
      <c r="F46" s="823" t="s">
        <v>523</v>
      </c>
    </row>
    <row r="47" spans="1:6" ht="25.5" customHeight="1">
      <c r="A47" s="223" t="s">
        <v>5</v>
      </c>
      <c r="B47" s="223"/>
      <c r="C47" s="223"/>
      <c r="D47" s="824"/>
      <c r="E47" s="891"/>
      <c r="F47" s="892"/>
    </row>
    <row r="48" spans="1:6" ht="15" customHeight="1">
      <c r="A48" s="333" t="s">
        <v>516</v>
      </c>
      <c r="B48" s="214" t="s">
        <v>307</v>
      </c>
      <c r="C48" s="215">
        <f>SUM(C49:C52)</f>
        <v>4150</v>
      </c>
      <c r="D48" s="215">
        <f>SUM(D49:D52)</f>
        <v>3348</v>
      </c>
      <c r="E48" s="465">
        <f>SUM(E49:E52)</f>
        <v>4046</v>
      </c>
      <c r="F48" s="285">
        <f aca="true" t="shared" si="2" ref="F48:F62">(E48/D48)*100</f>
        <v>120.84826762246117</v>
      </c>
    </row>
    <row r="49" spans="1:6" ht="15" customHeight="1">
      <c r="A49" s="337"/>
      <c r="B49" s="203" t="s">
        <v>232</v>
      </c>
      <c r="C49" s="202">
        <v>2500</v>
      </c>
      <c r="D49" s="202">
        <v>2446</v>
      </c>
      <c r="E49" s="424">
        <v>2446</v>
      </c>
      <c r="F49" s="303">
        <f t="shared" si="2"/>
        <v>100</v>
      </c>
    </row>
    <row r="50" spans="1:6" ht="15" customHeight="1">
      <c r="A50" s="337"/>
      <c r="B50" s="203" t="s">
        <v>233</v>
      </c>
      <c r="C50" s="202">
        <v>1000</v>
      </c>
      <c r="D50" s="202">
        <v>647</v>
      </c>
      <c r="E50" s="424">
        <v>1105</v>
      </c>
      <c r="F50" s="303">
        <f t="shared" si="2"/>
        <v>170.78825347758888</v>
      </c>
    </row>
    <row r="51" spans="1:6" ht="15" customHeight="1">
      <c r="A51" s="337"/>
      <c r="B51" s="203" t="s">
        <v>104</v>
      </c>
      <c r="C51" s="202">
        <v>500</v>
      </c>
      <c r="D51" s="202">
        <v>105</v>
      </c>
      <c r="E51" s="424">
        <v>105</v>
      </c>
      <c r="F51" s="303">
        <f t="shared" si="2"/>
        <v>100</v>
      </c>
    </row>
    <row r="52" spans="1:6" ht="15" customHeight="1">
      <c r="A52" s="396"/>
      <c r="B52" s="218" t="s">
        <v>308</v>
      </c>
      <c r="C52" s="177">
        <v>150</v>
      </c>
      <c r="D52" s="177">
        <v>150</v>
      </c>
      <c r="E52" s="466">
        <v>390</v>
      </c>
      <c r="F52" s="251">
        <f t="shared" si="2"/>
        <v>260</v>
      </c>
    </row>
    <row r="53" spans="1:6" ht="15" customHeight="1">
      <c r="A53" s="342" t="s">
        <v>517</v>
      </c>
      <c r="B53" s="296" t="s">
        <v>309</v>
      </c>
      <c r="C53" s="344">
        <f>SUM(C54:C54)</f>
        <v>500</v>
      </c>
      <c r="D53" s="215">
        <f>SUM(D54:D54)</f>
        <v>1884</v>
      </c>
      <c r="E53" s="467">
        <f>SUM(E54:E54)</f>
        <v>1656</v>
      </c>
      <c r="F53" s="285">
        <f t="shared" si="2"/>
        <v>87.89808917197452</v>
      </c>
    </row>
    <row r="54" spans="1:6" ht="15" customHeight="1">
      <c r="A54" s="342"/>
      <c r="B54" s="94" t="s">
        <v>821</v>
      </c>
      <c r="C54" s="202">
        <v>500</v>
      </c>
      <c r="D54" s="202">
        <v>1884</v>
      </c>
      <c r="E54" s="424">
        <v>1656</v>
      </c>
      <c r="F54" s="251">
        <f t="shared" si="2"/>
        <v>87.89808917197452</v>
      </c>
    </row>
    <row r="55" spans="1:6" ht="15" customHeight="1">
      <c r="A55" s="400" t="s">
        <v>492</v>
      </c>
      <c r="B55" s="328" t="s">
        <v>310</v>
      </c>
      <c r="C55" s="394">
        <v>1500</v>
      </c>
      <c r="D55" s="394">
        <v>7014</v>
      </c>
      <c r="E55" s="468">
        <v>6299</v>
      </c>
      <c r="F55" s="353">
        <f t="shared" si="2"/>
        <v>89.80610208155119</v>
      </c>
    </row>
    <row r="56" spans="1:6" ht="15" customHeight="1">
      <c r="A56" s="333" t="s">
        <v>495</v>
      </c>
      <c r="B56" s="328" t="s">
        <v>310</v>
      </c>
      <c r="C56" s="215"/>
      <c r="D56" s="394">
        <v>123</v>
      </c>
      <c r="E56" s="468">
        <v>123</v>
      </c>
      <c r="F56" s="353">
        <f t="shared" si="2"/>
        <v>100</v>
      </c>
    </row>
    <row r="57" spans="1:6" ht="15" customHeight="1">
      <c r="A57" s="333" t="s">
        <v>491</v>
      </c>
      <c r="B57" s="219" t="s">
        <v>311</v>
      </c>
      <c r="C57" s="215">
        <v>3000</v>
      </c>
      <c r="D57" s="394">
        <v>2542</v>
      </c>
      <c r="E57" s="465">
        <v>2542</v>
      </c>
      <c r="F57" s="353">
        <f t="shared" si="2"/>
        <v>100</v>
      </c>
    </row>
    <row r="58" spans="1:6" ht="15" customHeight="1">
      <c r="A58" s="333"/>
      <c r="B58" s="214" t="s">
        <v>312</v>
      </c>
      <c r="C58" s="215">
        <f>SUM(C59:C60)</f>
        <v>4200</v>
      </c>
      <c r="D58" s="334">
        <f>SUM(D59:D60)</f>
        <v>12369</v>
      </c>
      <c r="E58" s="465">
        <f>SUM(E59:E60)</f>
        <v>12359</v>
      </c>
      <c r="F58" s="285">
        <f t="shared" si="2"/>
        <v>99.91915272051095</v>
      </c>
    </row>
    <row r="59" spans="1:6" ht="15" customHeight="1">
      <c r="A59" s="337" t="s">
        <v>494</v>
      </c>
      <c r="B59" s="203" t="s">
        <v>255</v>
      </c>
      <c r="C59" s="202">
        <v>2700</v>
      </c>
      <c r="D59" s="237">
        <v>2812</v>
      </c>
      <c r="E59" s="424">
        <v>2816</v>
      </c>
      <c r="F59" s="303">
        <f t="shared" si="2"/>
        <v>100.14224751066855</v>
      </c>
    </row>
    <row r="60" spans="1:6" ht="15" customHeight="1">
      <c r="A60" s="396" t="s">
        <v>493</v>
      </c>
      <c r="B60" s="218" t="s">
        <v>292</v>
      </c>
      <c r="C60" s="177">
        <v>1500</v>
      </c>
      <c r="D60" s="335">
        <v>9557</v>
      </c>
      <c r="E60" s="466">
        <v>9543</v>
      </c>
      <c r="F60" s="251">
        <f t="shared" si="2"/>
        <v>99.85351051585225</v>
      </c>
    </row>
    <row r="61" spans="1:6" ht="15" customHeight="1">
      <c r="A61" s="396" t="s">
        <v>518</v>
      </c>
      <c r="B61" s="346" t="s">
        <v>313</v>
      </c>
      <c r="C61" s="401">
        <v>800</v>
      </c>
      <c r="D61" s="394">
        <v>227</v>
      </c>
      <c r="E61" s="815">
        <v>202</v>
      </c>
      <c r="F61" s="353">
        <f t="shared" si="2"/>
        <v>88.98678414096916</v>
      </c>
    </row>
    <row r="62" spans="1:6" ht="15" customHeight="1">
      <c r="A62" s="400" t="s">
        <v>519</v>
      </c>
      <c r="B62" s="328" t="s">
        <v>314</v>
      </c>
      <c r="C62" s="394">
        <v>13000</v>
      </c>
      <c r="D62" s="394">
        <v>47111</v>
      </c>
      <c r="E62" s="468">
        <v>47110</v>
      </c>
      <c r="F62" s="353">
        <f t="shared" si="2"/>
        <v>99.99787735348433</v>
      </c>
    </row>
    <row r="63" spans="1:6" ht="15" customHeight="1">
      <c r="A63" s="396"/>
      <c r="B63" s="346" t="s">
        <v>618</v>
      </c>
      <c r="C63" s="401"/>
      <c r="D63" s="394">
        <f>SUM(D48,D53,D55,D56,D57,D58,D61,D62)</f>
        <v>74618</v>
      </c>
      <c r="E63" s="394">
        <f>SUM(E48,E53,E55,E56,E57,E58,E61,E62)</f>
        <v>74337</v>
      </c>
      <c r="F63" s="353">
        <f>(E63/D63)*100</f>
        <v>99.6234152617331</v>
      </c>
    </row>
    <row r="64" spans="1:6" ht="15" customHeight="1">
      <c r="A64" s="396" t="s">
        <v>619</v>
      </c>
      <c r="B64" s="346" t="s">
        <v>620</v>
      </c>
      <c r="C64" s="401"/>
      <c r="D64" s="394">
        <v>123</v>
      </c>
      <c r="E64" s="394">
        <v>123</v>
      </c>
      <c r="F64" s="353">
        <f>(E64/D64)*100</f>
        <v>100</v>
      </c>
    </row>
    <row r="65" spans="1:6" ht="15" customHeight="1">
      <c r="A65" s="396"/>
      <c r="B65" s="227" t="s">
        <v>621</v>
      </c>
      <c r="C65" s="228">
        <f>SUM(C48,C53,C55,C57,C58,C61,C62)</f>
        <v>27150</v>
      </c>
      <c r="D65" s="352">
        <f>SUM(D63,D64)</f>
        <v>74741</v>
      </c>
      <c r="E65" s="352">
        <f>SUM(E63+E64)</f>
        <v>74460</v>
      </c>
      <c r="F65" s="353">
        <f>(E65/D65)*100</f>
        <v>99.62403500086967</v>
      </c>
    </row>
    <row r="66" spans="1:6" ht="15" customHeight="1">
      <c r="A66" s="400"/>
      <c r="B66" s="360" t="s">
        <v>195</v>
      </c>
      <c r="C66" s="352">
        <f>SUM(C65)</f>
        <v>27150</v>
      </c>
      <c r="D66" s="352">
        <f>SUM(D65)</f>
        <v>74741</v>
      </c>
      <c r="E66" s="352">
        <f>SUM(E65)</f>
        <v>74460</v>
      </c>
      <c r="F66" s="353">
        <f>(E66/D66)*100</f>
        <v>99.62403500086967</v>
      </c>
    </row>
    <row r="67" spans="1:3" ht="12.75">
      <c r="A67" s="56"/>
      <c r="B67" s="55"/>
      <c r="C67" s="55"/>
    </row>
    <row r="68" spans="1:3" ht="12.75">
      <c r="A68" s="57"/>
      <c r="B68" s="57"/>
      <c r="C68" s="57"/>
    </row>
  </sheetData>
  <sheetProtection/>
  <mergeCells count="15">
    <mergeCell ref="A3:F3"/>
    <mergeCell ref="A4:F4"/>
    <mergeCell ref="A5:F5"/>
    <mergeCell ref="A6:F6"/>
    <mergeCell ref="B8:F8"/>
    <mergeCell ref="A43:F43"/>
    <mergeCell ref="B45:F45"/>
    <mergeCell ref="E9:E10"/>
    <mergeCell ref="F9:F10"/>
    <mergeCell ref="E46:E47"/>
    <mergeCell ref="F46:F47"/>
    <mergeCell ref="D9:D10"/>
    <mergeCell ref="D46:D47"/>
    <mergeCell ref="A41:F41"/>
    <mergeCell ref="A42:F42"/>
  </mergeCells>
  <printOptions horizontalCentered="1"/>
  <pageMargins left="0.7874015748031497" right="0.7874015748031497" top="0.5905511811023623" bottom="0.5905511811023623" header="0.5118110236220472" footer="0.31496062992125984"/>
  <pageSetup horizontalDpi="300" verticalDpi="300" orientation="portrait" paperSize="9" scale="79" r:id="rId1"/>
  <headerFooter alignWithMargins="0">
    <oddFooter>&amp;C&amp;P. oldal</oddFooter>
  </headerFooter>
  <rowBreaks count="1" manualBreakCount="1">
    <brk id="3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92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6.7109375" style="225" customWidth="1"/>
    <col min="2" max="2" width="48.00390625" style="225" customWidth="1"/>
    <col min="3" max="3" width="10.7109375" style="225" customWidth="1"/>
    <col min="4" max="4" width="11.00390625" style="225" customWidth="1"/>
    <col min="5" max="5" width="10.7109375" style="225" customWidth="1"/>
    <col min="6" max="11" width="9.140625" style="225" customWidth="1"/>
    <col min="12" max="12" width="10.7109375" style="225" customWidth="1"/>
    <col min="13" max="16384" width="9.140625" style="225" customWidth="1"/>
  </cols>
  <sheetData>
    <row r="1" spans="1:5" ht="15.75">
      <c r="A1" s="212" t="s">
        <v>962</v>
      </c>
      <c r="B1" s="212"/>
      <c r="C1" s="212"/>
      <c r="D1" s="212"/>
      <c r="E1" s="212"/>
    </row>
    <row r="2" spans="1:5" ht="15.75">
      <c r="A2" s="212"/>
      <c r="B2" s="212"/>
      <c r="C2" s="212"/>
      <c r="D2" s="212"/>
      <c r="E2" s="212"/>
    </row>
    <row r="3" spans="1:12" ht="15.75">
      <c r="A3" s="825" t="s">
        <v>39</v>
      </c>
      <c r="B3" s="826"/>
      <c r="C3" s="826"/>
      <c r="D3" s="826"/>
      <c r="E3" s="826"/>
      <c r="F3" s="826"/>
      <c r="G3" s="826"/>
      <c r="H3" s="826"/>
      <c r="I3" s="827"/>
      <c r="J3" s="827"/>
      <c r="K3" s="827"/>
      <c r="L3" s="827"/>
    </row>
    <row r="4" spans="1:12" ht="15.75">
      <c r="A4" s="825" t="s">
        <v>603</v>
      </c>
      <c r="B4" s="826"/>
      <c r="C4" s="826"/>
      <c r="D4" s="826"/>
      <c r="E4" s="826"/>
      <c r="F4" s="826"/>
      <c r="G4" s="826"/>
      <c r="H4" s="826"/>
      <c r="I4" s="827"/>
      <c r="J4" s="827"/>
      <c r="K4" s="827"/>
      <c r="L4" s="827"/>
    </row>
    <row r="5" spans="1:12" ht="15.75">
      <c r="A5" s="825" t="s">
        <v>27</v>
      </c>
      <c r="B5" s="826"/>
      <c r="C5" s="826"/>
      <c r="D5" s="826"/>
      <c r="E5" s="826"/>
      <c r="F5" s="826"/>
      <c r="G5" s="826"/>
      <c r="H5" s="826"/>
      <c r="I5" s="827"/>
      <c r="J5" s="827"/>
      <c r="K5" s="827"/>
      <c r="L5" s="827"/>
    </row>
    <row r="6" spans="1:12" ht="15.75">
      <c r="A6" s="825" t="s">
        <v>512</v>
      </c>
      <c r="B6" s="826"/>
      <c r="C6" s="826"/>
      <c r="D6" s="826"/>
      <c r="E6" s="826"/>
      <c r="F6" s="826"/>
      <c r="G6" s="826"/>
      <c r="H6" s="826"/>
      <c r="I6" s="827"/>
      <c r="J6" s="827"/>
      <c r="K6" s="827"/>
      <c r="L6" s="827"/>
    </row>
    <row r="8" spans="4:12" ht="12.75">
      <c r="D8" s="888" t="s">
        <v>227</v>
      </c>
      <c r="E8" s="888"/>
      <c r="F8" s="888"/>
      <c r="G8" s="888"/>
      <c r="H8" s="888"/>
      <c r="I8" s="888"/>
      <c r="J8" s="888"/>
      <c r="K8" s="888"/>
      <c r="L8" s="888"/>
    </row>
    <row r="9" spans="1:12" ht="12.75" customHeight="1">
      <c r="A9" s="68" t="s">
        <v>99</v>
      </c>
      <c r="B9" s="68" t="s">
        <v>3</v>
      </c>
      <c r="C9" s="93"/>
      <c r="D9" s="275" t="s">
        <v>317</v>
      </c>
      <c r="E9" s="276"/>
      <c r="F9" s="840" t="s">
        <v>479</v>
      </c>
      <c r="G9" s="866"/>
      <c r="H9" s="893"/>
      <c r="I9" s="894" t="s">
        <v>522</v>
      </c>
      <c r="J9" s="895"/>
      <c r="K9" s="895"/>
      <c r="L9" s="896"/>
    </row>
    <row r="10" spans="1:12" ht="12.75" customHeight="1">
      <c r="A10" s="213" t="s">
        <v>100</v>
      </c>
      <c r="B10" s="213"/>
      <c r="C10" s="233" t="s">
        <v>107</v>
      </c>
      <c r="D10" s="233" t="s">
        <v>108</v>
      </c>
      <c r="E10" s="233" t="s">
        <v>4</v>
      </c>
      <c r="F10" s="233" t="s">
        <v>107</v>
      </c>
      <c r="G10" s="233" t="s">
        <v>108</v>
      </c>
      <c r="H10" s="233" t="s">
        <v>4</v>
      </c>
      <c r="I10" s="233" t="s">
        <v>107</v>
      </c>
      <c r="J10" s="233" t="s">
        <v>108</v>
      </c>
      <c r="K10" s="233" t="s">
        <v>4</v>
      </c>
      <c r="L10" s="273" t="s">
        <v>530</v>
      </c>
    </row>
    <row r="11" spans="1:12" ht="12.75" customHeight="1">
      <c r="A11" s="279" t="s">
        <v>279</v>
      </c>
      <c r="B11" s="280" t="s">
        <v>280</v>
      </c>
      <c r="C11" s="281">
        <f aca="true" t="shared" si="0" ref="C11:K11">SUM(C12:C12)</f>
        <v>13000</v>
      </c>
      <c r="D11" s="281">
        <f t="shared" si="0"/>
        <v>3510</v>
      </c>
      <c r="E11" s="282">
        <f t="shared" si="0"/>
        <v>16510</v>
      </c>
      <c r="F11" s="215">
        <f t="shared" si="0"/>
        <v>13001</v>
      </c>
      <c r="G11" s="215">
        <f t="shared" si="0"/>
        <v>3510</v>
      </c>
      <c r="H11" s="215">
        <f t="shared" si="0"/>
        <v>16511</v>
      </c>
      <c r="I11" s="334">
        <f t="shared" si="0"/>
        <v>13001</v>
      </c>
      <c r="J11" s="215">
        <f t="shared" si="0"/>
        <v>3510</v>
      </c>
      <c r="K11" s="295">
        <f t="shared" si="0"/>
        <v>16511</v>
      </c>
      <c r="L11" s="285">
        <f>(K11/H11)*100</f>
        <v>100</v>
      </c>
    </row>
    <row r="12" spans="1:12" ht="12.75" customHeight="1">
      <c r="A12" s="286"/>
      <c r="B12" s="287" t="s">
        <v>334</v>
      </c>
      <c r="C12" s="288">
        <v>13000</v>
      </c>
      <c r="D12" s="289">
        <v>3510</v>
      </c>
      <c r="E12" s="289">
        <f>SUM(C12:D12)</f>
        <v>16510</v>
      </c>
      <c r="F12" s="288">
        <v>13001</v>
      </c>
      <c r="G12" s="289">
        <v>3510</v>
      </c>
      <c r="H12" s="290">
        <f>SUM(F12:G12)</f>
        <v>16511</v>
      </c>
      <c r="I12" s="619">
        <v>13001</v>
      </c>
      <c r="J12" s="620">
        <v>3510</v>
      </c>
      <c r="K12" s="621">
        <v>16511</v>
      </c>
      <c r="L12" s="251">
        <f>(K12/H12)*100</f>
        <v>100</v>
      </c>
    </row>
    <row r="13" spans="1:12" ht="12.75" customHeight="1">
      <c r="A13" s="279" t="s">
        <v>335</v>
      </c>
      <c r="B13" s="292" t="s">
        <v>350</v>
      </c>
      <c r="C13" s="293">
        <f aca="true" t="shared" si="1" ref="C13:H13">SUM(C14:C21)</f>
        <v>36471</v>
      </c>
      <c r="D13" s="293">
        <f t="shared" si="1"/>
        <v>9710</v>
      </c>
      <c r="E13" s="294">
        <f t="shared" si="1"/>
        <v>46181</v>
      </c>
      <c r="F13" s="295">
        <f t="shared" si="1"/>
        <v>44518</v>
      </c>
      <c r="G13" s="215">
        <f t="shared" si="1"/>
        <v>11883</v>
      </c>
      <c r="H13" s="215">
        <f t="shared" si="1"/>
        <v>56401</v>
      </c>
      <c r="I13" s="630">
        <f>SUM(I14:I21)</f>
        <v>44064</v>
      </c>
      <c r="J13" s="630">
        <f>SUM(J14:J21)</f>
        <v>11237</v>
      </c>
      <c r="K13" s="630">
        <f>SUM(K14:K21)</f>
        <v>55301</v>
      </c>
      <c r="L13" s="285">
        <f>(K13/H13)*100</f>
        <v>98.0496799702133</v>
      </c>
    </row>
    <row r="14" spans="1:12" ht="12.75" customHeight="1">
      <c r="A14" s="298"/>
      <c r="B14" s="299" t="s">
        <v>336</v>
      </c>
      <c r="C14" s="300">
        <v>14800</v>
      </c>
      <c r="D14" s="300">
        <v>3996</v>
      </c>
      <c r="E14" s="301">
        <f>SUM(C14:D14)</f>
        <v>18796</v>
      </c>
      <c r="F14" s="302">
        <v>29708</v>
      </c>
      <c r="G14" s="301">
        <v>8022</v>
      </c>
      <c r="H14" s="301">
        <f>SUM(F14:G14)</f>
        <v>37730</v>
      </c>
      <c r="I14" s="274">
        <v>29708</v>
      </c>
      <c r="J14" s="194">
        <v>7360</v>
      </c>
      <c r="K14" s="616">
        <f>SUM(I14:J14)</f>
        <v>37068</v>
      </c>
      <c r="L14" s="303">
        <f>(K14/H14)*100</f>
        <v>98.2454280413464</v>
      </c>
    </row>
    <row r="15" spans="1:12" ht="12.75" customHeight="1">
      <c r="A15" s="298"/>
      <c r="B15" s="299" t="s">
        <v>337</v>
      </c>
      <c r="C15" s="300">
        <v>7874</v>
      </c>
      <c r="D15" s="300">
        <v>2126</v>
      </c>
      <c r="E15" s="301">
        <f>SUM(C15:D15)</f>
        <v>10000</v>
      </c>
      <c r="F15" s="109">
        <v>0</v>
      </c>
      <c r="G15" s="304">
        <v>0</v>
      </c>
      <c r="H15" s="202">
        <v>0</v>
      </c>
      <c r="I15" s="274">
        <v>0</v>
      </c>
      <c r="J15" s="194">
        <v>0</v>
      </c>
      <c r="K15" s="616">
        <f aca="true" t="shared" si="2" ref="K15:K21">SUM(I15:J15)</f>
        <v>0</v>
      </c>
      <c r="L15" s="303">
        <v>0</v>
      </c>
    </row>
    <row r="16" spans="1:12" ht="12.75" customHeight="1">
      <c r="A16" s="298"/>
      <c r="B16" s="299" t="s">
        <v>338</v>
      </c>
      <c r="C16" s="302">
        <v>551</v>
      </c>
      <c r="D16" s="300">
        <v>149</v>
      </c>
      <c r="E16" s="301">
        <f>SUM(C16:D16)</f>
        <v>700</v>
      </c>
      <c r="F16" s="109">
        <v>484</v>
      </c>
      <c r="G16" s="304">
        <v>130</v>
      </c>
      <c r="H16" s="202">
        <f>SUM(F16:G16)</f>
        <v>614</v>
      </c>
      <c r="I16" s="274">
        <v>426</v>
      </c>
      <c r="J16" s="194">
        <v>115</v>
      </c>
      <c r="K16" s="616">
        <f t="shared" si="2"/>
        <v>541</v>
      </c>
      <c r="L16" s="303">
        <f>(K16/H16)*100</f>
        <v>88.11074918566774</v>
      </c>
    </row>
    <row r="17" spans="1:12" ht="12.75" customHeight="1">
      <c r="A17" s="298"/>
      <c r="B17" s="299" t="s">
        <v>339</v>
      </c>
      <c r="C17" s="302">
        <v>12500</v>
      </c>
      <c r="D17" s="300">
        <v>3375</v>
      </c>
      <c r="E17" s="301">
        <f>SUM(C17:D17)</f>
        <v>15875</v>
      </c>
      <c r="F17" s="302">
        <v>12501</v>
      </c>
      <c r="G17" s="301">
        <v>3375</v>
      </c>
      <c r="H17" s="301">
        <f>SUM(F17:G17)</f>
        <v>15876</v>
      </c>
      <c r="I17" s="274">
        <v>12500</v>
      </c>
      <c r="J17" s="194">
        <v>3375</v>
      </c>
      <c r="K17" s="616">
        <f t="shared" si="2"/>
        <v>15875</v>
      </c>
      <c r="L17" s="303">
        <f>(K17/H17)*100</f>
        <v>99.99370118417737</v>
      </c>
    </row>
    <row r="18" spans="1:12" ht="12.75" customHeight="1">
      <c r="A18" s="298"/>
      <c r="B18" s="299" t="s">
        <v>340</v>
      </c>
      <c r="C18" s="302">
        <v>236</v>
      </c>
      <c r="D18" s="300">
        <v>64</v>
      </c>
      <c r="E18" s="301">
        <f>SUM(C18:D18)</f>
        <v>300</v>
      </c>
      <c r="F18" s="302">
        <v>0</v>
      </c>
      <c r="G18" s="301">
        <v>0</v>
      </c>
      <c r="H18" s="301">
        <f>SUM(F18:G18)</f>
        <v>0</v>
      </c>
      <c r="I18" s="274"/>
      <c r="J18" s="194"/>
      <c r="K18" s="616">
        <f t="shared" si="2"/>
        <v>0</v>
      </c>
      <c r="L18" s="303">
        <v>0</v>
      </c>
    </row>
    <row r="19" spans="1:12" ht="12.75" customHeight="1">
      <c r="A19" s="298"/>
      <c r="B19" s="299" t="s">
        <v>800</v>
      </c>
      <c r="C19" s="302"/>
      <c r="D19" s="300"/>
      <c r="E19" s="301"/>
      <c r="F19" s="302">
        <v>1315</v>
      </c>
      <c r="G19" s="301">
        <v>356</v>
      </c>
      <c r="H19" s="301">
        <f>SUM(F19:G19)</f>
        <v>1671</v>
      </c>
      <c r="I19" s="274">
        <v>1315</v>
      </c>
      <c r="J19" s="194">
        <v>356</v>
      </c>
      <c r="K19" s="616">
        <v>1671</v>
      </c>
      <c r="L19" s="303"/>
    </row>
    <row r="20" spans="1:12" ht="12.75" customHeight="1">
      <c r="A20" s="298"/>
      <c r="B20" s="299" t="s">
        <v>600</v>
      </c>
      <c r="C20" s="302"/>
      <c r="D20" s="300"/>
      <c r="E20" s="301"/>
      <c r="F20" s="302"/>
      <c r="G20" s="301"/>
      <c r="H20" s="301"/>
      <c r="I20" s="274">
        <v>115</v>
      </c>
      <c r="J20" s="194">
        <v>31</v>
      </c>
      <c r="K20" s="616">
        <f t="shared" si="2"/>
        <v>146</v>
      </c>
      <c r="L20" s="303"/>
    </row>
    <row r="21" spans="1:12" ht="12.75" customHeight="1">
      <c r="A21" s="298"/>
      <c r="B21" s="299" t="s">
        <v>341</v>
      </c>
      <c r="C21" s="302">
        <v>510</v>
      </c>
      <c r="D21" s="305"/>
      <c r="E21" s="306">
        <v>510</v>
      </c>
      <c r="F21" s="302">
        <v>510</v>
      </c>
      <c r="G21" s="306"/>
      <c r="H21" s="306">
        <v>510</v>
      </c>
      <c r="I21" s="274"/>
      <c r="J21" s="194"/>
      <c r="K21" s="616">
        <f t="shared" si="2"/>
        <v>0</v>
      </c>
      <c r="L21" s="251">
        <f aca="true" t="shared" si="3" ref="L21:L32">(K21/H21)*100</f>
        <v>0</v>
      </c>
    </row>
    <row r="22" spans="1:12" ht="12.75" customHeight="1">
      <c r="A22" s="279" t="s">
        <v>342</v>
      </c>
      <c r="B22" s="280" t="s">
        <v>343</v>
      </c>
      <c r="C22" s="281">
        <f aca="true" t="shared" si="4" ref="C22:K22">SUM(C23:C25)</f>
        <v>15637</v>
      </c>
      <c r="D22" s="281">
        <f t="shared" si="4"/>
        <v>4222</v>
      </c>
      <c r="E22" s="294">
        <f t="shared" si="4"/>
        <v>19859</v>
      </c>
      <c r="F22" s="295">
        <f t="shared" si="4"/>
        <v>3500</v>
      </c>
      <c r="G22" s="215">
        <f t="shared" si="4"/>
        <v>945</v>
      </c>
      <c r="H22" s="215">
        <f t="shared" si="4"/>
        <v>4445</v>
      </c>
      <c r="I22" s="613">
        <f t="shared" si="4"/>
        <v>3500</v>
      </c>
      <c r="J22" s="617">
        <f t="shared" si="4"/>
        <v>945</v>
      </c>
      <c r="K22" s="618">
        <f t="shared" si="4"/>
        <v>4445</v>
      </c>
      <c r="L22" s="285">
        <f t="shared" si="3"/>
        <v>100</v>
      </c>
    </row>
    <row r="23" spans="1:12" ht="12.75" customHeight="1">
      <c r="A23" s="307"/>
      <c r="B23" s="299" t="s">
        <v>344</v>
      </c>
      <c r="C23" s="308">
        <v>9200</v>
      </c>
      <c r="D23" s="309">
        <v>2484</v>
      </c>
      <c r="E23" s="310">
        <f>SUM(C23:D23)</f>
        <v>11684</v>
      </c>
      <c r="F23" s="109">
        <v>1575</v>
      </c>
      <c r="G23" s="311">
        <v>425</v>
      </c>
      <c r="H23" s="202">
        <f>SUM(F23:G23)</f>
        <v>2000</v>
      </c>
      <c r="I23" s="274"/>
      <c r="J23" s="194"/>
      <c r="K23" s="616">
        <f>SUM(I23:J23)</f>
        <v>0</v>
      </c>
      <c r="L23" s="303">
        <f t="shared" si="3"/>
        <v>0</v>
      </c>
    </row>
    <row r="24" spans="1:12" ht="12.75" customHeight="1">
      <c r="A24" s="307"/>
      <c r="B24" s="299" t="s">
        <v>345</v>
      </c>
      <c r="C24" s="308">
        <v>2500</v>
      </c>
      <c r="D24" s="309">
        <v>675</v>
      </c>
      <c r="E24" s="310">
        <f>SUM(C24:D24)</f>
        <v>3175</v>
      </c>
      <c r="F24" s="109">
        <v>1925</v>
      </c>
      <c r="G24" s="311">
        <v>520</v>
      </c>
      <c r="H24" s="202">
        <f>SUM(F24:G24)</f>
        <v>2445</v>
      </c>
      <c r="I24" s="274">
        <v>3500</v>
      </c>
      <c r="J24" s="194">
        <v>945</v>
      </c>
      <c r="K24" s="616">
        <f>SUM(I24:J24)</f>
        <v>4445</v>
      </c>
      <c r="L24" s="303">
        <f t="shared" si="3"/>
        <v>181.799591002045</v>
      </c>
    </row>
    <row r="25" spans="1:12" ht="12.75" customHeight="1">
      <c r="A25" s="312"/>
      <c r="B25" s="287" t="s">
        <v>346</v>
      </c>
      <c r="C25" s="313">
        <v>3937</v>
      </c>
      <c r="D25" s="305">
        <v>1063</v>
      </c>
      <c r="E25" s="290">
        <f>SUM(C25:D25)</f>
        <v>5000</v>
      </c>
      <c r="F25" s="313">
        <v>0</v>
      </c>
      <c r="G25" s="305">
        <v>0</v>
      </c>
      <c r="H25" s="290">
        <f>SUM(F25:G25)</f>
        <v>0</v>
      </c>
      <c r="I25" s="619"/>
      <c r="J25" s="620"/>
      <c r="K25" s="616">
        <f>SUM(I25:J25)</f>
        <v>0</v>
      </c>
      <c r="L25" s="251">
        <v>0</v>
      </c>
    </row>
    <row r="26" spans="1:12" ht="12.75" customHeight="1">
      <c r="A26" s="298" t="s">
        <v>347</v>
      </c>
      <c r="B26" s="292" t="s">
        <v>348</v>
      </c>
      <c r="C26" s="314">
        <f aca="true" t="shared" si="5" ref="C26:K26">SUM(C27:C27)</f>
        <v>260</v>
      </c>
      <c r="D26" s="314">
        <f t="shared" si="5"/>
        <v>70</v>
      </c>
      <c r="E26" s="315">
        <f t="shared" si="5"/>
        <v>330</v>
      </c>
      <c r="F26" s="215">
        <f t="shared" si="5"/>
        <v>0</v>
      </c>
      <c r="G26" s="215">
        <f t="shared" si="5"/>
        <v>0</v>
      </c>
      <c r="H26" s="215">
        <f t="shared" si="5"/>
        <v>0</v>
      </c>
      <c r="I26" s="630">
        <f t="shared" si="5"/>
        <v>0</v>
      </c>
      <c r="J26" s="632">
        <f t="shared" si="5"/>
        <v>0</v>
      </c>
      <c r="K26" s="617">
        <f t="shared" si="5"/>
        <v>0</v>
      </c>
      <c r="L26" s="285">
        <v>0</v>
      </c>
    </row>
    <row r="27" spans="1:12" ht="12.75" customHeight="1">
      <c r="A27" s="298"/>
      <c r="B27" s="299" t="s">
        <v>349</v>
      </c>
      <c r="C27" s="301">
        <v>260</v>
      </c>
      <c r="D27" s="302">
        <v>70</v>
      </c>
      <c r="E27" s="309">
        <f>SUM(C27:D27)</f>
        <v>330</v>
      </c>
      <c r="F27" s="301">
        <v>0</v>
      </c>
      <c r="G27" s="302">
        <v>0</v>
      </c>
      <c r="H27" s="310">
        <f>SUM(F27:G27)</f>
        <v>0</v>
      </c>
      <c r="I27" s="274"/>
      <c r="J27" s="194"/>
      <c r="K27" s="616"/>
      <c r="L27" s="251">
        <v>0</v>
      </c>
    </row>
    <row r="28" spans="1:12" ht="12.75" customHeight="1">
      <c r="A28" s="316" t="s">
        <v>489</v>
      </c>
      <c r="B28" s="280" t="s">
        <v>496</v>
      </c>
      <c r="C28" s="317"/>
      <c r="D28" s="318"/>
      <c r="E28" s="319"/>
      <c r="F28" s="320">
        <f aca="true" t="shared" si="6" ref="F28:K28">SUM(F29:F32)</f>
        <v>34231</v>
      </c>
      <c r="G28" s="320">
        <f t="shared" si="6"/>
        <v>9242</v>
      </c>
      <c r="H28" s="341">
        <f t="shared" si="6"/>
        <v>43473</v>
      </c>
      <c r="I28" s="617">
        <f t="shared" si="6"/>
        <v>32088</v>
      </c>
      <c r="J28" s="751">
        <f t="shared" si="6"/>
        <v>8631</v>
      </c>
      <c r="K28" s="613">
        <f t="shared" si="6"/>
        <v>40719</v>
      </c>
      <c r="L28" s="285">
        <f t="shared" si="3"/>
        <v>93.66503346904975</v>
      </c>
    </row>
    <row r="29" spans="1:12" ht="12.75" customHeight="1">
      <c r="A29" s="298"/>
      <c r="B29" s="299" t="s">
        <v>337</v>
      </c>
      <c r="C29" s="301"/>
      <c r="D29" s="302"/>
      <c r="E29" s="309"/>
      <c r="F29" s="202">
        <v>14281</v>
      </c>
      <c r="G29" s="236">
        <v>3856</v>
      </c>
      <c r="H29" s="237">
        <f aca="true" t="shared" si="7" ref="H29:H34">SUM(F29:G29)</f>
        <v>18137</v>
      </c>
      <c r="I29" s="194">
        <v>13142</v>
      </c>
      <c r="J29" s="195">
        <v>3548</v>
      </c>
      <c r="K29" s="194">
        <f>SUM(I29+J29)</f>
        <v>16690</v>
      </c>
      <c r="L29" s="610">
        <f t="shared" si="3"/>
        <v>92.0218338203672</v>
      </c>
    </row>
    <row r="30" spans="1:12" ht="12.75" customHeight="1">
      <c r="A30" s="298"/>
      <c r="B30" s="299" t="s">
        <v>801</v>
      </c>
      <c r="C30" s="301"/>
      <c r="D30" s="302"/>
      <c r="E30" s="309"/>
      <c r="F30" s="202">
        <v>1000</v>
      </c>
      <c r="G30" s="236">
        <v>270</v>
      </c>
      <c r="H30" s="237">
        <f t="shared" si="7"/>
        <v>1270</v>
      </c>
      <c r="I30" s="194">
        <v>676</v>
      </c>
      <c r="J30" s="616">
        <v>183</v>
      </c>
      <c r="K30" s="616">
        <v>859</v>
      </c>
      <c r="L30" s="610">
        <f t="shared" si="3"/>
        <v>67.63779527559055</v>
      </c>
    </row>
    <row r="31" spans="1:12" ht="12.75" customHeight="1">
      <c r="A31" s="298"/>
      <c r="B31" s="299" t="s">
        <v>818</v>
      </c>
      <c r="C31" s="301"/>
      <c r="D31" s="302"/>
      <c r="E31" s="309"/>
      <c r="F31" s="202">
        <v>800</v>
      </c>
      <c r="G31" s="236">
        <v>216</v>
      </c>
      <c r="H31" s="237">
        <f t="shared" si="7"/>
        <v>1016</v>
      </c>
      <c r="I31" s="194">
        <v>120</v>
      </c>
      <c r="J31" s="616"/>
      <c r="K31" s="616">
        <v>120</v>
      </c>
      <c r="L31" s="610">
        <f t="shared" si="3"/>
        <v>11.811023622047244</v>
      </c>
    </row>
    <row r="32" spans="1:12" ht="12.75" customHeight="1">
      <c r="A32" s="298"/>
      <c r="B32" s="299" t="s">
        <v>802</v>
      </c>
      <c r="C32" s="301"/>
      <c r="D32" s="302"/>
      <c r="E32" s="309"/>
      <c r="F32" s="202">
        <v>18150</v>
      </c>
      <c r="G32" s="236">
        <v>4900</v>
      </c>
      <c r="H32" s="237">
        <f t="shared" si="7"/>
        <v>23050</v>
      </c>
      <c r="I32" s="620">
        <v>18150</v>
      </c>
      <c r="J32" s="621">
        <v>4900</v>
      </c>
      <c r="K32" s="621">
        <v>23050</v>
      </c>
      <c r="L32" s="610">
        <f t="shared" si="3"/>
        <v>100</v>
      </c>
    </row>
    <row r="33" spans="1:12" ht="12.75" customHeight="1">
      <c r="A33" s="316" t="s">
        <v>497</v>
      </c>
      <c r="B33" s="280" t="s">
        <v>498</v>
      </c>
      <c r="C33" s="320"/>
      <c r="D33" s="321"/>
      <c r="E33" s="282"/>
      <c r="F33" s="215">
        <v>0</v>
      </c>
      <c r="G33" s="323">
        <v>0</v>
      </c>
      <c r="H33" s="215">
        <f t="shared" si="7"/>
        <v>0</v>
      </c>
      <c r="I33" s="613">
        <v>0</v>
      </c>
      <c r="J33" s="617">
        <v>0</v>
      </c>
      <c r="K33" s="618">
        <v>0</v>
      </c>
      <c r="L33" s="285">
        <v>0</v>
      </c>
    </row>
    <row r="34" spans="1:12" ht="12.75" customHeight="1">
      <c r="A34" s="611"/>
      <c r="B34" s="287" t="s">
        <v>499</v>
      </c>
      <c r="C34" s="306"/>
      <c r="D34" s="313"/>
      <c r="E34" s="289"/>
      <c r="F34" s="177">
        <v>0</v>
      </c>
      <c r="G34" s="471">
        <v>0</v>
      </c>
      <c r="H34" s="177">
        <f t="shared" si="7"/>
        <v>0</v>
      </c>
      <c r="I34" s="619"/>
      <c r="J34" s="620"/>
      <c r="K34" s="621"/>
      <c r="L34" s="251">
        <v>0</v>
      </c>
    </row>
    <row r="35" spans="1:12" ht="12.75" customHeight="1">
      <c r="A35" s="298" t="s">
        <v>583</v>
      </c>
      <c r="B35" s="292" t="s">
        <v>819</v>
      </c>
      <c r="C35" s="301"/>
      <c r="D35" s="302"/>
      <c r="E35" s="309"/>
      <c r="F35" s="344">
        <f aca="true" t="shared" si="8" ref="F35:K35">SUM(F36:F38)</f>
        <v>420</v>
      </c>
      <c r="G35" s="344">
        <f t="shared" si="8"/>
        <v>113</v>
      </c>
      <c r="H35" s="344">
        <f t="shared" si="8"/>
        <v>533</v>
      </c>
      <c r="I35" s="630">
        <f t="shared" si="8"/>
        <v>420</v>
      </c>
      <c r="J35" s="630">
        <f t="shared" si="8"/>
        <v>113</v>
      </c>
      <c r="K35" s="617">
        <f t="shared" si="8"/>
        <v>533</v>
      </c>
      <c r="L35" s="464">
        <f aca="true" t="shared" si="9" ref="L35:L40">(K35/H35)*100</f>
        <v>100</v>
      </c>
    </row>
    <row r="36" spans="1:12" ht="12.75" customHeight="1">
      <c r="A36" s="298"/>
      <c r="B36" s="299" t="s">
        <v>803</v>
      </c>
      <c r="C36" s="301"/>
      <c r="D36" s="302"/>
      <c r="E36" s="309"/>
      <c r="F36" s="202">
        <v>144</v>
      </c>
      <c r="G36" s="236">
        <v>39</v>
      </c>
      <c r="H36" s="202">
        <f>SUM(F36+G36)</f>
        <v>183</v>
      </c>
      <c r="I36" s="274">
        <v>144</v>
      </c>
      <c r="J36" s="194">
        <v>39</v>
      </c>
      <c r="K36" s="194">
        <f>SUM(I36+J36)</f>
        <v>183</v>
      </c>
      <c r="L36" s="610">
        <f t="shared" si="9"/>
        <v>100</v>
      </c>
    </row>
    <row r="37" spans="1:12" ht="12.75" customHeight="1">
      <c r="A37" s="298"/>
      <c r="B37" s="299" t="s">
        <v>584</v>
      </c>
      <c r="C37" s="301"/>
      <c r="D37" s="302"/>
      <c r="E37" s="309"/>
      <c r="F37" s="202">
        <v>197</v>
      </c>
      <c r="G37" s="236">
        <v>53</v>
      </c>
      <c r="H37" s="202">
        <f>SUM(F37+G37)</f>
        <v>250</v>
      </c>
      <c r="I37" s="274">
        <v>197</v>
      </c>
      <c r="J37" s="194">
        <v>53</v>
      </c>
      <c r="K37" s="194">
        <f>SUM(I37+J37)</f>
        <v>250</v>
      </c>
      <c r="L37" s="610">
        <f t="shared" si="9"/>
        <v>100</v>
      </c>
    </row>
    <row r="38" spans="1:12" ht="12.75" customHeight="1">
      <c r="A38" s="298"/>
      <c r="B38" s="299" t="s">
        <v>585</v>
      </c>
      <c r="C38" s="301"/>
      <c r="D38" s="302"/>
      <c r="E38" s="309"/>
      <c r="F38" s="202">
        <v>79</v>
      </c>
      <c r="G38" s="236">
        <v>21</v>
      </c>
      <c r="H38" s="202">
        <f>SUM(F38+G38)</f>
        <v>100</v>
      </c>
      <c r="I38" s="274">
        <v>79</v>
      </c>
      <c r="J38" s="194">
        <v>21</v>
      </c>
      <c r="K38" s="620">
        <f>SUM(I38+J38)</f>
        <v>100</v>
      </c>
      <c r="L38" s="610">
        <f t="shared" si="9"/>
        <v>100</v>
      </c>
    </row>
    <row r="39" spans="1:12" ht="12.75" customHeight="1">
      <c r="A39" s="316" t="s">
        <v>804</v>
      </c>
      <c r="B39" s="280" t="s">
        <v>805</v>
      </c>
      <c r="C39" s="317"/>
      <c r="D39" s="318"/>
      <c r="E39" s="319"/>
      <c r="F39" s="215">
        <v>12323</v>
      </c>
      <c r="G39" s="323">
        <v>3327</v>
      </c>
      <c r="H39" s="215">
        <v>15650</v>
      </c>
      <c r="I39" s="613">
        <v>12323</v>
      </c>
      <c r="J39" s="613">
        <v>3327</v>
      </c>
      <c r="K39" s="618">
        <v>15650</v>
      </c>
      <c r="L39" s="285">
        <f t="shared" si="9"/>
        <v>100</v>
      </c>
    </row>
    <row r="40" spans="1:12" ht="12.75" customHeight="1">
      <c r="A40" s="611"/>
      <c r="B40" s="287" t="s">
        <v>806</v>
      </c>
      <c r="C40" s="306"/>
      <c r="D40" s="313"/>
      <c r="E40" s="289"/>
      <c r="F40" s="177">
        <v>12323</v>
      </c>
      <c r="G40" s="471">
        <v>3327</v>
      </c>
      <c r="H40" s="177">
        <v>15650</v>
      </c>
      <c r="I40" s="619">
        <v>12323</v>
      </c>
      <c r="J40" s="619">
        <v>3327</v>
      </c>
      <c r="K40" s="621">
        <v>15650</v>
      </c>
      <c r="L40" s="251">
        <f t="shared" si="9"/>
        <v>100</v>
      </c>
    </row>
    <row r="41" spans="1:12" ht="12.75" customHeight="1">
      <c r="A41" s="279" t="s">
        <v>503</v>
      </c>
      <c r="B41" s="280" t="s">
        <v>332</v>
      </c>
      <c r="C41" s="317"/>
      <c r="D41" s="317"/>
      <c r="E41" s="324"/>
      <c r="F41" s="215">
        <v>1561</v>
      </c>
      <c r="G41" s="215">
        <v>421</v>
      </c>
      <c r="H41" s="215">
        <v>1982</v>
      </c>
      <c r="I41" s="613">
        <v>1630</v>
      </c>
      <c r="J41" s="613">
        <v>440</v>
      </c>
      <c r="K41" s="617">
        <v>2070</v>
      </c>
      <c r="L41" s="285">
        <f>(K41/H41)*100</f>
        <v>104.43995963673058</v>
      </c>
    </row>
    <row r="42" spans="1:16" ht="12.75" customHeight="1">
      <c r="A42" s="348"/>
      <c r="B42" s="299" t="s">
        <v>504</v>
      </c>
      <c r="C42" s="301"/>
      <c r="D42" s="301"/>
      <c r="E42" s="310"/>
      <c r="F42" s="202">
        <v>1631</v>
      </c>
      <c r="G42" s="202">
        <v>439</v>
      </c>
      <c r="H42" s="202">
        <v>2070</v>
      </c>
      <c r="I42" s="274">
        <v>1630</v>
      </c>
      <c r="J42" s="194">
        <v>440</v>
      </c>
      <c r="K42" s="616">
        <v>2070</v>
      </c>
      <c r="L42" s="251">
        <f>(K42/H42)*100</f>
        <v>100</v>
      </c>
      <c r="P42" s="203"/>
    </row>
    <row r="43" spans="1:16" ht="12.75" customHeight="1">
      <c r="A43" s="279" t="s">
        <v>807</v>
      </c>
      <c r="B43" s="280" t="s">
        <v>808</v>
      </c>
      <c r="C43" s="318"/>
      <c r="D43" s="317"/>
      <c r="E43" s="736"/>
      <c r="F43" s="215">
        <v>476</v>
      </c>
      <c r="G43" s="323">
        <v>128</v>
      </c>
      <c r="H43" s="215">
        <v>604</v>
      </c>
      <c r="I43" s="751">
        <v>475</v>
      </c>
      <c r="J43" s="617">
        <v>128</v>
      </c>
      <c r="K43" s="751">
        <v>603</v>
      </c>
      <c r="L43" s="402">
        <f>(K43/H43)*100</f>
        <v>99.83443708609272</v>
      </c>
      <c r="P43" s="203"/>
    </row>
    <row r="44" spans="1:16" ht="12.75" customHeight="1">
      <c r="A44" s="312"/>
      <c r="B44" s="287" t="s">
        <v>588</v>
      </c>
      <c r="C44" s="313"/>
      <c r="D44" s="306"/>
      <c r="E44" s="288"/>
      <c r="F44" s="177">
        <v>476</v>
      </c>
      <c r="G44" s="471">
        <v>128</v>
      </c>
      <c r="H44" s="177">
        <v>604</v>
      </c>
      <c r="I44" s="737">
        <v>475</v>
      </c>
      <c r="J44" s="620">
        <v>128</v>
      </c>
      <c r="K44" s="737">
        <v>603</v>
      </c>
      <c r="L44" s="303">
        <f>(K44/H44)*100</f>
        <v>99.83443708609272</v>
      </c>
      <c r="P44" s="203"/>
    </row>
    <row r="45" spans="1:16" ht="12.75" customHeight="1">
      <c r="A45" s="358"/>
      <c r="B45" s="612" t="s">
        <v>809</v>
      </c>
      <c r="C45" s="738"/>
      <c r="D45" s="562"/>
      <c r="E45" s="739"/>
      <c r="F45" s="352">
        <f aca="true" t="shared" si="10" ref="F45:K45">SUM(F11+F13+F22+F28+F35+F39+F41+F43)</f>
        <v>110030</v>
      </c>
      <c r="G45" s="351">
        <f t="shared" si="10"/>
        <v>29569</v>
      </c>
      <c r="H45" s="352">
        <f t="shared" si="10"/>
        <v>139599</v>
      </c>
      <c r="I45" s="740">
        <f t="shared" si="10"/>
        <v>107501</v>
      </c>
      <c r="J45" s="633">
        <f t="shared" si="10"/>
        <v>28331</v>
      </c>
      <c r="K45" s="740">
        <f t="shared" si="10"/>
        <v>135832</v>
      </c>
      <c r="L45" s="364"/>
      <c r="P45" s="203"/>
    </row>
    <row r="46" spans="1:16" ht="12.75" customHeight="1">
      <c r="A46" s="279" t="s">
        <v>586</v>
      </c>
      <c r="B46" s="280" t="s">
        <v>587</v>
      </c>
      <c r="C46" s="318"/>
      <c r="D46" s="317"/>
      <c r="E46" s="736"/>
      <c r="F46" s="215">
        <f aca="true" t="shared" si="11" ref="F46:K46">SUM(F47+F48)</f>
        <v>5168</v>
      </c>
      <c r="G46" s="323">
        <f t="shared" si="11"/>
        <v>1396</v>
      </c>
      <c r="H46" s="215">
        <f t="shared" si="11"/>
        <v>6564</v>
      </c>
      <c r="I46" s="752">
        <f t="shared" si="11"/>
        <v>5152</v>
      </c>
      <c r="J46" s="465">
        <f t="shared" si="11"/>
        <v>1396</v>
      </c>
      <c r="K46" s="752">
        <f t="shared" si="11"/>
        <v>6548</v>
      </c>
      <c r="L46" s="402">
        <f>(K46/H46)*100</f>
        <v>99.75624619134675</v>
      </c>
      <c r="P46" s="203"/>
    </row>
    <row r="47" spans="1:16" ht="12.75" customHeight="1">
      <c r="A47" s="348"/>
      <c r="B47" s="299" t="s">
        <v>588</v>
      </c>
      <c r="C47" s="302"/>
      <c r="D47" s="301"/>
      <c r="E47" s="308"/>
      <c r="F47" s="202">
        <v>2547</v>
      </c>
      <c r="G47" s="236">
        <v>688</v>
      </c>
      <c r="H47" s="202">
        <v>3235</v>
      </c>
      <c r="I47" s="427">
        <v>2547</v>
      </c>
      <c r="J47" s="424">
        <v>688</v>
      </c>
      <c r="K47" s="427">
        <v>3235</v>
      </c>
      <c r="L47" s="303">
        <f>(K47/H47)*100</f>
        <v>100</v>
      </c>
      <c r="P47" s="203"/>
    </row>
    <row r="48" spans="1:16" ht="12.75" customHeight="1">
      <c r="A48" s="312"/>
      <c r="B48" s="287" t="s">
        <v>817</v>
      </c>
      <c r="C48" s="313"/>
      <c r="D48" s="306"/>
      <c r="E48" s="288"/>
      <c r="F48" s="177">
        <v>2621</v>
      </c>
      <c r="G48" s="471">
        <v>708</v>
      </c>
      <c r="H48" s="177">
        <v>3329</v>
      </c>
      <c r="I48" s="741">
        <v>2605</v>
      </c>
      <c r="J48" s="466">
        <v>708</v>
      </c>
      <c r="K48" s="741">
        <v>3313</v>
      </c>
      <c r="L48" s="303">
        <f>(K48/H48)*100</f>
        <v>99.51937518774406</v>
      </c>
      <c r="P48" s="203"/>
    </row>
    <row r="49" spans="1:16" ht="12.75" customHeight="1">
      <c r="A49" s="358"/>
      <c r="B49" s="612" t="s">
        <v>810</v>
      </c>
      <c r="C49" s="738"/>
      <c r="D49" s="562"/>
      <c r="E49" s="739"/>
      <c r="F49" s="352">
        <f aca="true" t="shared" si="12" ref="F49:K49">SUM(F46)</f>
        <v>5168</v>
      </c>
      <c r="G49" s="351">
        <f t="shared" si="12"/>
        <v>1396</v>
      </c>
      <c r="H49" s="352">
        <f t="shared" si="12"/>
        <v>6564</v>
      </c>
      <c r="I49" s="742">
        <f t="shared" si="12"/>
        <v>5152</v>
      </c>
      <c r="J49" s="746">
        <f t="shared" si="12"/>
        <v>1396</v>
      </c>
      <c r="K49" s="742">
        <f t="shared" si="12"/>
        <v>6548</v>
      </c>
      <c r="L49" s="352"/>
      <c r="P49" s="203"/>
    </row>
    <row r="50" spans="1:16" ht="12.75" customHeight="1">
      <c r="A50" s="279" t="s">
        <v>811</v>
      </c>
      <c r="B50" s="280" t="s">
        <v>284</v>
      </c>
      <c r="C50" s="318"/>
      <c r="D50" s="317"/>
      <c r="E50" s="736"/>
      <c r="F50" s="215">
        <v>473</v>
      </c>
      <c r="G50" s="323">
        <v>1258</v>
      </c>
      <c r="H50" s="215">
        <v>601</v>
      </c>
      <c r="I50" s="752">
        <v>473</v>
      </c>
      <c r="J50" s="465">
        <v>128</v>
      </c>
      <c r="K50" s="752">
        <v>601</v>
      </c>
      <c r="L50" s="402">
        <f>(K50/H50)*100</f>
        <v>100</v>
      </c>
      <c r="P50" s="203"/>
    </row>
    <row r="51" spans="1:16" ht="12.75" customHeight="1">
      <c r="A51" s="312"/>
      <c r="B51" s="287" t="s">
        <v>812</v>
      </c>
      <c r="C51" s="313"/>
      <c r="D51" s="306"/>
      <c r="E51" s="288"/>
      <c r="F51" s="228">
        <v>473</v>
      </c>
      <c r="G51" s="743">
        <v>128</v>
      </c>
      <c r="H51" s="228">
        <v>601</v>
      </c>
      <c r="I51" s="743">
        <v>473</v>
      </c>
      <c r="J51" s="228">
        <v>128</v>
      </c>
      <c r="K51" s="743">
        <v>601</v>
      </c>
      <c r="L51" s="303">
        <f>(K51/H51)*100</f>
        <v>100</v>
      </c>
      <c r="P51" s="203"/>
    </row>
    <row r="52" spans="1:16" ht="12.75" customHeight="1">
      <c r="A52" s="279" t="s">
        <v>813</v>
      </c>
      <c r="B52" s="280" t="s">
        <v>83</v>
      </c>
      <c r="C52" s="318"/>
      <c r="D52" s="317"/>
      <c r="E52" s="736"/>
      <c r="F52" s="215">
        <v>980</v>
      </c>
      <c r="G52" s="323">
        <v>265</v>
      </c>
      <c r="H52" s="215">
        <v>1245</v>
      </c>
      <c r="I52" s="323">
        <v>980</v>
      </c>
      <c r="J52" s="215">
        <v>265</v>
      </c>
      <c r="K52" s="323">
        <v>1245</v>
      </c>
      <c r="L52" s="285">
        <f>(K52/H52)*100</f>
        <v>100</v>
      </c>
      <c r="P52" s="203"/>
    </row>
    <row r="53" spans="1:16" ht="12.75" customHeight="1">
      <c r="A53" s="312"/>
      <c r="B53" s="287" t="s">
        <v>814</v>
      </c>
      <c r="C53" s="313"/>
      <c r="D53" s="306"/>
      <c r="E53" s="288"/>
      <c r="F53" s="177">
        <v>980</v>
      </c>
      <c r="G53" s="471">
        <v>265</v>
      </c>
      <c r="H53" s="177">
        <v>1245</v>
      </c>
      <c r="I53" s="471">
        <v>980</v>
      </c>
      <c r="J53" s="177">
        <v>265</v>
      </c>
      <c r="K53" s="471">
        <v>1245</v>
      </c>
      <c r="L53" s="251">
        <f>(K53/H53)*100</f>
        <v>100</v>
      </c>
      <c r="P53" s="203"/>
    </row>
    <row r="54" spans="1:16" ht="12.75" customHeight="1">
      <c r="A54" s="358"/>
      <c r="B54" s="612" t="s">
        <v>815</v>
      </c>
      <c r="C54" s="738"/>
      <c r="D54" s="562"/>
      <c r="E54" s="739"/>
      <c r="F54" s="413">
        <f aca="true" t="shared" si="13" ref="F54:K54">SUM(F50+F52)</f>
        <v>1453</v>
      </c>
      <c r="G54" s="351">
        <f t="shared" si="13"/>
        <v>1523</v>
      </c>
      <c r="H54" s="352">
        <f t="shared" si="13"/>
        <v>1846</v>
      </c>
      <c r="I54" s="351">
        <f t="shared" si="13"/>
        <v>1453</v>
      </c>
      <c r="J54" s="352">
        <f t="shared" si="13"/>
        <v>393</v>
      </c>
      <c r="K54" s="351">
        <f t="shared" si="13"/>
        <v>1846</v>
      </c>
      <c r="L54" s="502"/>
      <c r="P54" s="203"/>
    </row>
    <row r="55" spans="1:12" ht="12.75">
      <c r="A55" s="312"/>
      <c r="B55" s="325" t="s">
        <v>231</v>
      </c>
      <c r="C55" s="744">
        <f>SUM(,C11,C13,C22,C26,)</f>
        <v>65368</v>
      </c>
      <c r="D55" s="326">
        <f>SUM(,D11,D13,D22,D26,)</f>
        <v>17512</v>
      </c>
      <c r="E55" s="327">
        <f>SUM(,E11,E13,E22,E26,)</f>
        <v>82880</v>
      </c>
      <c r="F55" s="228">
        <f aca="true" t="shared" si="14" ref="F55:K55">SUM(F45+F49+F54)</f>
        <v>116651</v>
      </c>
      <c r="G55" s="228">
        <f t="shared" si="14"/>
        <v>32488</v>
      </c>
      <c r="H55" s="228">
        <f t="shared" si="14"/>
        <v>148009</v>
      </c>
      <c r="I55" s="228">
        <f t="shared" si="14"/>
        <v>114106</v>
      </c>
      <c r="J55" s="228">
        <f t="shared" si="14"/>
        <v>30120</v>
      </c>
      <c r="K55" s="228">
        <f t="shared" si="14"/>
        <v>144226</v>
      </c>
      <c r="L55" s="347">
        <f>(K55/H55)*100</f>
        <v>97.44407434683026</v>
      </c>
    </row>
    <row r="56" spans="1:12" ht="12.75">
      <c r="A56" s="461"/>
      <c r="B56" s="330"/>
      <c r="C56" s="462"/>
      <c r="D56" s="462"/>
      <c r="E56" s="462"/>
      <c r="F56" s="246"/>
      <c r="G56" s="246"/>
      <c r="H56" s="246"/>
      <c r="I56" s="463"/>
      <c r="J56" s="463"/>
      <c r="K56" s="463"/>
      <c r="L56" s="464"/>
    </row>
    <row r="57" spans="1:12" ht="12.75">
      <c r="A57" s="461"/>
      <c r="B57" s="330"/>
      <c r="C57" s="462"/>
      <c r="D57" s="462"/>
      <c r="E57" s="462"/>
      <c r="F57" s="246"/>
      <c r="G57" s="246"/>
      <c r="H57" s="246"/>
      <c r="I57" s="463"/>
      <c r="J57" s="463"/>
      <c r="K57" s="463"/>
      <c r="L57" s="464"/>
    </row>
    <row r="58" spans="1:5" ht="12.75">
      <c r="A58" s="329"/>
      <c r="B58" s="330"/>
      <c r="C58" s="330"/>
      <c r="D58" s="330"/>
      <c r="E58" s="330"/>
    </row>
    <row r="59" spans="1:5" ht="12.75">
      <c r="A59" s="329"/>
      <c r="B59" s="330"/>
      <c r="C59" s="330"/>
      <c r="D59" s="330"/>
      <c r="E59" s="330"/>
    </row>
    <row r="60" spans="1:5" ht="12.75">
      <c r="A60" s="329"/>
      <c r="B60" s="330"/>
      <c r="C60" s="330"/>
      <c r="D60" s="330"/>
      <c r="E60" s="330"/>
    </row>
    <row r="61" spans="1:5" ht="12.75">
      <c r="A61" s="329"/>
      <c r="B61" s="330"/>
      <c r="C61" s="330"/>
      <c r="D61" s="330"/>
      <c r="E61" s="330"/>
    </row>
    <row r="62" spans="1:5" ht="15.75">
      <c r="A62" s="331" t="s">
        <v>961</v>
      </c>
      <c r="B62" s="330"/>
      <c r="C62" s="330"/>
      <c r="D62" s="330"/>
      <c r="E62" s="330"/>
    </row>
    <row r="63" spans="1:5" ht="12.75">
      <c r="A63" s="329"/>
      <c r="B63" s="330"/>
      <c r="C63" s="330"/>
      <c r="D63" s="330"/>
      <c r="E63" s="330"/>
    </row>
    <row r="64" spans="1:12" ht="15.75">
      <c r="A64" s="825" t="s">
        <v>39</v>
      </c>
      <c r="B64" s="826"/>
      <c r="C64" s="826"/>
      <c r="D64" s="826"/>
      <c r="E64" s="826"/>
      <c r="F64" s="826"/>
      <c r="G64" s="826"/>
      <c r="H64" s="826"/>
      <c r="I64" s="827"/>
      <c r="J64" s="827"/>
      <c r="K64" s="827"/>
      <c r="L64" s="827"/>
    </row>
    <row r="65" spans="1:12" ht="15.75">
      <c r="A65" s="825" t="s">
        <v>603</v>
      </c>
      <c r="B65" s="826"/>
      <c r="C65" s="826"/>
      <c r="D65" s="826"/>
      <c r="E65" s="826"/>
      <c r="F65" s="826"/>
      <c r="G65" s="826"/>
      <c r="H65" s="826"/>
      <c r="I65" s="827"/>
      <c r="J65" s="827"/>
      <c r="K65" s="827"/>
      <c r="L65" s="827"/>
    </row>
    <row r="66" spans="1:12" ht="15.75">
      <c r="A66" s="825" t="s">
        <v>27</v>
      </c>
      <c r="B66" s="826"/>
      <c r="C66" s="826"/>
      <c r="D66" s="826"/>
      <c r="E66" s="826"/>
      <c r="F66" s="826"/>
      <c r="G66" s="826"/>
      <c r="H66" s="826"/>
      <c r="I66" s="827"/>
      <c r="J66" s="827"/>
      <c r="K66" s="827"/>
      <c r="L66" s="827"/>
    </row>
    <row r="67" spans="1:12" ht="15.75">
      <c r="A67" s="825" t="s">
        <v>513</v>
      </c>
      <c r="B67" s="826"/>
      <c r="C67" s="826"/>
      <c r="D67" s="826"/>
      <c r="E67" s="826"/>
      <c r="F67" s="826"/>
      <c r="G67" s="826"/>
      <c r="H67" s="826"/>
      <c r="I67" s="827"/>
      <c r="J67" s="827"/>
      <c r="K67" s="827"/>
      <c r="L67" s="827"/>
    </row>
    <row r="68" spans="1:5" ht="15.75">
      <c r="A68" s="329"/>
      <c r="B68" s="332"/>
      <c r="C68" s="330"/>
      <c r="D68" s="330"/>
      <c r="E68" s="330"/>
    </row>
    <row r="69" spans="1:12" s="203" customFormat="1" ht="12.75">
      <c r="A69" s="68" t="s">
        <v>99</v>
      </c>
      <c r="B69" s="68" t="s">
        <v>3</v>
      </c>
      <c r="C69" s="93"/>
      <c r="D69" s="275" t="s">
        <v>317</v>
      </c>
      <c r="E69" s="276"/>
      <c r="F69" s="840" t="s">
        <v>479</v>
      </c>
      <c r="G69" s="866"/>
      <c r="H69" s="893"/>
      <c r="I69" s="894" t="s">
        <v>522</v>
      </c>
      <c r="J69" s="895"/>
      <c r="K69" s="895"/>
      <c r="L69" s="896"/>
    </row>
    <row r="70" spans="1:12" ht="12.75">
      <c r="A70" s="213" t="s">
        <v>100</v>
      </c>
      <c r="B70" s="213"/>
      <c r="C70" s="68" t="s">
        <v>107</v>
      </c>
      <c r="D70" s="68" t="s">
        <v>108</v>
      </c>
      <c r="E70" s="68" t="s">
        <v>4</v>
      </c>
      <c r="F70" s="233" t="s">
        <v>107</v>
      </c>
      <c r="G70" s="233" t="s">
        <v>108</v>
      </c>
      <c r="H70" s="233" t="s">
        <v>4</v>
      </c>
      <c r="I70" s="233" t="s">
        <v>107</v>
      </c>
      <c r="J70" s="233" t="s">
        <v>108</v>
      </c>
      <c r="K70" s="233" t="s">
        <v>4</v>
      </c>
      <c r="L70" s="273" t="s">
        <v>530</v>
      </c>
    </row>
    <row r="71" spans="1:12" ht="12.75">
      <c r="A71" s="333" t="s">
        <v>318</v>
      </c>
      <c r="B71" s="280" t="s">
        <v>320</v>
      </c>
      <c r="C71" s="320">
        <f aca="true" t="shared" si="15" ref="C71:K71">SUM(C72)</f>
        <v>361</v>
      </c>
      <c r="D71" s="320">
        <f t="shared" si="15"/>
        <v>98</v>
      </c>
      <c r="E71" s="320">
        <f t="shared" si="15"/>
        <v>459</v>
      </c>
      <c r="F71" s="334">
        <f t="shared" si="15"/>
        <v>0</v>
      </c>
      <c r="G71" s="334">
        <f t="shared" si="15"/>
        <v>0</v>
      </c>
      <c r="H71" s="215">
        <f t="shared" si="15"/>
        <v>0</v>
      </c>
      <c r="I71" s="283">
        <f t="shared" si="15"/>
        <v>0</v>
      </c>
      <c r="J71" s="219">
        <f t="shared" si="15"/>
        <v>0</v>
      </c>
      <c r="K71" s="284">
        <f t="shared" si="15"/>
        <v>0</v>
      </c>
      <c r="L71" s="285">
        <v>0</v>
      </c>
    </row>
    <row r="72" spans="1:12" ht="12.75">
      <c r="A72" s="213"/>
      <c r="B72" s="103" t="s">
        <v>319</v>
      </c>
      <c r="C72" s="306">
        <v>361</v>
      </c>
      <c r="D72" s="306">
        <v>98</v>
      </c>
      <c r="E72" s="609">
        <f>SUM(C72:D72)</f>
        <v>459</v>
      </c>
      <c r="F72" s="335">
        <v>0</v>
      </c>
      <c r="G72" s="177">
        <v>0</v>
      </c>
      <c r="H72" s="177">
        <f>SUM(F72:G72)</f>
        <v>0</v>
      </c>
      <c r="I72" s="335"/>
      <c r="J72" s="177"/>
      <c r="K72" s="110">
        <f>SUM(I72+J72)</f>
        <v>0</v>
      </c>
      <c r="L72" s="251">
        <v>0</v>
      </c>
    </row>
    <row r="73" spans="1:12" ht="12.75">
      <c r="A73" s="333" t="s">
        <v>266</v>
      </c>
      <c r="B73" s="280" t="s">
        <v>256</v>
      </c>
      <c r="C73" s="320">
        <f aca="true" t="shared" si="16" ref="C73:K73">SUM(C74:C76)</f>
        <v>3937</v>
      </c>
      <c r="D73" s="320">
        <f t="shared" si="16"/>
        <v>1063</v>
      </c>
      <c r="E73" s="320">
        <f t="shared" si="16"/>
        <v>5000</v>
      </c>
      <c r="F73" s="336">
        <f t="shared" si="16"/>
        <v>361</v>
      </c>
      <c r="G73" s="215">
        <f t="shared" si="16"/>
        <v>98</v>
      </c>
      <c r="H73" s="215">
        <f t="shared" si="16"/>
        <v>459</v>
      </c>
      <c r="I73" s="460">
        <f t="shared" si="16"/>
        <v>361</v>
      </c>
      <c r="J73" s="344">
        <f t="shared" si="16"/>
        <v>98</v>
      </c>
      <c r="K73" s="395">
        <f t="shared" si="16"/>
        <v>459</v>
      </c>
      <c r="L73" s="285">
        <f>(K73/H73)*100</f>
        <v>100</v>
      </c>
    </row>
    <row r="74" spans="1:12" ht="12.75">
      <c r="A74" s="337"/>
      <c r="B74" s="299" t="s">
        <v>321</v>
      </c>
      <c r="C74" s="301">
        <v>787</v>
      </c>
      <c r="D74" s="301">
        <v>213</v>
      </c>
      <c r="E74" s="338">
        <f>SUM(C74:D74)</f>
        <v>1000</v>
      </c>
      <c r="F74" s="339">
        <v>361</v>
      </c>
      <c r="G74" s="202">
        <v>98</v>
      </c>
      <c r="H74" s="202">
        <f>SUM(F74:G74)</f>
        <v>459</v>
      </c>
      <c r="I74" s="274">
        <v>361</v>
      </c>
      <c r="J74" s="194">
        <v>98</v>
      </c>
      <c r="K74" s="616">
        <f>SUM(I74+J74)</f>
        <v>459</v>
      </c>
      <c r="L74" s="303">
        <f>(K74/H74)*100</f>
        <v>100</v>
      </c>
    </row>
    <row r="75" spans="1:12" ht="12.75">
      <c r="A75" s="337"/>
      <c r="B75" s="299" t="s">
        <v>322</v>
      </c>
      <c r="C75" s="301">
        <v>1575</v>
      </c>
      <c r="D75" s="301">
        <v>425</v>
      </c>
      <c r="E75" s="338">
        <f>SUM(C75:D75)</f>
        <v>2000</v>
      </c>
      <c r="F75" s="339">
        <v>0</v>
      </c>
      <c r="G75" s="202">
        <v>0</v>
      </c>
      <c r="H75" s="202">
        <f>SUM(F75:G75)</f>
        <v>0</v>
      </c>
      <c r="I75" s="274"/>
      <c r="J75" s="194"/>
      <c r="K75" s="616"/>
      <c r="L75" s="303">
        <v>0</v>
      </c>
    </row>
    <row r="76" spans="1:12" ht="12.75">
      <c r="A76" s="213"/>
      <c r="B76" s="103" t="s">
        <v>245</v>
      </c>
      <c r="C76" s="301">
        <v>1575</v>
      </c>
      <c r="D76" s="301">
        <v>425</v>
      </c>
      <c r="E76" s="338">
        <f>SUM(C76:D76)</f>
        <v>2000</v>
      </c>
      <c r="F76" s="339">
        <v>0</v>
      </c>
      <c r="G76" s="177">
        <v>0</v>
      </c>
      <c r="H76" s="177">
        <f>SUM(F76:G76)</f>
        <v>0</v>
      </c>
      <c r="I76" s="274"/>
      <c r="J76" s="194"/>
      <c r="K76" s="616"/>
      <c r="L76" s="303">
        <v>0</v>
      </c>
    </row>
    <row r="77" spans="1:12" ht="12.75">
      <c r="A77" s="340" t="s">
        <v>267</v>
      </c>
      <c r="B77" s="104" t="s">
        <v>257</v>
      </c>
      <c r="C77" s="320">
        <f>SUM(C78:C79)</f>
        <v>7632</v>
      </c>
      <c r="D77" s="341">
        <f>SUM(D78:D79)</f>
        <v>1718</v>
      </c>
      <c r="E77" s="320">
        <f>SUM(C77,D77)</f>
        <v>9350</v>
      </c>
      <c r="F77" s="215">
        <f aca="true" t="shared" si="17" ref="F77:K77">SUM(F78:F79)</f>
        <v>0</v>
      </c>
      <c r="G77" s="334">
        <f t="shared" si="17"/>
        <v>0</v>
      </c>
      <c r="H77" s="215">
        <f t="shared" si="17"/>
        <v>0</v>
      </c>
      <c r="I77" s="613">
        <f t="shared" si="17"/>
        <v>0</v>
      </c>
      <c r="J77" s="617">
        <f t="shared" si="17"/>
        <v>0</v>
      </c>
      <c r="K77" s="618">
        <f t="shared" si="17"/>
        <v>0</v>
      </c>
      <c r="L77" s="285">
        <v>0</v>
      </c>
    </row>
    <row r="78" spans="1:12" ht="12.75">
      <c r="A78" s="342"/>
      <c r="B78" s="114" t="s">
        <v>323</v>
      </c>
      <c r="C78" s="301">
        <v>5000</v>
      </c>
      <c r="D78" s="300">
        <v>1350</v>
      </c>
      <c r="E78" s="301">
        <f>SUM(C78:D78)</f>
        <v>6350</v>
      </c>
      <c r="F78" s="301">
        <v>0</v>
      </c>
      <c r="G78" s="300">
        <v>0</v>
      </c>
      <c r="H78" s="301">
        <f>SUM(F78:G78)</f>
        <v>0</v>
      </c>
      <c r="I78" s="274"/>
      <c r="J78" s="194"/>
      <c r="K78" s="616"/>
      <c r="L78" s="303">
        <v>0</v>
      </c>
    </row>
    <row r="79" spans="1:12" ht="12.75">
      <c r="A79" s="342"/>
      <c r="B79" s="114" t="s">
        <v>324</v>
      </c>
      <c r="C79" s="301">
        <v>2632</v>
      </c>
      <c r="D79" s="300">
        <v>368</v>
      </c>
      <c r="E79" s="306">
        <f>SUM(C79:D79)</f>
        <v>3000</v>
      </c>
      <c r="F79" s="306">
        <v>0</v>
      </c>
      <c r="G79" s="300">
        <v>0</v>
      </c>
      <c r="H79" s="306">
        <f>SUM(F79:G79)</f>
        <v>0</v>
      </c>
      <c r="I79" s="619"/>
      <c r="J79" s="620"/>
      <c r="K79" s="621"/>
      <c r="L79" s="251">
        <v>0</v>
      </c>
    </row>
    <row r="80" spans="1:12" ht="12.75">
      <c r="A80" s="340" t="s">
        <v>325</v>
      </c>
      <c r="B80" s="104" t="s">
        <v>326</v>
      </c>
      <c r="C80" s="320">
        <f aca="true" t="shared" si="18" ref="C80:K80">SUM(C81:C82)</f>
        <v>2362</v>
      </c>
      <c r="D80" s="320">
        <f t="shared" si="18"/>
        <v>638</v>
      </c>
      <c r="E80" s="343">
        <f t="shared" si="18"/>
        <v>3000</v>
      </c>
      <c r="F80" s="336">
        <f t="shared" si="18"/>
        <v>0</v>
      </c>
      <c r="G80" s="215">
        <f t="shared" si="18"/>
        <v>0</v>
      </c>
      <c r="H80" s="344">
        <f t="shared" si="18"/>
        <v>0</v>
      </c>
      <c r="I80" s="613">
        <f t="shared" si="18"/>
        <v>0</v>
      </c>
      <c r="J80" s="617">
        <f t="shared" si="18"/>
        <v>0</v>
      </c>
      <c r="K80" s="618">
        <f t="shared" si="18"/>
        <v>0</v>
      </c>
      <c r="L80" s="285">
        <v>0</v>
      </c>
    </row>
    <row r="81" spans="1:12" ht="12.75">
      <c r="A81" s="221"/>
      <c r="B81" s="114" t="s">
        <v>327</v>
      </c>
      <c r="C81" s="301">
        <v>1575</v>
      </c>
      <c r="D81" s="301">
        <v>425</v>
      </c>
      <c r="E81" s="310">
        <f>SUM(C81:D81)</f>
        <v>2000</v>
      </c>
      <c r="F81" s="301">
        <v>0</v>
      </c>
      <c r="G81" s="301">
        <v>0</v>
      </c>
      <c r="H81" s="310">
        <f>SUM(F81:G81)</f>
        <v>0</v>
      </c>
      <c r="I81" s="274"/>
      <c r="J81" s="194"/>
      <c r="K81" s="616"/>
      <c r="L81" s="303">
        <v>0</v>
      </c>
    </row>
    <row r="82" spans="1:12" ht="12.75">
      <c r="A82" s="221"/>
      <c r="B82" s="103" t="s">
        <v>433</v>
      </c>
      <c r="C82" s="306">
        <v>787</v>
      </c>
      <c r="D82" s="306">
        <v>213</v>
      </c>
      <c r="E82" s="290">
        <f>SUM(C82:D82)</f>
        <v>1000</v>
      </c>
      <c r="F82" s="306">
        <v>0</v>
      </c>
      <c r="G82" s="306">
        <v>0</v>
      </c>
      <c r="H82" s="290">
        <f>SUM(F82:G82)</f>
        <v>0</v>
      </c>
      <c r="I82" s="274"/>
      <c r="J82" s="194"/>
      <c r="K82" s="616"/>
      <c r="L82" s="303">
        <v>0</v>
      </c>
    </row>
    <row r="83" spans="1:12" ht="25.5">
      <c r="A83" s="340" t="s">
        <v>328</v>
      </c>
      <c r="B83" s="190" t="s">
        <v>329</v>
      </c>
      <c r="C83" s="320">
        <f aca="true" t="shared" si="19" ref="C83:K83">SUM(C84)</f>
        <v>1575</v>
      </c>
      <c r="D83" s="320">
        <f t="shared" si="19"/>
        <v>425</v>
      </c>
      <c r="E83" s="320">
        <f t="shared" si="19"/>
        <v>2000</v>
      </c>
      <c r="F83" s="320">
        <f t="shared" si="19"/>
        <v>0</v>
      </c>
      <c r="G83" s="320">
        <f t="shared" si="19"/>
        <v>0</v>
      </c>
      <c r="H83" s="320">
        <f t="shared" si="19"/>
        <v>0</v>
      </c>
      <c r="I83" s="622">
        <f t="shared" si="19"/>
        <v>0</v>
      </c>
      <c r="J83" s="623">
        <f t="shared" si="19"/>
        <v>0</v>
      </c>
      <c r="K83" s="624">
        <f t="shared" si="19"/>
        <v>0</v>
      </c>
      <c r="L83" s="345">
        <v>0</v>
      </c>
    </row>
    <row r="84" spans="1:12" ht="12.75">
      <c r="A84" s="221"/>
      <c r="B84" s="103" t="s">
        <v>330</v>
      </c>
      <c r="C84" s="306">
        <v>1575</v>
      </c>
      <c r="D84" s="306">
        <v>425</v>
      </c>
      <c r="E84" s="306">
        <f>SUM(C84:D84)</f>
        <v>2000</v>
      </c>
      <c r="F84" s="306">
        <v>0</v>
      </c>
      <c r="G84" s="306">
        <v>0</v>
      </c>
      <c r="H84" s="306">
        <f>SUM(F84:G84)</f>
        <v>0</v>
      </c>
      <c r="I84" s="625"/>
      <c r="J84" s="626"/>
      <c r="K84" s="627"/>
      <c r="L84" s="347">
        <v>0</v>
      </c>
    </row>
    <row r="85" spans="1:17" ht="12.75">
      <c r="A85" s="279" t="s">
        <v>331</v>
      </c>
      <c r="B85" s="292" t="s">
        <v>236</v>
      </c>
      <c r="C85" s="343">
        <f>SUM(C87)</f>
        <v>44097</v>
      </c>
      <c r="D85" s="343">
        <f>SUM(D87)</f>
        <v>40289</v>
      </c>
      <c r="E85" s="343">
        <f>SUM(E87)</f>
        <v>84386</v>
      </c>
      <c r="F85" s="336">
        <f aca="true" t="shared" si="20" ref="F85:K85">SUM(F86:F87)</f>
        <v>138401</v>
      </c>
      <c r="G85" s="215">
        <f t="shared" si="20"/>
        <v>9011</v>
      </c>
      <c r="H85" s="344">
        <f t="shared" si="20"/>
        <v>147412</v>
      </c>
      <c r="I85" s="613">
        <f t="shared" si="20"/>
        <v>149144</v>
      </c>
      <c r="J85" s="617">
        <f t="shared" si="20"/>
        <v>0</v>
      </c>
      <c r="K85" s="617">
        <f t="shared" si="20"/>
        <v>149144</v>
      </c>
      <c r="L85" s="285">
        <f aca="true" t="shared" si="21" ref="L85:L90">(K85/H85)*100</f>
        <v>101.17493826825496</v>
      </c>
      <c r="Q85" s="203"/>
    </row>
    <row r="86" spans="1:12" ht="12.75">
      <c r="A86" s="348"/>
      <c r="B86" s="299" t="s">
        <v>500</v>
      </c>
      <c r="C86" s="343"/>
      <c r="D86" s="343"/>
      <c r="E86" s="343"/>
      <c r="F86" s="339">
        <v>105026</v>
      </c>
      <c r="G86" s="202"/>
      <c r="H86" s="202">
        <v>105026</v>
      </c>
      <c r="I86" s="274">
        <v>105026</v>
      </c>
      <c r="J86" s="628"/>
      <c r="K86" s="194">
        <f>SUM(I86+J86)</f>
        <v>105026</v>
      </c>
      <c r="L86" s="303">
        <f t="shared" si="21"/>
        <v>100</v>
      </c>
    </row>
    <row r="87" spans="1:12" ht="12.75">
      <c r="A87" s="312"/>
      <c r="B87" s="287" t="s">
        <v>501</v>
      </c>
      <c r="C87" s="306">
        <v>44097</v>
      </c>
      <c r="D87" s="306">
        <v>40289</v>
      </c>
      <c r="E87" s="290">
        <f>SUM(C87:D87)</f>
        <v>84386</v>
      </c>
      <c r="F87" s="305">
        <v>33375</v>
      </c>
      <c r="G87" s="306">
        <v>9011</v>
      </c>
      <c r="H87" s="290">
        <f>SUM(F87:G87)</f>
        <v>42386</v>
      </c>
      <c r="I87" s="619">
        <v>44118</v>
      </c>
      <c r="J87" s="620"/>
      <c r="K87" s="629">
        <f>SUM(I87+J87)</f>
        <v>44118</v>
      </c>
      <c r="L87" s="251">
        <f t="shared" si="21"/>
        <v>104.08625489548436</v>
      </c>
    </row>
    <row r="88" spans="1:15" ht="12.75">
      <c r="A88" s="333" t="s">
        <v>502</v>
      </c>
      <c r="B88" s="349" t="s">
        <v>332</v>
      </c>
      <c r="C88" s="320">
        <f aca="true" t="shared" si="22" ref="C88:H88">SUM(C89:C89)</f>
        <v>2362</v>
      </c>
      <c r="D88" s="321">
        <f t="shared" si="22"/>
        <v>638</v>
      </c>
      <c r="E88" s="320">
        <f t="shared" si="22"/>
        <v>3000</v>
      </c>
      <c r="F88" s="323">
        <f t="shared" si="22"/>
        <v>6216</v>
      </c>
      <c r="G88" s="215">
        <f t="shared" si="22"/>
        <v>1679</v>
      </c>
      <c r="H88" s="215">
        <f t="shared" si="22"/>
        <v>7895</v>
      </c>
      <c r="I88" s="630">
        <f>SUM(I89:I89)</f>
        <v>4853</v>
      </c>
      <c r="J88" s="630">
        <f>SUM(J89:J89)</f>
        <v>1310</v>
      </c>
      <c r="K88" s="630">
        <f>SUM(K89:K89)</f>
        <v>6163</v>
      </c>
      <c r="L88" s="285">
        <f t="shared" si="21"/>
        <v>78.06206459784674</v>
      </c>
      <c r="O88" s="203"/>
    </row>
    <row r="89" spans="1:18" ht="12.75">
      <c r="A89" s="337"/>
      <c r="B89" s="350" t="s">
        <v>333</v>
      </c>
      <c r="C89" s="301">
        <v>2362</v>
      </c>
      <c r="D89" s="302">
        <v>638</v>
      </c>
      <c r="E89" s="301">
        <f>SUM(C89:D89)</f>
        <v>3000</v>
      </c>
      <c r="F89" s="236">
        <v>6216</v>
      </c>
      <c r="G89" s="202">
        <v>1679</v>
      </c>
      <c r="H89" s="202">
        <f>SUM(F89+G89)</f>
        <v>7895</v>
      </c>
      <c r="I89" s="614">
        <v>4853</v>
      </c>
      <c r="J89" s="372">
        <v>1310</v>
      </c>
      <c r="K89" s="615">
        <v>6163</v>
      </c>
      <c r="L89" s="303">
        <f t="shared" si="21"/>
        <v>78.06206459784674</v>
      </c>
      <c r="R89" s="203"/>
    </row>
    <row r="90" spans="1:12" ht="12.75">
      <c r="A90" s="233"/>
      <c r="B90" s="189" t="s">
        <v>109</v>
      </c>
      <c r="C90" s="206">
        <f aca="true" t="shared" si="23" ref="C90:K90">SUM(C71,C73,C77,C80,C83,C85,C88)</f>
        <v>62326</v>
      </c>
      <c r="D90" s="206">
        <f t="shared" si="23"/>
        <v>44869</v>
      </c>
      <c r="E90" s="206">
        <f t="shared" si="23"/>
        <v>107195</v>
      </c>
      <c r="F90" s="351">
        <f t="shared" si="23"/>
        <v>144978</v>
      </c>
      <c r="G90" s="352">
        <f t="shared" si="23"/>
        <v>10788</v>
      </c>
      <c r="H90" s="352">
        <f t="shared" si="23"/>
        <v>155766</v>
      </c>
      <c r="I90" s="631">
        <f t="shared" si="23"/>
        <v>154358</v>
      </c>
      <c r="J90" s="631">
        <f t="shared" si="23"/>
        <v>1408</v>
      </c>
      <c r="K90" s="631">
        <f t="shared" si="23"/>
        <v>155766</v>
      </c>
      <c r="L90" s="353">
        <f t="shared" si="21"/>
        <v>100</v>
      </c>
    </row>
    <row r="91" spans="8:12" ht="12.75">
      <c r="H91" s="201"/>
      <c r="I91" s="203"/>
      <c r="J91" s="203"/>
      <c r="K91" s="203"/>
      <c r="L91" s="203"/>
    </row>
    <row r="92" spans="9:13" ht="12.75">
      <c r="I92" s="354"/>
      <c r="J92" s="354"/>
      <c r="K92" s="354"/>
      <c r="L92" s="354"/>
      <c r="M92" s="203"/>
    </row>
    <row r="102" ht="15" customHeight="1"/>
    <row r="103" ht="15" customHeight="1"/>
    <row r="104" ht="18" customHeight="1"/>
    <row r="105" ht="15" customHeight="1"/>
    <row r="106" ht="15" customHeight="1"/>
    <row r="107" ht="12.75" customHeight="1"/>
  </sheetData>
  <sheetProtection/>
  <mergeCells count="13">
    <mergeCell ref="A66:L66"/>
    <mergeCell ref="A67:L67"/>
    <mergeCell ref="F9:H9"/>
    <mergeCell ref="F69:H69"/>
    <mergeCell ref="D8:L8"/>
    <mergeCell ref="I9:L9"/>
    <mergeCell ref="I69:L69"/>
    <mergeCell ref="A3:L3"/>
    <mergeCell ref="A4:L4"/>
    <mergeCell ref="A5:L5"/>
    <mergeCell ref="A6:L6"/>
    <mergeCell ref="A64:L64"/>
    <mergeCell ref="A65:L65"/>
  </mergeCells>
  <printOptions horizontalCentered="1"/>
  <pageMargins left="0.3937007874015748" right="0" top="0.1968503937007874" bottom="0.1968503937007874" header="0.5118110236220472" footer="0.5118110236220472"/>
  <pageSetup horizontalDpi="300" verticalDpi="300" orientation="landscape" paperSize="9" scale="70" r:id="rId1"/>
  <headerFooter alignWithMargins="0">
    <oddFooter>&amp;C&amp;P. oldal</oddFooter>
  </headerFooter>
  <rowBreaks count="1" manualBreakCount="1">
    <brk id="59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B10" sqref="B10:B11"/>
    </sheetView>
  </sheetViews>
  <sheetFormatPr defaultColWidth="9.140625" defaultRowHeight="12.75"/>
  <cols>
    <col min="1" max="1" width="8.7109375" style="225" customWidth="1"/>
    <col min="2" max="2" width="47.140625" style="225" customWidth="1"/>
    <col min="3" max="3" width="14.7109375" style="225" customWidth="1"/>
    <col min="4" max="4" width="16.57421875" style="225" customWidth="1"/>
    <col min="5" max="6" width="10.8515625" style="225" customWidth="1"/>
    <col min="7" max="16384" width="9.140625" style="225" customWidth="1"/>
  </cols>
  <sheetData>
    <row r="1" spans="1:3" ht="15.75">
      <c r="A1" s="212" t="s">
        <v>963</v>
      </c>
      <c r="B1" s="212"/>
      <c r="C1" s="212"/>
    </row>
    <row r="2" spans="1:3" ht="15.75">
      <c r="A2" s="212"/>
      <c r="B2" s="212"/>
      <c r="C2" s="212"/>
    </row>
    <row r="3" spans="1:6" ht="15.75">
      <c r="A3" s="825" t="s">
        <v>763</v>
      </c>
      <c r="B3" s="826"/>
      <c r="C3" s="826"/>
      <c r="D3" s="826"/>
      <c r="E3" s="827"/>
      <c r="F3" s="827"/>
    </row>
    <row r="4" spans="1:6" ht="15.75">
      <c r="A4" s="825" t="s">
        <v>603</v>
      </c>
      <c r="B4" s="826"/>
      <c r="C4" s="826"/>
      <c r="D4" s="826"/>
      <c r="E4" s="827"/>
      <c r="F4" s="827"/>
    </row>
    <row r="5" spans="1:6" ht="15.75">
      <c r="A5" s="825" t="s">
        <v>514</v>
      </c>
      <c r="B5" s="826"/>
      <c r="C5" s="826"/>
      <c r="D5" s="826"/>
      <c r="E5" s="827"/>
      <c r="F5" s="827"/>
    </row>
    <row r="6" spans="1:6" ht="15.75">
      <c r="A6" s="825" t="s">
        <v>515</v>
      </c>
      <c r="B6" s="826"/>
      <c r="C6" s="826"/>
      <c r="D6" s="826"/>
      <c r="E6" s="827"/>
      <c r="F6" s="827"/>
    </row>
    <row r="7" spans="1:3" ht="15.75">
      <c r="A7" s="212"/>
      <c r="B7" s="212"/>
      <c r="C7" s="355"/>
    </row>
    <row r="8" spans="1:3" ht="15.75">
      <c r="A8" s="212"/>
      <c r="B8" s="212"/>
      <c r="C8" s="355"/>
    </row>
    <row r="9" spans="1:6" ht="15.75">
      <c r="A9" s="212"/>
      <c r="B9" s="837" t="s">
        <v>110</v>
      </c>
      <c r="C9" s="837"/>
      <c r="D9" s="837"/>
      <c r="E9" s="837"/>
      <c r="F9" s="837"/>
    </row>
    <row r="10" spans="1:6" ht="15" customHeight="1">
      <c r="A10" s="220" t="s">
        <v>99</v>
      </c>
      <c r="B10" s="897" t="s">
        <v>3</v>
      </c>
      <c r="C10" s="897" t="s">
        <v>316</v>
      </c>
      <c r="D10" s="823" t="s">
        <v>616</v>
      </c>
      <c r="E10" s="833" t="s">
        <v>531</v>
      </c>
      <c r="F10" s="834" t="s">
        <v>523</v>
      </c>
    </row>
    <row r="11" spans="1:6" ht="26.25" customHeight="1">
      <c r="A11" s="356" t="s">
        <v>100</v>
      </c>
      <c r="B11" s="883"/>
      <c r="C11" s="883"/>
      <c r="D11" s="824"/>
      <c r="E11" s="833"/>
      <c r="F11" s="834"/>
    </row>
    <row r="12" spans="1:6" ht="15" customHeight="1">
      <c r="A12" s="279" t="s">
        <v>281</v>
      </c>
      <c r="B12" s="357" t="s">
        <v>234</v>
      </c>
      <c r="C12" s="320">
        <f>SUM(C13:C16)</f>
        <v>3300</v>
      </c>
      <c r="D12" s="215">
        <f>SUM(D13:D16)</f>
        <v>10030</v>
      </c>
      <c r="E12" s="336">
        <f>SUM(E13:E16)</f>
        <v>10030</v>
      </c>
      <c r="F12" s="753">
        <v>100</v>
      </c>
    </row>
    <row r="13" spans="1:6" ht="15" customHeight="1">
      <c r="A13" s="348"/>
      <c r="B13" s="350" t="s">
        <v>315</v>
      </c>
      <c r="C13" s="301">
        <v>500</v>
      </c>
      <c r="D13" s="202">
        <v>500</v>
      </c>
      <c r="E13" s="339">
        <v>500</v>
      </c>
      <c r="F13" s="248">
        <v>100</v>
      </c>
    </row>
    <row r="14" spans="1:6" ht="15" customHeight="1">
      <c r="A14" s="348"/>
      <c r="B14" s="350" t="s">
        <v>351</v>
      </c>
      <c r="C14" s="301">
        <v>2000</v>
      </c>
      <c r="D14" s="202">
        <v>0</v>
      </c>
      <c r="E14" s="339"/>
      <c r="F14" s="248">
        <v>0</v>
      </c>
    </row>
    <row r="15" spans="1:6" ht="15" customHeight="1">
      <c r="A15" s="348"/>
      <c r="B15" s="350" t="s">
        <v>816</v>
      </c>
      <c r="C15" s="301"/>
      <c r="D15" s="202">
        <v>9000</v>
      </c>
      <c r="E15" s="339">
        <v>9000</v>
      </c>
      <c r="F15" s="248">
        <v>100</v>
      </c>
    </row>
    <row r="16" spans="1:6" ht="15" customHeight="1">
      <c r="A16" s="348"/>
      <c r="B16" s="350" t="s">
        <v>402</v>
      </c>
      <c r="C16" s="301">
        <v>800</v>
      </c>
      <c r="D16" s="177">
        <v>530</v>
      </c>
      <c r="E16" s="339">
        <v>530</v>
      </c>
      <c r="F16" s="248">
        <f>(E16/D16)*100</f>
        <v>100</v>
      </c>
    </row>
    <row r="17" spans="1:6" ht="15" customHeight="1">
      <c r="A17" s="358"/>
      <c r="B17" s="359" t="s">
        <v>111</v>
      </c>
      <c r="C17" s="206">
        <f>SUM(C12)</f>
        <v>3300</v>
      </c>
      <c r="D17" s="352">
        <f>SUM(D12)</f>
        <v>10030</v>
      </c>
      <c r="E17" s="352">
        <f>SUM(E12)</f>
        <v>10030</v>
      </c>
      <c r="F17" s="504">
        <v>100</v>
      </c>
    </row>
    <row r="18" ht="15" customHeight="1"/>
    <row r="19" ht="15" customHeight="1"/>
    <row r="20" ht="15" customHeight="1">
      <c r="I20" s="203"/>
    </row>
  </sheetData>
  <sheetProtection/>
  <mergeCells count="10">
    <mergeCell ref="E10:E11"/>
    <mergeCell ref="F10:F11"/>
    <mergeCell ref="B9:F9"/>
    <mergeCell ref="A3:F3"/>
    <mergeCell ref="A4:F4"/>
    <mergeCell ref="A5:F5"/>
    <mergeCell ref="A6:F6"/>
    <mergeCell ref="C10:C11"/>
    <mergeCell ref="B10:B11"/>
    <mergeCell ref="D10:D11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scale="79" r:id="rId1"/>
  <headerFooter alignWithMargins="0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27"/>
  <sheetViews>
    <sheetView view="pageLayout" zoomScaleSheetLayoutView="100" workbookViewId="0" topLeftCell="A1">
      <selection activeCell="D19" sqref="D19"/>
    </sheetView>
  </sheetViews>
  <sheetFormatPr defaultColWidth="9.140625" defaultRowHeight="12.75"/>
  <cols>
    <col min="1" max="1" width="24.140625" style="0" customWidth="1"/>
    <col min="2" max="2" width="12.28125" style="0" customWidth="1"/>
    <col min="3" max="3" width="11.8515625" style="0" customWidth="1"/>
    <col min="4" max="4" width="11.7109375" style="0" customWidth="1"/>
    <col min="5" max="5" width="13.421875" style="0" customWidth="1"/>
    <col min="6" max="6" width="9.7109375" style="0" bestFit="1" customWidth="1"/>
    <col min="7" max="7" width="12.00390625" style="0" customWidth="1"/>
    <col min="8" max="9" width="11.00390625" style="0" customWidth="1"/>
    <col min="10" max="10" width="8.140625" style="0" customWidth="1"/>
    <col min="11" max="11" width="7.00390625" style="0" customWidth="1"/>
    <col min="12" max="12" width="8.00390625" style="0" customWidth="1"/>
    <col min="13" max="13" width="14.140625" style="0" customWidth="1"/>
    <col min="14" max="14" width="8.00390625" style="0" customWidth="1"/>
    <col min="15" max="15" width="10.8515625" style="0" customWidth="1"/>
    <col min="16" max="16" width="10.8515625" style="0" bestFit="1" customWidth="1"/>
    <col min="17" max="17" width="9.28125" style="0" customWidth="1"/>
    <col min="18" max="18" width="9.7109375" style="0" bestFit="1" customWidth="1"/>
    <col min="19" max="20" width="9.28125" style="0" bestFit="1" customWidth="1"/>
    <col min="21" max="21" width="10.140625" style="0" customWidth="1"/>
    <col min="22" max="22" width="11.57421875" style="0" bestFit="1" customWidth="1"/>
  </cols>
  <sheetData>
    <row r="1" spans="1:22" ht="15.75">
      <c r="A1" s="41" t="s">
        <v>964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5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.75">
      <c r="A3" s="41"/>
      <c r="B3" s="41"/>
      <c r="C3" s="41"/>
      <c r="D3" s="41"/>
      <c r="E3" s="41"/>
      <c r="F3" s="41"/>
      <c r="G3" s="41"/>
      <c r="H3" s="528"/>
      <c r="I3" s="41"/>
      <c r="J3" s="528" t="s">
        <v>757</v>
      </c>
      <c r="K3" s="528"/>
      <c r="L3" s="528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2.75">
      <c r="A4" s="529" t="s">
        <v>626</v>
      </c>
      <c r="B4" s="5"/>
      <c r="C4" s="5"/>
      <c r="D4" s="5"/>
      <c r="E4" s="5"/>
      <c r="F4" s="5"/>
      <c r="G4" s="5"/>
      <c r="H4" s="31"/>
      <c r="I4" s="5"/>
      <c r="J4" s="5"/>
      <c r="K4" s="5"/>
      <c r="L4" s="5"/>
      <c r="M4" s="5"/>
      <c r="N4" s="5"/>
      <c r="O4" s="5"/>
      <c r="P4" s="5"/>
      <c r="Q4" s="530"/>
      <c r="R4" s="856" t="s">
        <v>627</v>
      </c>
      <c r="S4" s="856"/>
      <c r="T4" s="856"/>
      <c r="U4" s="856"/>
      <c r="V4" s="856"/>
    </row>
    <row r="5" spans="1:22" ht="12.75">
      <c r="A5" s="531"/>
      <c r="B5" s="532"/>
      <c r="C5" s="533"/>
      <c r="D5" s="533"/>
      <c r="E5" s="533"/>
      <c r="F5" s="533"/>
      <c r="G5" s="533" t="s">
        <v>628</v>
      </c>
      <c r="H5" s="533"/>
      <c r="I5" s="533"/>
      <c r="J5" s="533"/>
      <c r="K5" s="533"/>
      <c r="L5" s="534"/>
      <c r="M5" s="531" t="s">
        <v>629</v>
      </c>
      <c r="N5" s="898" t="s">
        <v>630</v>
      </c>
      <c r="O5" s="899"/>
      <c r="P5" s="899"/>
      <c r="Q5" s="899"/>
      <c r="R5" s="899"/>
      <c r="S5" s="899"/>
      <c r="T5" s="900"/>
      <c r="U5" s="531" t="s">
        <v>631</v>
      </c>
      <c r="V5" s="535" t="s">
        <v>632</v>
      </c>
    </row>
    <row r="6" spans="1:22" ht="12.75" customHeight="1">
      <c r="A6" s="903" t="s">
        <v>755</v>
      </c>
      <c r="B6" s="901" t="s">
        <v>633</v>
      </c>
      <c r="C6" s="901" t="s">
        <v>634</v>
      </c>
      <c r="D6" s="531" t="s">
        <v>635</v>
      </c>
      <c r="E6" s="901" t="s">
        <v>636</v>
      </c>
      <c r="F6" s="532"/>
      <c r="G6" s="533"/>
      <c r="H6" s="533" t="s">
        <v>637</v>
      </c>
      <c r="I6" s="533"/>
      <c r="J6" s="534"/>
      <c r="K6" s="531" t="s">
        <v>629</v>
      </c>
      <c r="L6" s="536" t="s">
        <v>638</v>
      </c>
      <c r="M6" s="536" t="s">
        <v>639</v>
      </c>
      <c r="N6" s="901" t="s">
        <v>640</v>
      </c>
      <c r="O6" s="901" t="s">
        <v>739</v>
      </c>
      <c r="P6" s="901" t="s">
        <v>740</v>
      </c>
      <c r="Q6" s="531" t="s">
        <v>641</v>
      </c>
      <c r="R6" s="901" t="s">
        <v>741</v>
      </c>
      <c r="S6" s="901" t="s">
        <v>743</v>
      </c>
      <c r="T6" s="901" t="s">
        <v>742</v>
      </c>
      <c r="U6" s="536" t="s">
        <v>642</v>
      </c>
      <c r="V6" s="537" t="s">
        <v>643</v>
      </c>
    </row>
    <row r="7" spans="1:22" ht="12.75">
      <c r="A7" s="902"/>
      <c r="B7" s="902"/>
      <c r="C7" s="902"/>
      <c r="D7" s="536" t="s">
        <v>644</v>
      </c>
      <c r="E7" s="902"/>
      <c r="F7" s="538" t="s">
        <v>645</v>
      </c>
      <c r="G7" s="531" t="s">
        <v>646</v>
      </c>
      <c r="H7" s="904" t="s">
        <v>738</v>
      </c>
      <c r="I7" s="531" t="s">
        <v>88</v>
      </c>
      <c r="J7" s="536" t="s">
        <v>647</v>
      </c>
      <c r="K7" s="536" t="s">
        <v>648</v>
      </c>
      <c r="L7" s="536" t="s">
        <v>649</v>
      </c>
      <c r="M7" s="536" t="s">
        <v>649</v>
      </c>
      <c r="N7" s="902"/>
      <c r="O7" s="902"/>
      <c r="P7" s="902"/>
      <c r="Q7" s="536" t="s">
        <v>642</v>
      </c>
      <c r="R7" s="902"/>
      <c r="S7" s="902"/>
      <c r="T7" s="902"/>
      <c r="U7" s="536" t="s">
        <v>643</v>
      </c>
      <c r="V7" s="537" t="s">
        <v>650</v>
      </c>
    </row>
    <row r="8" spans="1:22" ht="12.75">
      <c r="A8" s="902"/>
      <c r="B8" s="902"/>
      <c r="C8" s="902"/>
      <c r="D8" s="536" t="s">
        <v>651</v>
      </c>
      <c r="E8" s="902"/>
      <c r="F8" s="539" t="s">
        <v>652</v>
      </c>
      <c r="G8" s="536" t="s">
        <v>653</v>
      </c>
      <c r="H8" s="905"/>
      <c r="I8" s="536" t="s">
        <v>654</v>
      </c>
      <c r="J8" s="536" t="s">
        <v>80</v>
      </c>
      <c r="K8" s="536" t="s">
        <v>655</v>
      </c>
      <c r="L8" s="536" t="s">
        <v>656</v>
      </c>
      <c r="M8" s="536" t="s">
        <v>657</v>
      </c>
      <c r="N8" s="902"/>
      <c r="O8" s="902"/>
      <c r="P8" s="902"/>
      <c r="Q8" s="536" t="s">
        <v>643</v>
      </c>
      <c r="R8" s="902"/>
      <c r="S8" s="902"/>
      <c r="T8" s="902"/>
      <c r="U8" s="536" t="s">
        <v>650</v>
      </c>
      <c r="V8" s="537"/>
    </row>
    <row r="9" spans="1:22" ht="23.25" customHeight="1">
      <c r="A9" s="817"/>
      <c r="B9" s="817"/>
      <c r="C9" s="817"/>
      <c r="D9" s="540"/>
      <c r="E9" s="817"/>
      <c r="F9" s="541"/>
      <c r="G9" s="540"/>
      <c r="H9" s="906"/>
      <c r="I9" s="540"/>
      <c r="J9" s="540" t="s">
        <v>655</v>
      </c>
      <c r="K9" s="540"/>
      <c r="L9" s="540" t="s">
        <v>658</v>
      </c>
      <c r="M9" s="540"/>
      <c r="N9" s="817"/>
      <c r="O9" s="817"/>
      <c r="P9" s="817"/>
      <c r="Q9" s="540"/>
      <c r="R9" s="817"/>
      <c r="S9" s="817"/>
      <c r="T9" s="817"/>
      <c r="U9" s="540"/>
      <c r="V9" s="542"/>
    </row>
    <row r="10" spans="1:22" ht="12.75">
      <c r="A10" s="543" t="s">
        <v>6</v>
      </c>
      <c r="B10" s="543" t="s">
        <v>7</v>
      </c>
      <c r="C10" s="544" t="s">
        <v>8</v>
      </c>
      <c r="D10" s="543" t="s">
        <v>9</v>
      </c>
      <c r="E10" s="543" t="s">
        <v>659</v>
      </c>
      <c r="F10" s="544" t="s">
        <v>11</v>
      </c>
      <c r="G10" s="543" t="s">
        <v>12</v>
      </c>
      <c r="H10" s="543" t="s">
        <v>13</v>
      </c>
      <c r="I10" s="544" t="s">
        <v>15</v>
      </c>
      <c r="J10" s="543" t="s">
        <v>16</v>
      </c>
      <c r="K10" s="544" t="s">
        <v>660</v>
      </c>
      <c r="L10" s="543" t="s">
        <v>18</v>
      </c>
      <c r="M10" s="543" t="s">
        <v>661</v>
      </c>
      <c r="N10" s="544" t="s">
        <v>209</v>
      </c>
      <c r="O10" s="543" t="s">
        <v>525</v>
      </c>
      <c r="P10" s="543" t="s">
        <v>662</v>
      </c>
      <c r="Q10" s="543" t="s">
        <v>663</v>
      </c>
      <c r="R10" s="544" t="s">
        <v>664</v>
      </c>
      <c r="S10" s="543" t="s">
        <v>665</v>
      </c>
      <c r="T10" s="544" t="s">
        <v>753</v>
      </c>
      <c r="U10" s="543" t="s">
        <v>849</v>
      </c>
      <c r="V10" s="545" t="s">
        <v>850</v>
      </c>
    </row>
    <row r="11" spans="1:22" ht="12.75">
      <c r="A11" s="546"/>
      <c r="B11" s="546"/>
      <c r="C11" s="547"/>
      <c r="D11" s="546"/>
      <c r="E11" s="546" t="s">
        <v>666</v>
      </c>
      <c r="F11" s="547"/>
      <c r="G11" s="546"/>
      <c r="H11" s="546"/>
      <c r="I11" s="547"/>
      <c r="J11" s="546"/>
      <c r="K11" s="547"/>
      <c r="L11" s="546"/>
      <c r="M11" s="546" t="s">
        <v>667</v>
      </c>
      <c r="N11" s="547"/>
      <c r="O11" s="546"/>
      <c r="P11" s="546"/>
      <c r="Q11" s="546"/>
      <c r="R11" s="547"/>
      <c r="S11" s="546"/>
      <c r="T11" s="547"/>
      <c r="U11" s="546"/>
      <c r="V11" s="548"/>
    </row>
    <row r="12" spans="1:22" ht="12.75">
      <c r="A12" s="549" t="s">
        <v>252</v>
      </c>
      <c r="B12" s="550">
        <f>SUM(C12+D12)</f>
        <v>12992553</v>
      </c>
      <c r="C12" s="550">
        <v>11089169</v>
      </c>
      <c r="D12" s="550">
        <v>1903384</v>
      </c>
      <c r="E12" s="550">
        <f>SUM(F12:J12)</f>
        <v>9401891</v>
      </c>
      <c r="F12" s="550"/>
      <c r="G12" s="550">
        <v>9193851</v>
      </c>
      <c r="H12" s="550">
        <v>103415</v>
      </c>
      <c r="I12" s="550">
        <v>104625</v>
      </c>
      <c r="J12" s="550"/>
      <c r="K12" s="550">
        <v>709</v>
      </c>
      <c r="L12" s="550">
        <v>141</v>
      </c>
      <c r="M12" s="550">
        <f>$D12+$E12+$K12+$L12</f>
        <v>11306125</v>
      </c>
      <c r="N12" s="550"/>
      <c r="O12" s="550">
        <v>169329</v>
      </c>
      <c r="P12" s="550">
        <v>123470</v>
      </c>
      <c r="Q12" s="550">
        <v>172168</v>
      </c>
      <c r="R12" s="550">
        <v>220</v>
      </c>
      <c r="S12" s="550">
        <v>1517</v>
      </c>
      <c r="T12" s="550"/>
      <c r="U12" s="550">
        <f>SUM(N12:T12)</f>
        <v>466704</v>
      </c>
      <c r="V12" s="550">
        <f>SUM(M12+U12)</f>
        <v>11772829</v>
      </c>
    </row>
    <row r="13" spans="1:22" ht="12.75">
      <c r="A13" s="549" t="s">
        <v>723</v>
      </c>
      <c r="B13" s="550">
        <f aca="true" t="shared" si="0" ref="B13:B19">SUM(C13+D13)</f>
        <v>0</v>
      </c>
      <c r="C13" s="550"/>
      <c r="D13" s="550"/>
      <c r="E13" s="550">
        <f aca="true" t="shared" si="1" ref="E13:E23">SUM(F13:J13)</f>
        <v>444278</v>
      </c>
      <c r="F13" s="550"/>
      <c r="G13" s="550">
        <v>366889</v>
      </c>
      <c r="H13" s="550">
        <v>77389</v>
      </c>
      <c r="I13" s="550"/>
      <c r="J13" s="550"/>
      <c r="K13" s="550"/>
      <c r="L13" s="550"/>
      <c r="M13" s="550">
        <f aca="true" t="shared" si="2" ref="M13:M23">$D13+$E13+$K13+$L13</f>
        <v>444278</v>
      </c>
      <c r="N13" s="550"/>
      <c r="O13" s="550"/>
      <c r="P13" s="550"/>
      <c r="Q13" s="550"/>
      <c r="R13" s="550"/>
      <c r="S13" s="550"/>
      <c r="T13" s="550"/>
      <c r="U13" s="550">
        <f aca="true" t="shared" si="3" ref="U13:U23">SUM(N13:T13)</f>
        <v>0</v>
      </c>
      <c r="V13" s="550"/>
    </row>
    <row r="14" spans="1:22" ht="12.75">
      <c r="A14" s="549" t="s">
        <v>120</v>
      </c>
      <c r="B14" s="550">
        <f t="shared" si="0"/>
        <v>57122</v>
      </c>
      <c r="C14" s="550">
        <v>57122</v>
      </c>
      <c r="D14" s="550"/>
      <c r="E14" s="550">
        <f t="shared" si="1"/>
        <v>9961</v>
      </c>
      <c r="F14" s="550">
        <v>476</v>
      </c>
      <c r="G14" s="550"/>
      <c r="H14" s="550">
        <v>9485</v>
      </c>
      <c r="I14" s="550"/>
      <c r="J14" s="550"/>
      <c r="K14" s="550"/>
      <c r="L14" s="550"/>
      <c r="M14" s="550">
        <f t="shared" si="2"/>
        <v>9961</v>
      </c>
      <c r="N14" s="550">
        <v>32</v>
      </c>
      <c r="O14" s="550">
        <v>3901</v>
      </c>
      <c r="P14" s="550">
        <v>93</v>
      </c>
      <c r="Q14" s="550">
        <v>1413</v>
      </c>
      <c r="R14" s="550">
        <v>797</v>
      </c>
      <c r="S14" s="550">
        <v>2470</v>
      </c>
      <c r="T14" s="550">
        <v>65</v>
      </c>
      <c r="U14" s="550">
        <f t="shared" si="3"/>
        <v>8771</v>
      </c>
      <c r="V14" s="550">
        <f aca="true" t="shared" si="4" ref="V14:V23">SUM(M14+U14)</f>
        <v>18732</v>
      </c>
    </row>
    <row r="15" spans="1:22" ht="12.75">
      <c r="A15" s="549" t="s">
        <v>852</v>
      </c>
      <c r="B15" s="550">
        <v>3202</v>
      </c>
      <c r="C15" s="550">
        <v>3202</v>
      </c>
      <c r="D15" s="550"/>
      <c r="E15" s="550">
        <f t="shared" si="1"/>
        <v>85</v>
      </c>
      <c r="F15" s="550"/>
      <c r="G15" s="550"/>
      <c r="H15" s="550">
        <v>85</v>
      </c>
      <c r="I15" s="550"/>
      <c r="J15" s="550"/>
      <c r="K15" s="550"/>
      <c r="L15" s="550"/>
      <c r="M15" s="550">
        <f t="shared" si="2"/>
        <v>85</v>
      </c>
      <c r="N15" s="550">
        <v>9</v>
      </c>
      <c r="O15" s="550">
        <v>872</v>
      </c>
      <c r="P15" s="550"/>
      <c r="Q15" s="550">
        <v>407</v>
      </c>
      <c r="R15" s="550"/>
      <c r="S15" s="550">
        <v>243</v>
      </c>
      <c r="T15" s="550"/>
      <c r="U15" s="550">
        <f t="shared" si="3"/>
        <v>1531</v>
      </c>
      <c r="V15" s="550">
        <f t="shared" si="4"/>
        <v>1616</v>
      </c>
    </row>
    <row r="16" spans="1:22" ht="12.75">
      <c r="A16" s="549" t="s">
        <v>853</v>
      </c>
      <c r="B16" s="550">
        <v>2991</v>
      </c>
      <c r="C16" s="550">
        <v>2991</v>
      </c>
      <c r="D16" s="550"/>
      <c r="E16" s="550">
        <f t="shared" si="1"/>
        <v>154</v>
      </c>
      <c r="F16" s="550"/>
      <c r="G16" s="550"/>
      <c r="H16" s="550">
        <v>154</v>
      </c>
      <c r="I16" s="550"/>
      <c r="J16" s="550"/>
      <c r="K16" s="550"/>
      <c r="L16" s="550"/>
      <c r="M16" s="550">
        <f t="shared" si="2"/>
        <v>154</v>
      </c>
      <c r="N16" s="550">
        <v>4</v>
      </c>
      <c r="O16" s="550">
        <v>476</v>
      </c>
      <c r="P16" s="550"/>
      <c r="Q16" s="550">
        <v>140</v>
      </c>
      <c r="R16" s="550">
        <v>80</v>
      </c>
      <c r="S16" s="550"/>
      <c r="T16" s="550"/>
      <c r="U16" s="550">
        <f t="shared" si="3"/>
        <v>700</v>
      </c>
      <c r="V16" s="550">
        <f t="shared" si="4"/>
        <v>854</v>
      </c>
    </row>
    <row r="17" spans="1:22" ht="12.75">
      <c r="A17" s="549" t="s">
        <v>855</v>
      </c>
      <c r="B17" s="550">
        <v>2758</v>
      </c>
      <c r="C17" s="550">
        <v>2758</v>
      </c>
      <c r="D17" s="550"/>
      <c r="E17" s="550">
        <f t="shared" si="1"/>
        <v>99</v>
      </c>
      <c r="F17" s="550"/>
      <c r="G17" s="550"/>
      <c r="H17" s="550">
        <v>99</v>
      </c>
      <c r="I17" s="550"/>
      <c r="J17" s="550"/>
      <c r="K17" s="550"/>
      <c r="L17" s="550"/>
      <c r="M17" s="550">
        <f t="shared" si="2"/>
        <v>99</v>
      </c>
      <c r="N17" s="550">
        <v>1</v>
      </c>
      <c r="O17" s="550">
        <v>1020</v>
      </c>
      <c r="P17" s="550"/>
      <c r="Q17" s="550">
        <v>146</v>
      </c>
      <c r="R17" s="550">
        <v>315</v>
      </c>
      <c r="S17" s="550"/>
      <c r="T17" s="550"/>
      <c r="U17" s="550">
        <f t="shared" si="3"/>
        <v>1482</v>
      </c>
      <c r="V17" s="550">
        <f t="shared" si="4"/>
        <v>1581</v>
      </c>
    </row>
    <row r="18" spans="1:22" ht="12.75">
      <c r="A18" s="549" t="s">
        <v>854</v>
      </c>
      <c r="B18" s="550">
        <v>5054</v>
      </c>
      <c r="C18" s="550">
        <v>5054</v>
      </c>
      <c r="D18" s="550"/>
      <c r="E18" s="550">
        <f t="shared" si="1"/>
        <v>2621</v>
      </c>
      <c r="F18" s="550">
        <v>355</v>
      </c>
      <c r="G18" s="550"/>
      <c r="H18" s="550">
        <v>2266</v>
      </c>
      <c r="I18" s="550"/>
      <c r="J18" s="550"/>
      <c r="K18" s="550"/>
      <c r="L18" s="550"/>
      <c r="M18" s="550">
        <f t="shared" si="2"/>
        <v>2621</v>
      </c>
      <c r="N18" s="550">
        <v>3</v>
      </c>
      <c r="O18" s="550"/>
      <c r="P18" s="550"/>
      <c r="Q18" s="550">
        <v>17</v>
      </c>
      <c r="R18" s="550"/>
      <c r="S18" s="550">
        <v>185</v>
      </c>
      <c r="T18" s="550"/>
      <c r="U18" s="550">
        <f t="shared" si="3"/>
        <v>205</v>
      </c>
      <c r="V18" s="550">
        <f t="shared" si="4"/>
        <v>2826</v>
      </c>
    </row>
    <row r="19" spans="1:22" ht="12.75">
      <c r="A19" s="549" t="s">
        <v>857</v>
      </c>
      <c r="B19" s="550">
        <f t="shared" si="0"/>
        <v>7894</v>
      </c>
      <c r="C19" s="550">
        <v>7894</v>
      </c>
      <c r="D19" s="550"/>
      <c r="E19" s="550">
        <f t="shared" si="1"/>
        <v>310</v>
      </c>
      <c r="F19" s="550"/>
      <c r="G19" s="550"/>
      <c r="H19" s="550">
        <v>310</v>
      </c>
      <c r="I19" s="550"/>
      <c r="J19" s="550"/>
      <c r="K19" s="550"/>
      <c r="L19" s="550"/>
      <c r="M19" s="550">
        <f t="shared" si="2"/>
        <v>310</v>
      </c>
      <c r="N19" s="550">
        <v>5</v>
      </c>
      <c r="O19" s="550"/>
      <c r="P19" s="550"/>
      <c r="Q19" s="550">
        <v>5649</v>
      </c>
      <c r="R19" s="550">
        <v>292</v>
      </c>
      <c r="S19" s="550">
        <v>108</v>
      </c>
      <c r="T19" s="550"/>
      <c r="U19" s="550">
        <f t="shared" si="3"/>
        <v>6054</v>
      </c>
      <c r="V19" s="550">
        <f t="shared" si="4"/>
        <v>6364</v>
      </c>
    </row>
    <row r="20" spans="1:22" ht="12.75">
      <c r="A20" s="549" t="s">
        <v>858</v>
      </c>
      <c r="B20" s="550">
        <v>126</v>
      </c>
      <c r="C20" s="550">
        <v>126</v>
      </c>
      <c r="D20" s="550"/>
      <c r="E20" s="550">
        <f t="shared" si="1"/>
        <v>0</v>
      </c>
      <c r="F20" s="550"/>
      <c r="G20" s="550"/>
      <c r="H20" s="550"/>
      <c r="I20" s="550"/>
      <c r="J20" s="550"/>
      <c r="K20" s="550"/>
      <c r="L20" s="550"/>
      <c r="M20" s="550">
        <f t="shared" si="2"/>
        <v>0</v>
      </c>
      <c r="N20" s="550">
        <v>3</v>
      </c>
      <c r="O20" s="550"/>
      <c r="P20" s="550"/>
      <c r="Q20" s="550">
        <v>290</v>
      </c>
      <c r="R20" s="550"/>
      <c r="S20" s="550">
        <v>65</v>
      </c>
      <c r="T20" s="550"/>
      <c r="U20" s="550">
        <f t="shared" si="3"/>
        <v>358</v>
      </c>
      <c r="V20" s="550">
        <f t="shared" si="4"/>
        <v>358</v>
      </c>
    </row>
    <row r="21" spans="1:22" ht="12.75">
      <c r="A21" s="549" t="s">
        <v>859</v>
      </c>
      <c r="B21" s="550">
        <v>7463</v>
      </c>
      <c r="C21" s="550">
        <v>7463</v>
      </c>
      <c r="D21" s="550"/>
      <c r="E21" s="550">
        <f t="shared" si="1"/>
        <v>1151</v>
      </c>
      <c r="F21" s="550"/>
      <c r="G21" s="550"/>
      <c r="H21" s="550">
        <v>1151</v>
      </c>
      <c r="I21" s="550"/>
      <c r="J21" s="550"/>
      <c r="K21" s="550"/>
      <c r="L21" s="550"/>
      <c r="M21" s="550">
        <f t="shared" si="2"/>
        <v>1151</v>
      </c>
      <c r="N21" s="550">
        <v>4</v>
      </c>
      <c r="O21" s="550">
        <v>245</v>
      </c>
      <c r="P21" s="550"/>
      <c r="Q21" s="550">
        <v>4364</v>
      </c>
      <c r="R21" s="550">
        <v>15</v>
      </c>
      <c r="S21" s="550">
        <v>475</v>
      </c>
      <c r="T21" s="550"/>
      <c r="U21" s="550">
        <f t="shared" si="3"/>
        <v>5103</v>
      </c>
      <c r="V21" s="550">
        <f t="shared" si="4"/>
        <v>6254</v>
      </c>
    </row>
    <row r="22" spans="1:22" ht="12.75">
      <c r="A22" s="549" t="s">
        <v>860</v>
      </c>
      <c r="B22" s="550">
        <v>8892</v>
      </c>
      <c r="C22" s="550">
        <v>8892</v>
      </c>
      <c r="D22" s="550"/>
      <c r="E22" s="550">
        <f t="shared" si="1"/>
        <v>2867</v>
      </c>
      <c r="F22" s="550"/>
      <c r="G22" s="550"/>
      <c r="H22" s="550">
        <v>2867</v>
      </c>
      <c r="I22" s="550"/>
      <c r="J22" s="550"/>
      <c r="K22" s="550"/>
      <c r="L22" s="550"/>
      <c r="M22" s="550">
        <f t="shared" si="2"/>
        <v>2867</v>
      </c>
      <c r="N22" s="550">
        <v>43</v>
      </c>
      <c r="O22" s="550"/>
      <c r="P22" s="550"/>
      <c r="Q22" s="550">
        <v>1676</v>
      </c>
      <c r="R22" s="550"/>
      <c r="S22" s="550"/>
      <c r="T22" s="550"/>
      <c r="U22" s="550">
        <f t="shared" si="3"/>
        <v>1719</v>
      </c>
      <c r="V22" s="550">
        <f t="shared" si="4"/>
        <v>4586</v>
      </c>
    </row>
    <row r="23" spans="1:22" ht="12.75">
      <c r="A23" s="549" t="s">
        <v>774</v>
      </c>
      <c r="B23" s="550">
        <v>56049</v>
      </c>
      <c r="C23" s="550">
        <v>56049</v>
      </c>
      <c r="D23" s="550"/>
      <c r="E23" s="550">
        <f t="shared" si="1"/>
        <v>5970</v>
      </c>
      <c r="F23" s="550">
        <v>883</v>
      </c>
      <c r="G23" s="550"/>
      <c r="H23" s="550">
        <v>5087</v>
      </c>
      <c r="I23" s="550"/>
      <c r="J23" s="550"/>
      <c r="K23" s="550"/>
      <c r="L23" s="550"/>
      <c r="M23" s="550">
        <f t="shared" si="2"/>
        <v>5970</v>
      </c>
      <c r="N23" s="550">
        <v>4</v>
      </c>
      <c r="O23" s="550"/>
      <c r="P23" s="550">
        <v>5516</v>
      </c>
      <c r="Q23" s="550">
        <v>3171</v>
      </c>
      <c r="R23" s="550">
        <v>1112</v>
      </c>
      <c r="S23" s="550">
        <v>3436</v>
      </c>
      <c r="T23" s="550"/>
      <c r="U23" s="550">
        <f t="shared" si="3"/>
        <v>13239</v>
      </c>
      <c r="V23" s="550">
        <f t="shared" si="4"/>
        <v>19209</v>
      </c>
    </row>
    <row r="24" spans="1:22" ht="12.75">
      <c r="A24" s="551" t="s">
        <v>861</v>
      </c>
      <c r="B24" s="552">
        <f>SUM(B12,B14:B23)</f>
        <v>13144104</v>
      </c>
      <c r="C24" s="552">
        <f aca="true" t="shared" si="5" ref="C24:U24">SUM(C12,C14:C23)</f>
        <v>11240720</v>
      </c>
      <c r="D24" s="552">
        <f t="shared" si="5"/>
        <v>1903384</v>
      </c>
      <c r="E24" s="552">
        <f t="shared" si="5"/>
        <v>9425109</v>
      </c>
      <c r="F24" s="552">
        <f t="shared" si="5"/>
        <v>1714</v>
      </c>
      <c r="G24" s="552">
        <f t="shared" si="5"/>
        <v>9193851</v>
      </c>
      <c r="H24" s="552">
        <f t="shared" si="5"/>
        <v>124919</v>
      </c>
      <c r="I24" s="552">
        <f t="shared" si="5"/>
        <v>104625</v>
      </c>
      <c r="J24" s="552">
        <f t="shared" si="5"/>
        <v>0</v>
      </c>
      <c r="K24" s="552">
        <f t="shared" si="5"/>
        <v>709</v>
      </c>
      <c r="L24" s="552">
        <f t="shared" si="5"/>
        <v>141</v>
      </c>
      <c r="M24" s="552">
        <f t="shared" si="5"/>
        <v>11329343</v>
      </c>
      <c r="N24" s="552">
        <f t="shared" si="5"/>
        <v>108</v>
      </c>
      <c r="O24" s="552">
        <f t="shared" si="5"/>
        <v>175843</v>
      </c>
      <c r="P24" s="552">
        <f t="shared" si="5"/>
        <v>129079</v>
      </c>
      <c r="Q24" s="552">
        <f t="shared" si="5"/>
        <v>189441</v>
      </c>
      <c r="R24" s="552">
        <f t="shared" si="5"/>
        <v>2831</v>
      </c>
      <c r="S24" s="552">
        <f t="shared" si="5"/>
        <v>8499</v>
      </c>
      <c r="T24" s="552">
        <f t="shared" si="5"/>
        <v>65</v>
      </c>
      <c r="U24" s="552">
        <f t="shared" si="5"/>
        <v>505866</v>
      </c>
      <c r="V24" s="552">
        <f>SUM(V12:V23)</f>
        <v>11835209</v>
      </c>
    </row>
    <row r="26" spans="5:22" ht="12.75">
      <c r="E26" s="95"/>
      <c r="V26" s="95"/>
    </row>
    <row r="27" ht="12.75">
      <c r="V27" s="95"/>
    </row>
  </sheetData>
  <sheetProtection/>
  <mergeCells count="13">
    <mergeCell ref="O6:O9"/>
    <mergeCell ref="P6:P9"/>
    <mergeCell ref="R6:R9"/>
    <mergeCell ref="N5:T5"/>
    <mergeCell ref="T6:T9"/>
    <mergeCell ref="S6:S9"/>
    <mergeCell ref="A6:A9"/>
    <mergeCell ref="R4:V4"/>
    <mergeCell ref="B6:B9"/>
    <mergeCell ref="C6:C9"/>
    <mergeCell ref="E6:E9"/>
    <mergeCell ref="N6:N9"/>
    <mergeCell ref="H7:H9"/>
  </mergeCells>
  <printOptions/>
  <pageMargins left="0" right="0" top="0.15748031496062992" bottom="0.1968503937007874" header="0.31496062992125984" footer="0.31496062992125984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F7" sqref="F7:F9"/>
    </sheetView>
  </sheetViews>
  <sheetFormatPr defaultColWidth="9.140625" defaultRowHeight="12.75"/>
  <cols>
    <col min="1" max="1" width="23.8515625" style="0" customWidth="1"/>
    <col min="2" max="2" width="10.421875" style="0" customWidth="1"/>
    <col min="3" max="3" width="6.57421875" style="0" customWidth="1"/>
    <col min="4" max="5" width="10.421875" style="0" customWidth="1"/>
    <col min="6" max="6" width="8.8515625" style="0" customWidth="1"/>
    <col min="7" max="7" width="7.00390625" style="0" customWidth="1"/>
    <col min="8" max="8" width="10.28125" style="0" customWidth="1"/>
    <col min="9" max="9" width="5.8515625" style="0" customWidth="1"/>
    <col min="10" max="10" width="7.57421875" style="0" customWidth="1"/>
    <col min="11" max="11" width="6.7109375" style="0" customWidth="1"/>
    <col min="12" max="12" width="6.57421875" style="0" customWidth="1"/>
    <col min="13" max="13" width="8.00390625" style="0" customWidth="1"/>
    <col min="15" max="15" width="9.8515625" style="0" customWidth="1"/>
    <col min="16" max="16" width="10.140625" style="0" bestFit="1" customWidth="1"/>
    <col min="19" max="19" width="10.57421875" style="0" customWidth="1"/>
    <col min="22" max="22" width="11.140625" style="0" customWidth="1"/>
  </cols>
  <sheetData>
    <row r="1" spans="1:15" ht="15.75">
      <c r="A1" s="41" t="s">
        <v>965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21" ht="15.75">
      <c r="A3" s="907" t="s">
        <v>733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</row>
    <row r="4" spans="1:15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362" t="s">
        <v>668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908"/>
      <c r="N5" s="908"/>
      <c r="O5" s="908"/>
    </row>
    <row r="6" spans="1:22" ht="12.75">
      <c r="A6" s="909" t="s">
        <v>755</v>
      </c>
      <c r="B6" s="915" t="s">
        <v>730</v>
      </c>
      <c r="C6" s="916"/>
      <c r="D6" s="916"/>
      <c r="E6" s="916"/>
      <c r="F6" s="916"/>
      <c r="G6" s="917"/>
      <c r="H6" s="909" t="s">
        <v>669</v>
      </c>
      <c r="I6" s="915" t="s">
        <v>732</v>
      </c>
      <c r="J6" s="916"/>
      <c r="K6" s="916"/>
      <c r="L6" s="916"/>
      <c r="M6" s="916"/>
      <c r="N6" s="917"/>
      <c r="O6" s="909" t="s">
        <v>669</v>
      </c>
      <c r="P6" s="915" t="s">
        <v>731</v>
      </c>
      <c r="Q6" s="916"/>
      <c r="R6" s="916"/>
      <c r="S6" s="916"/>
      <c r="T6" s="916"/>
      <c r="U6" s="917"/>
      <c r="V6" s="909" t="s">
        <v>669</v>
      </c>
    </row>
    <row r="7" spans="1:22" ht="12.75">
      <c r="A7" s="918"/>
      <c r="B7" s="909" t="s">
        <v>724</v>
      </c>
      <c r="C7" s="909" t="s">
        <v>725</v>
      </c>
      <c r="D7" s="909" t="s">
        <v>726</v>
      </c>
      <c r="E7" s="909" t="s">
        <v>727</v>
      </c>
      <c r="F7" s="909" t="s">
        <v>728</v>
      </c>
      <c r="G7" s="912" t="s">
        <v>729</v>
      </c>
      <c r="H7" s="910"/>
      <c r="I7" s="909" t="s">
        <v>724</v>
      </c>
      <c r="J7" s="909" t="s">
        <v>725</v>
      </c>
      <c r="K7" s="909" t="s">
        <v>726</v>
      </c>
      <c r="L7" s="909" t="s">
        <v>727</v>
      </c>
      <c r="M7" s="909" t="s">
        <v>728</v>
      </c>
      <c r="N7" s="912" t="s">
        <v>729</v>
      </c>
      <c r="O7" s="910"/>
      <c r="P7" s="909" t="s">
        <v>724</v>
      </c>
      <c r="Q7" s="909" t="s">
        <v>725</v>
      </c>
      <c r="R7" s="909" t="s">
        <v>726</v>
      </c>
      <c r="S7" s="909" t="s">
        <v>727</v>
      </c>
      <c r="T7" s="909" t="s">
        <v>728</v>
      </c>
      <c r="U7" s="912" t="s">
        <v>729</v>
      </c>
      <c r="V7" s="910"/>
    </row>
    <row r="8" spans="1:22" ht="12.75">
      <c r="A8" s="918"/>
      <c r="B8" s="910"/>
      <c r="C8" s="918"/>
      <c r="D8" s="918"/>
      <c r="E8" s="918"/>
      <c r="F8" s="910"/>
      <c r="G8" s="913"/>
      <c r="H8" s="910"/>
      <c r="I8" s="910"/>
      <c r="J8" s="918"/>
      <c r="K8" s="918"/>
      <c r="L8" s="918"/>
      <c r="M8" s="910"/>
      <c r="N8" s="913"/>
      <c r="O8" s="910"/>
      <c r="P8" s="910"/>
      <c r="Q8" s="918"/>
      <c r="R8" s="918"/>
      <c r="S8" s="918"/>
      <c r="T8" s="910"/>
      <c r="U8" s="913"/>
      <c r="V8" s="910"/>
    </row>
    <row r="9" spans="1:22" ht="30" customHeight="1">
      <c r="A9" s="919"/>
      <c r="B9" s="911"/>
      <c r="C9" s="919"/>
      <c r="D9" s="919"/>
      <c r="E9" s="919"/>
      <c r="F9" s="911"/>
      <c r="G9" s="914"/>
      <c r="H9" s="911"/>
      <c r="I9" s="911"/>
      <c r="J9" s="919"/>
      <c r="K9" s="919"/>
      <c r="L9" s="919"/>
      <c r="M9" s="911"/>
      <c r="N9" s="914"/>
      <c r="O9" s="911"/>
      <c r="P9" s="911"/>
      <c r="Q9" s="919"/>
      <c r="R9" s="919"/>
      <c r="S9" s="919"/>
      <c r="T9" s="911"/>
      <c r="U9" s="914"/>
      <c r="V9" s="911"/>
    </row>
    <row r="10" spans="1:22" ht="22.5">
      <c r="A10" s="583" t="s">
        <v>6</v>
      </c>
      <c r="B10" s="584" t="s">
        <v>7</v>
      </c>
      <c r="C10" s="585" t="s">
        <v>8</v>
      </c>
      <c r="D10" s="585" t="s">
        <v>9</v>
      </c>
      <c r="E10" s="585" t="s">
        <v>10</v>
      </c>
      <c r="F10" s="585" t="s">
        <v>11</v>
      </c>
      <c r="G10" s="584" t="s">
        <v>12</v>
      </c>
      <c r="H10" s="582" t="s">
        <v>751</v>
      </c>
      <c r="I10" s="584" t="s">
        <v>14</v>
      </c>
      <c r="J10" s="585" t="s">
        <v>15</v>
      </c>
      <c r="K10" s="585" t="s">
        <v>16</v>
      </c>
      <c r="L10" s="585" t="s">
        <v>17</v>
      </c>
      <c r="M10" s="585" t="s">
        <v>18</v>
      </c>
      <c r="N10" s="584" t="s">
        <v>19</v>
      </c>
      <c r="O10" s="582" t="s">
        <v>752</v>
      </c>
      <c r="P10" s="584" t="s">
        <v>525</v>
      </c>
      <c r="Q10" s="585" t="s">
        <v>662</v>
      </c>
      <c r="R10" s="585" t="s">
        <v>663</v>
      </c>
      <c r="S10" s="585" t="s">
        <v>664</v>
      </c>
      <c r="T10" s="585" t="s">
        <v>665</v>
      </c>
      <c r="U10" s="584" t="s">
        <v>753</v>
      </c>
      <c r="V10" s="582" t="s">
        <v>754</v>
      </c>
    </row>
    <row r="11" spans="1:22" ht="12.75">
      <c r="A11" s="553" t="s">
        <v>252</v>
      </c>
      <c r="B11" s="586">
        <v>10842757</v>
      </c>
      <c r="C11" s="586"/>
      <c r="D11" s="586">
        <v>20201</v>
      </c>
      <c r="E11" s="586">
        <v>-2262718</v>
      </c>
      <c r="F11" s="586">
        <v>1905353</v>
      </c>
      <c r="G11" s="586"/>
      <c r="H11" s="586">
        <f>SUM(B11:G11)</f>
        <v>10505593</v>
      </c>
      <c r="I11" s="586"/>
      <c r="J11" s="586">
        <v>29478</v>
      </c>
      <c r="K11" s="586"/>
      <c r="L11" s="586"/>
      <c r="M11" s="586">
        <v>-1828</v>
      </c>
      <c r="N11" s="586">
        <v>979133</v>
      </c>
      <c r="O11" s="586">
        <f>SUM(I11:N11)</f>
        <v>1006783</v>
      </c>
      <c r="P11" s="586">
        <f>SUM(B11+I11)</f>
        <v>10842757</v>
      </c>
      <c r="Q11" s="586">
        <f aca="true" t="shared" si="0" ref="Q11:U21">SUM(C11+J11)</f>
        <v>29478</v>
      </c>
      <c r="R11" s="586">
        <f t="shared" si="0"/>
        <v>20201</v>
      </c>
      <c r="S11" s="586">
        <f t="shared" si="0"/>
        <v>-2262718</v>
      </c>
      <c r="T11" s="586">
        <f t="shared" si="0"/>
        <v>1903525</v>
      </c>
      <c r="U11" s="586">
        <f t="shared" si="0"/>
        <v>979133</v>
      </c>
      <c r="V11" s="586">
        <f>SUM(P11:U11)</f>
        <v>11512376</v>
      </c>
    </row>
    <row r="12" spans="1:22" ht="12.75">
      <c r="A12" s="553" t="s">
        <v>120</v>
      </c>
      <c r="B12" s="586">
        <v>51464</v>
      </c>
      <c r="C12" s="586"/>
      <c r="D12" s="586">
        <v>5357</v>
      </c>
      <c r="E12" s="586">
        <v>-34928</v>
      </c>
      <c r="F12" s="586"/>
      <c r="G12" s="586"/>
      <c r="H12" s="586">
        <f aca="true" t="shared" si="1" ref="H12:H21">SUM(B12:G12)</f>
        <v>21893</v>
      </c>
      <c r="I12" s="586"/>
      <c r="J12" s="586"/>
      <c r="K12" s="586"/>
      <c r="L12" s="586"/>
      <c r="M12" s="586"/>
      <c r="N12" s="586">
        <v>-22151</v>
      </c>
      <c r="O12" s="586">
        <f aca="true" t="shared" si="2" ref="O12:O21">SUM(I12:N12)</f>
        <v>-22151</v>
      </c>
      <c r="P12" s="586">
        <f aca="true" t="shared" si="3" ref="P12:P21">SUM(B12+I12)</f>
        <v>51464</v>
      </c>
      <c r="Q12" s="586">
        <f t="shared" si="0"/>
        <v>0</v>
      </c>
      <c r="R12" s="586">
        <f t="shared" si="0"/>
        <v>5357</v>
      </c>
      <c r="S12" s="586">
        <f t="shared" si="0"/>
        <v>-34928</v>
      </c>
      <c r="T12" s="586">
        <f t="shared" si="0"/>
        <v>0</v>
      </c>
      <c r="U12" s="586">
        <f t="shared" si="0"/>
        <v>-22151</v>
      </c>
      <c r="V12" s="586">
        <f aca="true" t="shared" si="4" ref="V12:V21">SUM(P12:U12)</f>
        <v>-258</v>
      </c>
    </row>
    <row r="13" spans="1:22" ht="12.75">
      <c r="A13" s="553" t="s">
        <v>851</v>
      </c>
      <c r="B13" s="586"/>
      <c r="C13" s="586"/>
      <c r="D13" s="586"/>
      <c r="E13" s="586"/>
      <c r="F13" s="586"/>
      <c r="G13" s="586"/>
      <c r="H13" s="586">
        <f t="shared" si="1"/>
        <v>0</v>
      </c>
      <c r="I13" s="586"/>
      <c r="J13" s="586"/>
      <c r="K13" s="586"/>
      <c r="L13" s="586"/>
      <c r="M13" s="586"/>
      <c r="N13" s="586">
        <v>-9127</v>
      </c>
      <c r="O13" s="586">
        <f t="shared" si="2"/>
        <v>-9127</v>
      </c>
      <c r="P13" s="586">
        <f t="shared" si="3"/>
        <v>0</v>
      </c>
      <c r="Q13" s="586">
        <f t="shared" si="0"/>
        <v>0</v>
      </c>
      <c r="R13" s="586">
        <f t="shared" si="0"/>
        <v>0</v>
      </c>
      <c r="S13" s="586">
        <f t="shared" si="0"/>
        <v>0</v>
      </c>
      <c r="T13" s="586">
        <f t="shared" si="0"/>
        <v>0</v>
      </c>
      <c r="U13" s="586">
        <f t="shared" si="0"/>
        <v>-9127</v>
      </c>
      <c r="V13" s="586">
        <f t="shared" si="4"/>
        <v>-9127</v>
      </c>
    </row>
    <row r="14" spans="1:22" ht="12.75">
      <c r="A14" s="553" t="s">
        <v>853</v>
      </c>
      <c r="B14" s="586"/>
      <c r="C14" s="586"/>
      <c r="D14" s="586"/>
      <c r="E14" s="586"/>
      <c r="F14" s="586"/>
      <c r="G14" s="586"/>
      <c r="H14" s="586">
        <f t="shared" si="1"/>
        <v>0</v>
      </c>
      <c r="I14" s="586"/>
      <c r="J14" s="586"/>
      <c r="K14" s="586"/>
      <c r="L14" s="586"/>
      <c r="M14" s="586"/>
      <c r="N14" s="586">
        <v>-8038</v>
      </c>
      <c r="O14" s="586">
        <f t="shared" si="2"/>
        <v>-8038</v>
      </c>
      <c r="P14" s="586">
        <f t="shared" si="3"/>
        <v>0</v>
      </c>
      <c r="Q14" s="586">
        <f t="shared" si="0"/>
        <v>0</v>
      </c>
      <c r="R14" s="586">
        <f t="shared" si="0"/>
        <v>0</v>
      </c>
      <c r="S14" s="586">
        <f t="shared" si="0"/>
        <v>0</v>
      </c>
      <c r="T14" s="586">
        <f t="shared" si="0"/>
        <v>0</v>
      </c>
      <c r="U14" s="586">
        <f t="shared" si="0"/>
        <v>-8038</v>
      </c>
      <c r="V14" s="586">
        <f t="shared" si="4"/>
        <v>-8038</v>
      </c>
    </row>
    <row r="15" spans="1:22" ht="12.75">
      <c r="A15" s="553" t="s">
        <v>856</v>
      </c>
      <c r="B15" s="586">
        <v>8950</v>
      </c>
      <c r="C15" s="586"/>
      <c r="D15" s="586">
        <v>991</v>
      </c>
      <c r="E15" s="586">
        <v>-17417</v>
      </c>
      <c r="F15" s="586"/>
      <c r="G15" s="586"/>
      <c r="H15" s="586">
        <f t="shared" si="1"/>
        <v>-7476</v>
      </c>
      <c r="I15" s="586"/>
      <c r="J15" s="586"/>
      <c r="K15" s="586"/>
      <c r="L15" s="586"/>
      <c r="M15" s="586"/>
      <c r="N15" s="586">
        <v>5848</v>
      </c>
      <c r="O15" s="586">
        <f t="shared" si="2"/>
        <v>5848</v>
      </c>
      <c r="P15" s="586">
        <f t="shared" si="3"/>
        <v>8950</v>
      </c>
      <c r="Q15" s="586">
        <f t="shared" si="0"/>
        <v>0</v>
      </c>
      <c r="R15" s="586">
        <f t="shared" si="0"/>
        <v>991</v>
      </c>
      <c r="S15" s="586">
        <f t="shared" si="0"/>
        <v>-17417</v>
      </c>
      <c r="T15" s="586">
        <f t="shared" si="0"/>
        <v>0</v>
      </c>
      <c r="U15" s="586">
        <f t="shared" si="0"/>
        <v>5848</v>
      </c>
      <c r="V15" s="586">
        <f t="shared" si="4"/>
        <v>-1628</v>
      </c>
    </row>
    <row r="16" spans="1:22" ht="12.75">
      <c r="A16" s="553" t="s">
        <v>869</v>
      </c>
      <c r="B16" s="586">
        <v>5049</v>
      </c>
      <c r="C16" s="586"/>
      <c r="D16" s="586">
        <v>81</v>
      </c>
      <c r="E16" s="586">
        <v>-1474</v>
      </c>
      <c r="F16" s="586"/>
      <c r="G16" s="586"/>
      <c r="H16" s="586">
        <f t="shared" si="1"/>
        <v>3656</v>
      </c>
      <c r="I16" s="586"/>
      <c r="J16" s="586"/>
      <c r="K16" s="586"/>
      <c r="L16" s="586"/>
      <c r="M16" s="586"/>
      <c r="N16" s="586">
        <v>-2542</v>
      </c>
      <c r="O16" s="586">
        <f t="shared" si="2"/>
        <v>-2542</v>
      </c>
      <c r="P16" s="586">
        <f t="shared" si="3"/>
        <v>5049</v>
      </c>
      <c r="Q16" s="586">
        <f t="shared" si="0"/>
        <v>0</v>
      </c>
      <c r="R16" s="586">
        <f t="shared" si="0"/>
        <v>81</v>
      </c>
      <c r="S16" s="586">
        <f t="shared" si="0"/>
        <v>-1474</v>
      </c>
      <c r="T16" s="586">
        <f t="shared" si="0"/>
        <v>0</v>
      </c>
      <c r="U16" s="586">
        <f t="shared" si="0"/>
        <v>-2542</v>
      </c>
      <c r="V16" s="586">
        <f t="shared" si="4"/>
        <v>1114</v>
      </c>
    </row>
    <row r="17" spans="1:22" ht="12.75">
      <c r="A17" s="553" t="s">
        <v>857</v>
      </c>
      <c r="B17" s="586">
        <v>7973</v>
      </c>
      <c r="C17" s="586"/>
      <c r="D17" s="586">
        <v>749</v>
      </c>
      <c r="E17" s="586">
        <v>-9010</v>
      </c>
      <c r="F17" s="586"/>
      <c r="G17" s="586"/>
      <c r="H17" s="586">
        <f t="shared" si="1"/>
        <v>-288</v>
      </c>
      <c r="I17" s="586"/>
      <c r="J17" s="586"/>
      <c r="K17" s="586"/>
      <c r="L17" s="586"/>
      <c r="M17" s="586"/>
      <c r="N17" s="586">
        <v>-390</v>
      </c>
      <c r="O17" s="586">
        <f t="shared" si="2"/>
        <v>-390</v>
      </c>
      <c r="P17" s="586">
        <f t="shared" si="3"/>
        <v>7973</v>
      </c>
      <c r="Q17" s="586">
        <f t="shared" si="0"/>
        <v>0</v>
      </c>
      <c r="R17" s="586">
        <f t="shared" si="0"/>
        <v>749</v>
      </c>
      <c r="S17" s="586">
        <f t="shared" si="0"/>
        <v>-9010</v>
      </c>
      <c r="T17" s="586">
        <f t="shared" si="0"/>
        <v>0</v>
      </c>
      <c r="U17" s="586">
        <f t="shared" si="0"/>
        <v>-390</v>
      </c>
      <c r="V17" s="586">
        <f t="shared" si="4"/>
        <v>-678</v>
      </c>
    </row>
    <row r="18" spans="1:22" ht="12.75">
      <c r="A18" s="553" t="s">
        <v>858</v>
      </c>
      <c r="B18" s="586">
        <v>126</v>
      </c>
      <c r="C18" s="586"/>
      <c r="D18" s="586">
        <v>307</v>
      </c>
      <c r="E18" s="586">
        <v>-355</v>
      </c>
      <c r="F18" s="586"/>
      <c r="G18" s="586"/>
      <c r="H18" s="586">
        <f t="shared" si="1"/>
        <v>78</v>
      </c>
      <c r="I18" s="586"/>
      <c r="J18" s="586"/>
      <c r="K18" s="586"/>
      <c r="L18" s="586"/>
      <c r="M18" s="586"/>
      <c r="N18" s="586">
        <v>-2660</v>
      </c>
      <c r="O18" s="586">
        <f t="shared" si="2"/>
        <v>-2660</v>
      </c>
      <c r="P18" s="586">
        <f t="shared" si="3"/>
        <v>126</v>
      </c>
      <c r="Q18" s="586">
        <f t="shared" si="0"/>
        <v>0</v>
      </c>
      <c r="R18" s="586">
        <f t="shared" si="0"/>
        <v>307</v>
      </c>
      <c r="S18" s="586">
        <f t="shared" si="0"/>
        <v>-355</v>
      </c>
      <c r="T18" s="586">
        <f t="shared" si="0"/>
        <v>0</v>
      </c>
      <c r="U18" s="586">
        <f t="shared" si="0"/>
        <v>-2660</v>
      </c>
      <c r="V18" s="586">
        <f t="shared" si="4"/>
        <v>-2582</v>
      </c>
    </row>
    <row r="19" spans="1:22" ht="12.75">
      <c r="A19" s="553" t="s">
        <v>859</v>
      </c>
      <c r="B19" s="586">
        <v>7463</v>
      </c>
      <c r="C19" s="586"/>
      <c r="D19" s="586">
        <v>2719</v>
      </c>
      <c r="E19" s="586">
        <v>-7213</v>
      </c>
      <c r="F19" s="586"/>
      <c r="G19" s="586"/>
      <c r="H19" s="586">
        <f t="shared" si="1"/>
        <v>2969</v>
      </c>
      <c r="I19" s="586"/>
      <c r="J19" s="586"/>
      <c r="K19" s="586"/>
      <c r="L19" s="586"/>
      <c r="M19" s="586"/>
      <c r="N19" s="586">
        <v>-1087</v>
      </c>
      <c r="O19" s="586">
        <f t="shared" si="2"/>
        <v>-1087</v>
      </c>
      <c r="P19" s="586">
        <f t="shared" si="3"/>
        <v>7463</v>
      </c>
      <c r="Q19" s="586">
        <f t="shared" si="0"/>
        <v>0</v>
      </c>
      <c r="R19" s="586">
        <f t="shared" si="0"/>
        <v>2719</v>
      </c>
      <c r="S19" s="586">
        <f t="shared" si="0"/>
        <v>-7213</v>
      </c>
      <c r="T19" s="586">
        <f t="shared" si="0"/>
        <v>0</v>
      </c>
      <c r="U19" s="586">
        <f t="shared" si="0"/>
        <v>-1087</v>
      </c>
      <c r="V19" s="586">
        <f t="shared" si="4"/>
        <v>1882</v>
      </c>
    </row>
    <row r="20" spans="1:22" ht="12.75">
      <c r="A20" s="553" t="s">
        <v>860</v>
      </c>
      <c r="B20" s="586"/>
      <c r="C20" s="586"/>
      <c r="D20" s="586"/>
      <c r="E20" s="586"/>
      <c r="F20" s="586"/>
      <c r="G20" s="586"/>
      <c r="H20" s="586">
        <f t="shared" si="1"/>
        <v>0</v>
      </c>
      <c r="I20" s="586"/>
      <c r="J20" s="586"/>
      <c r="K20" s="586"/>
      <c r="L20" s="586"/>
      <c r="M20" s="586"/>
      <c r="N20" s="586">
        <v>2756</v>
      </c>
      <c r="O20" s="586">
        <f t="shared" si="2"/>
        <v>2756</v>
      </c>
      <c r="P20" s="586">
        <f t="shared" si="3"/>
        <v>0</v>
      </c>
      <c r="Q20" s="586">
        <f t="shared" si="0"/>
        <v>0</v>
      </c>
      <c r="R20" s="586">
        <f t="shared" si="0"/>
        <v>0</v>
      </c>
      <c r="S20" s="586">
        <f t="shared" si="0"/>
        <v>0</v>
      </c>
      <c r="T20" s="586">
        <f t="shared" si="0"/>
        <v>0</v>
      </c>
      <c r="U20" s="586">
        <f t="shared" si="0"/>
        <v>2756</v>
      </c>
      <c r="V20" s="586">
        <f t="shared" si="4"/>
        <v>2756</v>
      </c>
    </row>
    <row r="21" spans="1:22" ht="12.75">
      <c r="A21" s="553" t="s">
        <v>774</v>
      </c>
      <c r="B21" s="586">
        <v>55829</v>
      </c>
      <c r="C21" s="586"/>
      <c r="D21" s="586">
        <v>946</v>
      </c>
      <c r="E21" s="586">
        <v>-75800</v>
      </c>
      <c r="F21" s="586"/>
      <c r="G21" s="586"/>
      <c r="H21" s="586">
        <f t="shared" si="1"/>
        <v>-19025</v>
      </c>
      <c r="I21" s="586"/>
      <c r="J21" s="586"/>
      <c r="K21" s="586"/>
      <c r="L21" s="586"/>
      <c r="M21" s="586"/>
      <c r="N21" s="586">
        <v>-21687</v>
      </c>
      <c r="O21" s="586">
        <f t="shared" si="2"/>
        <v>-21687</v>
      </c>
      <c r="P21" s="586">
        <f t="shared" si="3"/>
        <v>55829</v>
      </c>
      <c r="Q21" s="586">
        <f t="shared" si="0"/>
        <v>0</v>
      </c>
      <c r="R21" s="586">
        <f t="shared" si="0"/>
        <v>946</v>
      </c>
      <c r="S21" s="586">
        <f t="shared" si="0"/>
        <v>-75800</v>
      </c>
      <c r="T21" s="586">
        <f t="shared" si="0"/>
        <v>0</v>
      </c>
      <c r="U21" s="586">
        <f t="shared" si="0"/>
        <v>-21687</v>
      </c>
      <c r="V21" s="586">
        <f t="shared" si="4"/>
        <v>-40712</v>
      </c>
    </row>
    <row r="22" spans="1:22" ht="12.75">
      <c r="A22" s="587" t="s">
        <v>861</v>
      </c>
      <c r="B22" s="588">
        <f>B$11+B$12</f>
        <v>10894221</v>
      </c>
      <c r="C22" s="588">
        <f>SUM(C11:C21)</f>
        <v>0</v>
      </c>
      <c r="D22" s="588">
        <f aca="true" t="shared" si="5" ref="D22:V22">SUM(D11:D21)</f>
        <v>31351</v>
      </c>
      <c r="E22" s="588">
        <f t="shared" si="5"/>
        <v>-2408915</v>
      </c>
      <c r="F22" s="588">
        <f t="shared" si="5"/>
        <v>1905353</v>
      </c>
      <c r="G22" s="588">
        <f t="shared" si="5"/>
        <v>0</v>
      </c>
      <c r="H22" s="588">
        <f t="shared" si="5"/>
        <v>10507400</v>
      </c>
      <c r="I22" s="588">
        <f t="shared" si="5"/>
        <v>0</v>
      </c>
      <c r="J22" s="588">
        <f t="shared" si="5"/>
        <v>29478</v>
      </c>
      <c r="K22" s="588">
        <f t="shared" si="5"/>
        <v>0</v>
      </c>
      <c r="L22" s="588">
        <f t="shared" si="5"/>
        <v>0</v>
      </c>
      <c r="M22" s="588">
        <f t="shared" si="5"/>
        <v>-1828</v>
      </c>
      <c r="N22" s="588">
        <f t="shared" si="5"/>
        <v>920055</v>
      </c>
      <c r="O22" s="588">
        <f t="shared" si="5"/>
        <v>947705</v>
      </c>
      <c r="P22" s="588">
        <f t="shared" si="5"/>
        <v>10979611</v>
      </c>
      <c r="Q22" s="588">
        <f t="shared" si="5"/>
        <v>29478</v>
      </c>
      <c r="R22" s="588">
        <f t="shared" si="5"/>
        <v>31351</v>
      </c>
      <c r="S22" s="588">
        <f t="shared" si="5"/>
        <v>-2408915</v>
      </c>
      <c r="T22" s="588">
        <f t="shared" si="5"/>
        <v>1903525</v>
      </c>
      <c r="U22" s="588">
        <f t="shared" si="5"/>
        <v>920055</v>
      </c>
      <c r="V22" s="588">
        <f t="shared" si="5"/>
        <v>11455105</v>
      </c>
    </row>
    <row r="23" spans="1:22" ht="12.75">
      <c r="A23" s="589"/>
      <c r="B23" s="589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</row>
  </sheetData>
  <sheetProtection/>
  <mergeCells count="27">
    <mergeCell ref="P6:U6"/>
    <mergeCell ref="V6:V9"/>
    <mergeCell ref="P7:P9"/>
    <mergeCell ref="Q7:Q9"/>
    <mergeCell ref="R7:R9"/>
    <mergeCell ref="S7:S9"/>
    <mergeCell ref="T7:T9"/>
    <mergeCell ref="U7:U9"/>
    <mergeCell ref="A6:A9"/>
    <mergeCell ref="I6:N6"/>
    <mergeCell ref="O6:O9"/>
    <mergeCell ref="I7:I9"/>
    <mergeCell ref="J7:J9"/>
    <mergeCell ref="K7:K9"/>
    <mergeCell ref="L7:L9"/>
    <mergeCell ref="M7:M9"/>
    <mergeCell ref="N7:N9"/>
    <mergeCell ref="A3:U3"/>
    <mergeCell ref="M5:O5"/>
    <mergeCell ref="H6:H9"/>
    <mergeCell ref="B7:B9"/>
    <mergeCell ref="F7:F9"/>
    <mergeCell ref="G7:G9"/>
    <mergeCell ref="B6:G6"/>
    <mergeCell ref="C7:C9"/>
    <mergeCell ref="D7:D9"/>
    <mergeCell ref="E7:E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3.8515625" style="0" customWidth="1"/>
    <col min="2" max="2" width="16.140625" style="0" customWidth="1"/>
    <col min="4" max="4" width="11.7109375" style="0" customWidth="1"/>
    <col min="5" max="5" width="12.7109375" style="0" customWidth="1"/>
    <col min="6" max="6" width="17.00390625" style="0" customWidth="1"/>
    <col min="7" max="8" width="12.7109375" style="0" customWidth="1"/>
    <col min="9" max="9" width="14.7109375" style="0" customWidth="1"/>
  </cols>
  <sheetData>
    <row r="1" spans="1:8" ht="15.75">
      <c r="A1" s="41" t="s">
        <v>966</v>
      </c>
      <c r="B1" s="41"/>
      <c r="C1" s="41"/>
      <c r="D1" s="41"/>
      <c r="E1" s="41"/>
      <c r="F1" s="41"/>
      <c r="G1" s="41"/>
      <c r="H1" s="41"/>
    </row>
    <row r="2" spans="1:8" ht="15.75">
      <c r="A2" s="41"/>
      <c r="B2" s="41"/>
      <c r="C2" s="41"/>
      <c r="D2" s="41"/>
      <c r="E2" s="41"/>
      <c r="F2" s="41"/>
      <c r="G2" s="41"/>
      <c r="H2" s="41"/>
    </row>
    <row r="3" spans="1:8" ht="15.75">
      <c r="A3" s="907" t="s">
        <v>750</v>
      </c>
      <c r="B3" s="907"/>
      <c r="C3" s="839"/>
      <c r="D3" s="839"/>
      <c r="E3" s="839"/>
      <c r="F3" s="839"/>
      <c r="G3" s="839"/>
      <c r="H3" s="839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362" t="s">
        <v>668</v>
      </c>
      <c r="B5" s="362"/>
      <c r="C5" s="225"/>
      <c r="D5" s="225"/>
      <c r="E5" s="225"/>
      <c r="F5" s="527"/>
      <c r="G5" s="225"/>
      <c r="H5" s="225"/>
    </row>
    <row r="6" spans="1:9" ht="12.75">
      <c r="A6" s="901" t="s">
        <v>755</v>
      </c>
      <c r="B6" s="901" t="s">
        <v>744</v>
      </c>
      <c r="C6" s="532"/>
      <c r="D6" s="533" t="s">
        <v>670</v>
      </c>
      <c r="E6" s="534"/>
      <c r="F6" s="531" t="s">
        <v>671</v>
      </c>
      <c r="G6" s="901" t="s">
        <v>745</v>
      </c>
      <c r="H6" s="901" t="s">
        <v>746</v>
      </c>
      <c r="I6" s="920" t="s">
        <v>747</v>
      </c>
    </row>
    <row r="7" spans="1:9" ht="12.75">
      <c r="A7" s="902"/>
      <c r="B7" s="902"/>
      <c r="C7" s="904" t="s">
        <v>734</v>
      </c>
      <c r="D7" s="904" t="s">
        <v>735</v>
      </c>
      <c r="E7" s="904" t="s">
        <v>736</v>
      </c>
      <c r="F7" s="536" t="s">
        <v>946</v>
      </c>
      <c r="G7" s="902"/>
      <c r="H7" s="902"/>
      <c r="I7" s="921"/>
    </row>
    <row r="8" spans="1:9" ht="12.75">
      <c r="A8" s="902"/>
      <c r="B8" s="902"/>
      <c r="C8" s="905"/>
      <c r="D8" s="905"/>
      <c r="E8" s="905"/>
      <c r="F8" s="536" t="s">
        <v>672</v>
      </c>
      <c r="G8" s="902"/>
      <c r="H8" s="902"/>
      <c r="I8" s="921"/>
    </row>
    <row r="9" spans="1:9" ht="25.5" customHeight="1">
      <c r="A9" s="817"/>
      <c r="B9" s="817"/>
      <c r="C9" s="906"/>
      <c r="D9" s="906"/>
      <c r="E9" s="906"/>
      <c r="F9" s="540"/>
      <c r="G9" s="817"/>
      <c r="H9" s="817"/>
      <c r="I9" s="922"/>
    </row>
    <row r="10" spans="1:9" ht="12.75">
      <c r="A10" s="220" t="s">
        <v>6</v>
      </c>
      <c r="B10" s="374" t="s">
        <v>7</v>
      </c>
      <c r="C10" s="374" t="s">
        <v>8</v>
      </c>
      <c r="D10" s="68" t="s">
        <v>9</v>
      </c>
      <c r="E10" s="68" t="s">
        <v>10</v>
      </c>
      <c r="F10" s="68" t="s">
        <v>748</v>
      </c>
      <c r="G10" s="68" t="s">
        <v>12</v>
      </c>
      <c r="H10" s="68" t="s">
        <v>13</v>
      </c>
      <c r="I10" s="591" t="s">
        <v>749</v>
      </c>
    </row>
    <row r="11" spans="1:9" ht="12.75">
      <c r="A11" s="553" t="s">
        <v>252</v>
      </c>
      <c r="B11" s="364">
        <v>11512376</v>
      </c>
      <c r="C11" s="364">
        <v>9044</v>
      </c>
      <c r="D11" s="364">
        <v>23555</v>
      </c>
      <c r="E11" s="364">
        <v>58983</v>
      </c>
      <c r="F11" s="364">
        <f>SUM(C11:E11)</f>
        <v>91582</v>
      </c>
      <c r="G11" s="364">
        <v>593</v>
      </c>
      <c r="H11" s="364">
        <v>168278</v>
      </c>
      <c r="I11" s="550">
        <f>SUM(B11+F11+G11+H11)</f>
        <v>11772829</v>
      </c>
    </row>
    <row r="12" spans="1:9" ht="12.75">
      <c r="A12" s="553" t="s">
        <v>120</v>
      </c>
      <c r="B12" s="364">
        <v>-258</v>
      </c>
      <c r="C12" s="364">
        <v>1760</v>
      </c>
      <c r="D12" s="364"/>
      <c r="E12" s="364"/>
      <c r="F12" s="364">
        <f aca="true" t="shared" si="0" ref="F12:F21">SUM(C12:E12)</f>
        <v>1760</v>
      </c>
      <c r="G12" s="364">
        <v>0</v>
      </c>
      <c r="H12" s="364">
        <v>17230</v>
      </c>
      <c r="I12" s="550">
        <f aca="true" t="shared" si="1" ref="I12:I21">SUM(B12+F12+G12+H12)</f>
        <v>18732</v>
      </c>
    </row>
    <row r="13" spans="1:9" ht="12.75">
      <c r="A13" s="553" t="s">
        <v>852</v>
      </c>
      <c r="B13" s="364">
        <v>-9127</v>
      </c>
      <c r="C13" s="364">
        <v>3948</v>
      </c>
      <c r="D13" s="364"/>
      <c r="E13" s="364"/>
      <c r="F13" s="364">
        <f t="shared" si="0"/>
        <v>3948</v>
      </c>
      <c r="G13" s="364"/>
      <c r="H13" s="364">
        <v>6795</v>
      </c>
      <c r="I13" s="550">
        <f t="shared" si="1"/>
        <v>1616</v>
      </c>
    </row>
    <row r="14" spans="1:9" ht="12.75">
      <c r="A14" s="553" t="s">
        <v>853</v>
      </c>
      <c r="B14" s="364">
        <v>-8038</v>
      </c>
      <c r="C14" s="364">
        <v>2895</v>
      </c>
      <c r="D14" s="364"/>
      <c r="E14" s="364"/>
      <c r="F14" s="364">
        <f t="shared" si="0"/>
        <v>2895</v>
      </c>
      <c r="G14" s="364"/>
      <c r="H14" s="364">
        <v>5997</v>
      </c>
      <c r="I14" s="550">
        <f t="shared" si="1"/>
        <v>854</v>
      </c>
    </row>
    <row r="15" spans="1:9" ht="12.75">
      <c r="A15" s="553" t="s">
        <v>855</v>
      </c>
      <c r="B15" s="364">
        <v>-1628</v>
      </c>
      <c r="C15" s="364"/>
      <c r="D15" s="364">
        <v>262</v>
      </c>
      <c r="E15" s="364"/>
      <c r="F15" s="364">
        <f t="shared" si="0"/>
        <v>262</v>
      </c>
      <c r="G15" s="364"/>
      <c r="H15" s="364">
        <v>2947</v>
      </c>
      <c r="I15" s="550">
        <f t="shared" si="1"/>
        <v>1581</v>
      </c>
    </row>
    <row r="16" spans="1:9" ht="12.75">
      <c r="A16" s="553" t="s">
        <v>869</v>
      </c>
      <c r="B16" s="364">
        <v>1114</v>
      </c>
      <c r="C16" s="364">
        <v>185</v>
      </c>
      <c r="D16" s="364"/>
      <c r="E16" s="364"/>
      <c r="F16" s="364">
        <f t="shared" si="0"/>
        <v>185</v>
      </c>
      <c r="G16" s="364"/>
      <c r="H16" s="364">
        <v>1527</v>
      </c>
      <c r="I16" s="550">
        <f t="shared" si="1"/>
        <v>2826</v>
      </c>
    </row>
    <row r="17" spans="1:9" ht="12.75">
      <c r="A17" s="553" t="s">
        <v>857</v>
      </c>
      <c r="B17" s="364">
        <v>-678</v>
      </c>
      <c r="C17" s="364">
        <v>106</v>
      </c>
      <c r="D17" s="364"/>
      <c r="E17" s="364"/>
      <c r="F17" s="364">
        <f t="shared" si="0"/>
        <v>106</v>
      </c>
      <c r="G17" s="364"/>
      <c r="H17" s="364">
        <v>6936</v>
      </c>
      <c r="I17" s="550">
        <f t="shared" si="1"/>
        <v>6364</v>
      </c>
    </row>
    <row r="18" spans="1:9" ht="12.75">
      <c r="A18" s="553" t="s">
        <v>858</v>
      </c>
      <c r="B18" s="364">
        <v>-2582</v>
      </c>
      <c r="C18" s="364">
        <v>724</v>
      </c>
      <c r="D18" s="364"/>
      <c r="E18" s="364"/>
      <c r="F18" s="364">
        <f t="shared" si="0"/>
        <v>724</v>
      </c>
      <c r="G18" s="364"/>
      <c r="H18" s="364">
        <v>2216</v>
      </c>
      <c r="I18" s="550">
        <f t="shared" si="1"/>
        <v>358</v>
      </c>
    </row>
    <row r="19" spans="1:9" ht="12.75">
      <c r="A19" s="553" t="s">
        <v>859</v>
      </c>
      <c r="B19" s="364">
        <v>1882</v>
      </c>
      <c r="C19" s="364">
        <v>1356</v>
      </c>
      <c r="D19" s="364"/>
      <c r="E19" s="364"/>
      <c r="F19" s="364">
        <f t="shared" si="0"/>
        <v>1356</v>
      </c>
      <c r="G19" s="364"/>
      <c r="H19" s="364">
        <v>3016</v>
      </c>
      <c r="I19" s="550">
        <f t="shared" si="1"/>
        <v>6254</v>
      </c>
    </row>
    <row r="20" spans="1:9" ht="12.75">
      <c r="A20" s="553" t="s">
        <v>860</v>
      </c>
      <c r="B20" s="364">
        <v>2756</v>
      </c>
      <c r="C20" s="364">
        <v>657</v>
      </c>
      <c r="D20" s="364"/>
      <c r="E20" s="364"/>
      <c r="F20" s="364">
        <f t="shared" si="0"/>
        <v>657</v>
      </c>
      <c r="G20" s="364"/>
      <c r="H20" s="364">
        <v>1173</v>
      </c>
      <c r="I20" s="550">
        <f t="shared" si="1"/>
        <v>4586</v>
      </c>
    </row>
    <row r="21" spans="1:9" ht="12.75">
      <c r="A21" s="553" t="s">
        <v>774</v>
      </c>
      <c r="B21" s="364">
        <v>-40712</v>
      </c>
      <c r="C21" s="364"/>
      <c r="D21" s="364">
        <v>45039</v>
      </c>
      <c r="E21" s="364"/>
      <c r="F21" s="364">
        <f t="shared" si="0"/>
        <v>45039</v>
      </c>
      <c r="G21" s="364"/>
      <c r="H21" s="364">
        <v>14882</v>
      </c>
      <c r="I21" s="550">
        <f t="shared" si="1"/>
        <v>19209</v>
      </c>
    </row>
    <row r="22" spans="1:9" ht="12.75">
      <c r="A22" s="360" t="s">
        <v>861</v>
      </c>
      <c r="B22" s="352">
        <f>SUM(B11:B21)</f>
        <v>11455105</v>
      </c>
      <c r="C22" s="352">
        <f aca="true" t="shared" si="2" ref="C22:I22">SUM(C11:C21)</f>
        <v>20675</v>
      </c>
      <c r="D22" s="352">
        <f t="shared" si="2"/>
        <v>68856</v>
      </c>
      <c r="E22" s="352">
        <f t="shared" si="2"/>
        <v>58983</v>
      </c>
      <c r="F22" s="352">
        <f t="shared" si="2"/>
        <v>148514</v>
      </c>
      <c r="G22" s="352">
        <f t="shared" si="2"/>
        <v>593</v>
      </c>
      <c r="H22" s="352">
        <f t="shared" si="2"/>
        <v>230997</v>
      </c>
      <c r="I22" s="352">
        <f t="shared" si="2"/>
        <v>11835209</v>
      </c>
    </row>
  </sheetData>
  <sheetProtection/>
  <mergeCells count="9">
    <mergeCell ref="I6:I9"/>
    <mergeCell ref="A6:A9"/>
    <mergeCell ref="C7:C9"/>
    <mergeCell ref="D7:D9"/>
    <mergeCell ref="E7:E9"/>
    <mergeCell ref="A3:H3"/>
    <mergeCell ref="B6:B9"/>
    <mergeCell ref="G6:G9"/>
    <mergeCell ref="H6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&amp;C&amp;[33.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3.421875" style="0" customWidth="1"/>
    <col min="6" max="6" width="60.8515625" style="0" customWidth="1"/>
  </cols>
  <sheetData>
    <row r="1" spans="1:6" ht="15.75">
      <c r="A1" s="41" t="s">
        <v>967</v>
      </c>
      <c r="B1" s="41"/>
      <c r="C1" s="41"/>
      <c r="D1" s="41"/>
      <c r="E1" s="41"/>
      <c r="F1" s="41"/>
    </row>
    <row r="2" spans="1:6" ht="15.75">
      <c r="A2" s="41"/>
      <c r="B2" s="41"/>
      <c r="C2" s="41"/>
      <c r="D2" s="41"/>
      <c r="E2" s="41"/>
      <c r="F2" s="41"/>
    </row>
    <row r="3" spans="1:6" ht="15.75">
      <c r="A3" s="907" t="s">
        <v>737</v>
      </c>
      <c r="B3" s="907"/>
      <c r="C3" s="907"/>
      <c r="D3" s="907"/>
      <c r="E3" s="907"/>
      <c r="F3" s="907"/>
    </row>
    <row r="5" ht="12.75">
      <c r="F5" s="523" t="s">
        <v>627</v>
      </c>
    </row>
    <row r="6" spans="1:6" ht="38.25">
      <c r="A6" s="524" t="s">
        <v>673</v>
      </c>
      <c r="B6" s="273" t="s">
        <v>634</v>
      </c>
      <c r="C6" s="273" t="s">
        <v>674</v>
      </c>
      <c r="D6" s="273" t="s">
        <v>675</v>
      </c>
      <c r="E6" s="273" t="s">
        <v>676</v>
      </c>
      <c r="F6" s="524" t="s">
        <v>677</v>
      </c>
    </row>
    <row r="7" spans="1:6" ht="12.75">
      <c r="A7" s="554" t="s">
        <v>678</v>
      </c>
      <c r="B7" s="364">
        <v>190</v>
      </c>
      <c r="C7" s="364"/>
      <c r="D7" s="364"/>
      <c r="E7" s="364">
        <v>190</v>
      </c>
      <c r="F7" s="554" t="s">
        <v>679</v>
      </c>
    </row>
    <row r="8" spans="1:6" ht="12.75">
      <c r="A8" s="554" t="s">
        <v>680</v>
      </c>
      <c r="B8" s="364">
        <v>217</v>
      </c>
      <c r="C8" s="364"/>
      <c r="D8" s="364">
        <v>141</v>
      </c>
      <c r="E8" s="364">
        <v>150</v>
      </c>
      <c r="F8" s="554" t="s">
        <v>681</v>
      </c>
    </row>
    <row r="9" spans="1:6" ht="12.75">
      <c r="A9" s="554" t="s">
        <v>762</v>
      </c>
      <c r="B9" s="364"/>
      <c r="C9" s="364"/>
      <c r="D9" s="364"/>
      <c r="E9" s="364">
        <v>510</v>
      </c>
      <c r="F9" s="554"/>
    </row>
    <row r="10" spans="1:6" ht="12.75">
      <c r="A10" s="554" t="s">
        <v>4</v>
      </c>
      <c r="B10" s="364">
        <f>SUM(B7:B8)</f>
        <v>407</v>
      </c>
      <c r="C10" s="364">
        <f>SUM(C7:C8)</f>
        <v>0</v>
      </c>
      <c r="D10" s="364">
        <f>SUM(D7:D8)</f>
        <v>141</v>
      </c>
      <c r="E10" s="364">
        <f>SUM(E7:E9)</f>
        <v>850</v>
      </c>
      <c r="F10" s="554"/>
    </row>
  </sheetData>
  <sheetProtection/>
  <mergeCells count="1"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24.57421875" style="0" customWidth="1"/>
    <col min="2" max="2" width="11.421875" style="0" customWidth="1"/>
    <col min="3" max="3" width="12.421875" style="0" customWidth="1"/>
    <col min="4" max="4" width="12.7109375" style="0" customWidth="1"/>
    <col min="5" max="5" width="12.28125" style="0" customWidth="1"/>
    <col min="6" max="6" width="12.57421875" style="0" customWidth="1"/>
  </cols>
  <sheetData>
    <row r="1" spans="1:4" ht="15.75">
      <c r="A1" s="212" t="s">
        <v>968</v>
      </c>
      <c r="B1" s="421"/>
      <c r="C1" s="421"/>
      <c r="D1" s="421"/>
    </row>
    <row r="3" spans="1:6" ht="15.75">
      <c r="A3" s="923" t="s">
        <v>756</v>
      </c>
      <c r="B3" s="923"/>
      <c r="C3" s="923"/>
      <c r="D3" s="923"/>
      <c r="E3" s="923"/>
      <c r="F3" s="923"/>
    </row>
    <row r="4" spans="1:6" ht="15.75">
      <c r="A4" s="923" t="s">
        <v>682</v>
      </c>
      <c r="B4" s="923"/>
      <c r="C4" s="923"/>
      <c r="D4" s="923"/>
      <c r="E4" s="923"/>
      <c r="F4" s="923"/>
    </row>
    <row r="5" spans="1:6" ht="12.75">
      <c r="A5" s="819"/>
      <c r="B5" s="819"/>
      <c r="C5" s="819"/>
      <c r="D5" s="819"/>
      <c r="E5" s="819"/>
      <c r="F5" s="819"/>
    </row>
    <row r="6" ht="12.75">
      <c r="F6" s="523" t="s">
        <v>683</v>
      </c>
    </row>
    <row r="7" spans="1:6" ht="25.5">
      <c r="A7" s="524" t="s">
        <v>3</v>
      </c>
      <c r="B7" s="273" t="s">
        <v>684</v>
      </c>
      <c r="C7" s="273" t="s">
        <v>685</v>
      </c>
      <c r="D7" s="273" t="s">
        <v>686</v>
      </c>
      <c r="E7" s="273" t="s">
        <v>687</v>
      </c>
      <c r="F7" s="273" t="s">
        <v>688</v>
      </c>
    </row>
    <row r="8" spans="1:6" ht="12.75">
      <c r="A8" s="554" t="s">
        <v>689</v>
      </c>
      <c r="B8" s="555"/>
      <c r="C8" s="555">
        <v>10993</v>
      </c>
      <c r="D8" s="555">
        <v>11804</v>
      </c>
      <c r="E8" s="555">
        <v>82643</v>
      </c>
      <c r="F8" s="552">
        <f aca="true" t="shared" si="0" ref="F8:F14">SUM(B8:E8)</f>
        <v>105440</v>
      </c>
    </row>
    <row r="9" spans="1:6" ht="12.75">
      <c r="A9" s="554" t="s">
        <v>690</v>
      </c>
      <c r="B9" s="555">
        <v>3</v>
      </c>
      <c r="C9" s="555">
        <v>4571</v>
      </c>
      <c r="D9" s="555">
        <v>1410</v>
      </c>
      <c r="E9" s="555">
        <v>22523</v>
      </c>
      <c r="F9" s="552">
        <f t="shared" si="0"/>
        <v>28507</v>
      </c>
    </row>
    <row r="10" spans="1:6" ht="12.75">
      <c r="A10" s="554" t="s">
        <v>398</v>
      </c>
      <c r="B10" s="555">
        <v>7</v>
      </c>
      <c r="C10" s="555">
        <v>197</v>
      </c>
      <c r="D10" s="555">
        <v>165</v>
      </c>
      <c r="E10" s="555">
        <v>2046</v>
      </c>
      <c r="F10" s="552">
        <f t="shared" si="0"/>
        <v>2415</v>
      </c>
    </row>
    <row r="11" spans="1:6" ht="12.75">
      <c r="A11" s="554" t="s">
        <v>691</v>
      </c>
      <c r="B11" s="555"/>
      <c r="C11" s="555">
        <v>22</v>
      </c>
      <c r="D11" s="555">
        <v>75</v>
      </c>
      <c r="E11" s="555">
        <v>2700</v>
      </c>
      <c r="F11" s="552">
        <f t="shared" si="0"/>
        <v>2797</v>
      </c>
    </row>
    <row r="12" spans="1:6" ht="12.75">
      <c r="A12" s="554" t="s">
        <v>692</v>
      </c>
      <c r="B12" s="555">
        <v>7514</v>
      </c>
      <c r="C12" s="555">
        <v>0</v>
      </c>
      <c r="D12" s="555">
        <v>1059</v>
      </c>
      <c r="E12" s="555">
        <v>60259</v>
      </c>
      <c r="F12" s="552">
        <f t="shared" si="0"/>
        <v>68832</v>
      </c>
    </row>
    <row r="13" spans="1:6" ht="12.75">
      <c r="A13" s="554" t="s">
        <v>693</v>
      </c>
      <c r="B13" s="555">
        <v>899</v>
      </c>
      <c r="C13" s="555"/>
      <c r="D13" s="555"/>
      <c r="E13" s="555">
        <v>2267</v>
      </c>
      <c r="F13" s="552">
        <f t="shared" si="0"/>
        <v>3166</v>
      </c>
    </row>
    <row r="14" spans="1:6" ht="12.75">
      <c r="A14" s="554" t="s">
        <v>722</v>
      </c>
      <c r="B14" s="555"/>
      <c r="C14" s="555">
        <v>1206</v>
      </c>
      <c r="D14" s="555">
        <v>489</v>
      </c>
      <c r="E14" s="555">
        <v>1083</v>
      </c>
      <c r="F14" s="552">
        <f t="shared" si="0"/>
        <v>2778</v>
      </c>
    </row>
    <row r="15" spans="1:6" ht="12.75">
      <c r="A15" s="556" t="s">
        <v>4</v>
      </c>
      <c r="B15" s="552">
        <f>SUM(B8:B14)</f>
        <v>8423</v>
      </c>
      <c r="C15" s="552">
        <f>SUM(C8:C14)</f>
        <v>16989</v>
      </c>
      <c r="D15" s="552">
        <f>SUM(D8:D14)</f>
        <v>15002</v>
      </c>
      <c r="E15" s="552">
        <f>SUM(E8:E14)</f>
        <v>173521</v>
      </c>
      <c r="F15" s="552">
        <f>SUM(F8:F14)</f>
        <v>213935</v>
      </c>
    </row>
    <row r="22" ht="12.75">
      <c r="B22" s="590"/>
    </row>
  </sheetData>
  <sheetProtection/>
  <mergeCells count="3"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0"/>
  <sheetViews>
    <sheetView view="pageBreakPreview" zoomScaleSheetLayoutView="100" zoomScalePageLayoutView="0" workbookViewId="0" topLeftCell="A14">
      <pane ySplit="1650" topLeftCell="A52" activePane="bottomLeft" state="split"/>
      <selection pane="topLeft" activeCell="Q70" sqref="Q70"/>
      <selection pane="bottomLeft" activeCell="D3" sqref="D3"/>
    </sheetView>
  </sheetViews>
  <sheetFormatPr defaultColWidth="9.140625" defaultRowHeight="12.75"/>
  <cols>
    <col min="1" max="1" width="30.7109375" style="0" customWidth="1"/>
    <col min="2" max="2" width="10.421875" style="0" customWidth="1"/>
    <col min="3" max="3" width="10.140625" style="0" customWidth="1"/>
    <col min="4" max="4" width="8.7109375" style="0" customWidth="1"/>
    <col min="5" max="5" width="11.00390625" style="0" customWidth="1"/>
    <col min="6" max="6" width="9.00390625" style="0" customWidth="1"/>
    <col min="7" max="7" width="8.7109375" style="0" customWidth="1"/>
    <col min="8" max="9" width="9.00390625" style="0" customWidth="1"/>
    <col min="10" max="10" width="10.7109375" style="0" customWidth="1"/>
    <col min="11" max="11" width="10.28125" style="0" customWidth="1"/>
    <col min="12" max="12" width="9.7109375" style="0" customWidth="1"/>
    <col min="13" max="13" width="10.8515625" style="0" customWidth="1"/>
    <col min="14" max="14" width="11.421875" style="0" customWidth="1"/>
    <col min="15" max="16" width="8.421875" style="0" customWidth="1"/>
    <col min="17" max="17" width="9.00390625" style="0" customWidth="1"/>
  </cols>
  <sheetData>
    <row r="1" spans="1:17" ht="15.75">
      <c r="A1" s="415" t="s">
        <v>949</v>
      </c>
      <c r="B1" s="415"/>
      <c r="C1" s="415"/>
      <c r="D1" s="415"/>
      <c r="E1" s="415"/>
      <c r="F1" s="416"/>
      <c r="G1" s="416"/>
      <c r="H1" s="416"/>
      <c r="I1" s="416"/>
      <c r="J1" s="230"/>
      <c r="K1" s="230"/>
      <c r="L1" s="230"/>
      <c r="M1" s="230"/>
      <c r="N1" s="230"/>
      <c r="O1" s="230"/>
      <c r="P1" s="230"/>
      <c r="Q1" s="225"/>
    </row>
    <row r="2" spans="1:17" ht="15.75">
      <c r="A2" s="415"/>
      <c r="B2" s="415"/>
      <c r="C2" s="415"/>
      <c r="D2" s="415"/>
      <c r="E2" s="415"/>
      <c r="F2" s="416"/>
      <c r="G2" s="416"/>
      <c r="H2" s="416"/>
      <c r="I2" s="416"/>
      <c r="J2" s="230"/>
      <c r="K2" s="230"/>
      <c r="L2" s="230"/>
      <c r="M2" s="230"/>
      <c r="N2" s="230"/>
      <c r="O2" s="230"/>
      <c r="P2" s="230"/>
      <c r="Q2" s="225"/>
    </row>
    <row r="3" spans="1:17" ht="15.75">
      <c r="A3" s="417"/>
      <c r="B3" s="417"/>
      <c r="C3" s="417"/>
      <c r="D3" s="417"/>
      <c r="E3" s="417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225"/>
    </row>
    <row r="4" spans="1:17" ht="15.75">
      <c r="A4" s="825" t="s">
        <v>39</v>
      </c>
      <c r="B4" s="826"/>
      <c r="C4" s="826"/>
      <c r="D4" s="826"/>
      <c r="E4" s="826"/>
      <c r="F4" s="826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</row>
    <row r="5" spans="1:17" ht="15.75">
      <c r="A5" s="828" t="s">
        <v>603</v>
      </c>
      <c r="B5" s="826"/>
      <c r="C5" s="826"/>
      <c r="D5" s="826"/>
      <c r="E5" s="826"/>
      <c r="F5" s="826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</row>
    <row r="6" spans="1:17" ht="15.75">
      <c r="A6" s="829" t="s">
        <v>40</v>
      </c>
      <c r="B6" s="830"/>
      <c r="C6" s="830"/>
      <c r="D6" s="830"/>
      <c r="E6" s="830"/>
      <c r="F6" s="830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</row>
    <row r="7" spans="1:17" ht="15.75">
      <c r="A7" s="27"/>
      <c r="B7" s="27"/>
      <c r="C7" s="27"/>
      <c r="D7" s="36"/>
      <c r="E7" s="3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"/>
    </row>
    <row r="8" spans="1:17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"/>
    </row>
    <row r="9" spans="1:17" ht="12.75">
      <c r="A9" s="203"/>
      <c r="B9" s="225"/>
      <c r="C9" s="225"/>
      <c r="D9" s="225"/>
      <c r="E9" s="225"/>
      <c r="F9" s="229"/>
      <c r="G9" s="229"/>
      <c r="H9" s="229"/>
      <c r="I9" s="229"/>
      <c r="J9" s="229"/>
      <c r="K9" s="229"/>
      <c r="L9" s="230"/>
      <c r="M9" s="230"/>
      <c r="N9" s="230"/>
      <c r="O9" s="837" t="s">
        <v>41</v>
      </c>
      <c r="P9" s="837"/>
      <c r="Q9" s="837"/>
    </row>
    <row r="10" spans="1:17" ht="12.75" customHeight="1">
      <c r="A10" s="68" t="s">
        <v>42</v>
      </c>
      <c r="B10" s="68" t="s">
        <v>43</v>
      </c>
      <c r="C10" s="68" t="s">
        <v>44</v>
      </c>
      <c r="D10" s="68" t="s">
        <v>393</v>
      </c>
      <c r="E10" s="68" t="s">
        <v>45</v>
      </c>
      <c r="F10" s="68" t="s">
        <v>46</v>
      </c>
      <c r="G10" s="68" t="s">
        <v>389</v>
      </c>
      <c r="H10" s="68" t="s">
        <v>395</v>
      </c>
      <c r="I10" s="842" t="s">
        <v>239</v>
      </c>
      <c r="J10" s="843"/>
      <c r="K10" s="68" t="s">
        <v>131</v>
      </c>
      <c r="L10" s="846" t="s">
        <v>591</v>
      </c>
      <c r="M10" s="847"/>
      <c r="N10" s="375" t="s">
        <v>578</v>
      </c>
      <c r="O10" s="68" t="s">
        <v>217</v>
      </c>
      <c r="P10" s="68" t="s">
        <v>47</v>
      </c>
      <c r="Q10" s="68" t="s">
        <v>48</v>
      </c>
    </row>
    <row r="11" spans="1:17" ht="12.75">
      <c r="A11" s="223" t="s">
        <v>49</v>
      </c>
      <c r="B11" s="223" t="s">
        <v>50</v>
      </c>
      <c r="C11" s="223" t="s">
        <v>51</v>
      </c>
      <c r="D11" s="223" t="s">
        <v>394</v>
      </c>
      <c r="E11" s="223" t="s">
        <v>392</v>
      </c>
      <c r="F11" s="223" t="s">
        <v>52</v>
      </c>
      <c r="G11" s="223" t="s">
        <v>390</v>
      </c>
      <c r="H11" s="223" t="s">
        <v>396</v>
      </c>
      <c r="I11" s="844"/>
      <c r="J11" s="845"/>
      <c r="K11" s="223" t="s">
        <v>132</v>
      </c>
      <c r="L11" s="848" t="s">
        <v>60</v>
      </c>
      <c r="M11" s="849"/>
      <c r="N11" s="377" t="s">
        <v>594</v>
      </c>
      <c r="O11" s="223" t="s">
        <v>218</v>
      </c>
      <c r="P11" s="223" t="s">
        <v>56</v>
      </c>
      <c r="Q11" s="223" t="s">
        <v>57</v>
      </c>
    </row>
    <row r="12" spans="1:17" ht="12.75">
      <c r="A12" s="213"/>
      <c r="B12" s="213" t="s">
        <v>58</v>
      </c>
      <c r="C12" s="213" t="s">
        <v>59</v>
      </c>
      <c r="D12" s="213" t="s">
        <v>60</v>
      </c>
      <c r="E12" s="213" t="s">
        <v>60</v>
      </c>
      <c r="F12" s="213" t="s">
        <v>60</v>
      </c>
      <c r="G12" s="213" t="s">
        <v>391</v>
      </c>
      <c r="H12" s="213" t="s">
        <v>397</v>
      </c>
      <c r="I12" s="231" t="s">
        <v>388</v>
      </c>
      <c r="J12" s="232" t="s">
        <v>240</v>
      </c>
      <c r="K12" s="213" t="s">
        <v>59</v>
      </c>
      <c r="L12" s="213" t="s">
        <v>592</v>
      </c>
      <c r="M12" s="213" t="s">
        <v>593</v>
      </c>
      <c r="N12" s="213"/>
      <c r="O12" s="213" t="s">
        <v>94</v>
      </c>
      <c r="P12" s="213" t="s">
        <v>61</v>
      </c>
      <c r="Q12" s="213" t="s">
        <v>60</v>
      </c>
    </row>
    <row r="13" spans="1:17" ht="12.75">
      <c r="A13" s="68" t="s">
        <v>6</v>
      </c>
      <c r="B13" s="68" t="s">
        <v>7</v>
      </c>
      <c r="C13" s="68" t="s">
        <v>8</v>
      </c>
      <c r="D13" s="68" t="s">
        <v>9</v>
      </c>
      <c r="E13" s="68" t="s">
        <v>10</v>
      </c>
      <c r="F13" s="233" t="s">
        <v>11</v>
      </c>
      <c r="G13" s="68" t="s">
        <v>12</v>
      </c>
      <c r="H13" s="233" t="s">
        <v>13</v>
      </c>
      <c r="I13" s="840" t="s">
        <v>14</v>
      </c>
      <c r="J13" s="841"/>
      <c r="K13" s="223" t="s">
        <v>15</v>
      </c>
      <c r="L13" s="223" t="s">
        <v>16</v>
      </c>
      <c r="M13" s="223" t="s">
        <v>17</v>
      </c>
      <c r="N13" s="223" t="s">
        <v>18</v>
      </c>
      <c r="O13" s="223" t="s">
        <v>19</v>
      </c>
      <c r="P13" s="223" t="s">
        <v>209</v>
      </c>
      <c r="Q13" s="213" t="s">
        <v>525</v>
      </c>
    </row>
    <row r="14" spans="1:17" ht="12.75">
      <c r="A14" s="173" t="s">
        <v>252</v>
      </c>
      <c r="B14" s="200"/>
      <c r="C14" s="200"/>
      <c r="D14" s="200"/>
      <c r="E14" s="200"/>
      <c r="F14" s="200"/>
      <c r="G14" s="200"/>
      <c r="H14" s="204"/>
      <c r="I14" s="200"/>
      <c r="J14" s="234"/>
      <c r="K14" s="200"/>
      <c r="L14" s="200"/>
      <c r="M14" s="200"/>
      <c r="N14" s="200"/>
      <c r="O14" s="200"/>
      <c r="P14" s="200"/>
      <c r="Q14" s="200"/>
    </row>
    <row r="15" spans="1:17" ht="12.75">
      <c r="A15" s="107" t="s">
        <v>62</v>
      </c>
      <c r="B15" s="202">
        <f>SUM(C15:Q15)</f>
        <v>1964841</v>
      </c>
      <c r="C15" s="202">
        <f>'4.1'!D224</f>
        <v>0</v>
      </c>
      <c r="D15" s="202">
        <f>'4.1'!E230</f>
        <v>31169</v>
      </c>
      <c r="E15" s="202">
        <f>'4.1'!F230</f>
        <v>1118243</v>
      </c>
      <c r="F15" s="202">
        <f>'4.1'!G230</f>
        <v>54273</v>
      </c>
      <c r="G15" s="202">
        <f>'4.1'!H230</f>
        <v>494300</v>
      </c>
      <c r="H15" s="202">
        <f>'4.1'!I230</f>
        <v>0</v>
      </c>
      <c r="I15" s="202">
        <f>'4.1'!J230</f>
        <v>0</v>
      </c>
      <c r="J15" s="202">
        <f>'4.1'!K230</f>
        <v>54868</v>
      </c>
      <c r="K15" s="202">
        <f>'4.1'!L230</f>
        <v>201188</v>
      </c>
      <c r="L15" s="202">
        <f>'4.1'!M230</f>
        <v>10800</v>
      </c>
      <c r="M15" s="202"/>
      <c r="N15" s="202"/>
      <c r="O15" s="202">
        <f>'4.1'!O230</f>
        <v>0</v>
      </c>
      <c r="P15" s="202">
        <f>'4.1'!Q230</f>
        <v>0</v>
      </c>
      <c r="Q15" s="202">
        <f>'4.1'!R230</f>
        <v>0</v>
      </c>
    </row>
    <row r="16" spans="1:17" ht="12.75">
      <c r="A16" s="235" t="s">
        <v>604</v>
      </c>
      <c r="B16" s="202">
        <f>SUM(C16:Q16)</f>
        <v>3050834</v>
      </c>
      <c r="C16" s="202">
        <f>'4.1'!D225</f>
        <v>0</v>
      </c>
      <c r="D16" s="202">
        <f>'4.1'!E231</f>
        <v>103760</v>
      </c>
      <c r="E16" s="202">
        <f>'4.1'!F231</f>
        <v>1180705</v>
      </c>
      <c r="F16" s="202">
        <f>'4.1'!G231</f>
        <v>34733</v>
      </c>
      <c r="G16" s="202">
        <f>'4.1'!H231</f>
        <v>586323</v>
      </c>
      <c r="H16" s="202">
        <f>'4.1'!I231</f>
        <v>0</v>
      </c>
      <c r="I16" s="202">
        <f>'4.1'!J231</f>
        <v>615018</v>
      </c>
      <c r="J16" s="202">
        <f>'4.1'!K231</f>
        <v>153904</v>
      </c>
      <c r="K16" s="202">
        <f>'4.1'!L231</f>
        <v>32725</v>
      </c>
      <c r="L16" s="202">
        <f>'4.1'!M231</f>
        <v>70826</v>
      </c>
      <c r="M16" s="202"/>
      <c r="N16" s="202">
        <v>200000</v>
      </c>
      <c r="O16" s="202">
        <f>'4.1'!O231</f>
        <v>25950</v>
      </c>
      <c r="P16" s="202">
        <f>'4.1'!Q231</f>
        <v>0</v>
      </c>
      <c r="Q16" s="202">
        <f>'4.1'!R231</f>
        <v>46890</v>
      </c>
    </row>
    <row r="17" spans="1:17" ht="12.75">
      <c r="A17" s="235" t="s">
        <v>522</v>
      </c>
      <c r="B17" s="202">
        <f>SUM(C17:Q17)</f>
        <v>3051055</v>
      </c>
      <c r="C17" s="202">
        <f>'4.1'!D232</f>
        <v>0</v>
      </c>
      <c r="D17" s="202">
        <f>'4.1'!E232</f>
        <v>103989</v>
      </c>
      <c r="E17" s="202">
        <f>'4.1'!F232</f>
        <v>1180706</v>
      </c>
      <c r="F17" s="202">
        <f>'4.1'!G232</f>
        <v>34731</v>
      </c>
      <c r="G17" s="202">
        <f>'4.1'!H232</f>
        <v>603330</v>
      </c>
      <c r="H17" s="202">
        <f>'4.1'!I232</f>
        <v>0</v>
      </c>
      <c r="I17" s="202">
        <f>'4.1'!J232</f>
        <v>615017</v>
      </c>
      <c r="J17" s="202">
        <f>'4.1'!K232</f>
        <v>153903</v>
      </c>
      <c r="K17" s="202">
        <f>'4.1'!L232</f>
        <v>15715</v>
      </c>
      <c r="L17" s="202">
        <f>'4.1'!M232</f>
        <v>70824</v>
      </c>
      <c r="M17" s="202"/>
      <c r="N17" s="202">
        <v>200000</v>
      </c>
      <c r="O17" s="202">
        <v>25950</v>
      </c>
      <c r="P17" s="202"/>
      <c r="Q17" s="202">
        <f>'4.1'!R232</f>
        <v>46890</v>
      </c>
    </row>
    <row r="18" spans="1:17" ht="12.75">
      <c r="A18" s="235" t="s">
        <v>523</v>
      </c>
      <c r="B18" s="248">
        <f>(B$17/B$16)*100</f>
        <v>100.00724392084264</v>
      </c>
      <c r="C18" s="248">
        <v>0</v>
      </c>
      <c r="D18" s="248">
        <f aca="true" t="shared" si="0" ref="D18:Q18">(D$17/D$16)*100</f>
        <v>100.22070161912104</v>
      </c>
      <c r="E18" s="248">
        <f t="shared" si="0"/>
        <v>100.00008469516095</v>
      </c>
      <c r="F18" s="248">
        <f t="shared" si="0"/>
        <v>99.9942417873492</v>
      </c>
      <c r="G18" s="248">
        <f t="shared" si="0"/>
        <v>102.90061962433677</v>
      </c>
      <c r="H18" s="248">
        <v>0</v>
      </c>
      <c r="I18" s="248">
        <v>0</v>
      </c>
      <c r="J18" s="248">
        <f t="shared" si="0"/>
        <v>99.99935024430813</v>
      </c>
      <c r="K18" s="248">
        <f t="shared" si="0"/>
        <v>48.02139037433155</v>
      </c>
      <c r="L18" s="248">
        <f t="shared" si="0"/>
        <v>99.99717617823963</v>
      </c>
      <c r="M18" s="248">
        <v>0</v>
      </c>
      <c r="N18" s="248">
        <v>0</v>
      </c>
      <c r="O18" s="248">
        <v>0</v>
      </c>
      <c r="P18" s="248">
        <v>0</v>
      </c>
      <c r="Q18" s="248">
        <f t="shared" si="0"/>
        <v>100</v>
      </c>
    </row>
    <row r="19" spans="1:17" ht="12.75">
      <c r="A19" s="106" t="s">
        <v>258</v>
      </c>
      <c r="B19" s="200"/>
      <c r="C19" s="200"/>
      <c r="D19" s="200"/>
      <c r="E19" s="234"/>
      <c r="F19" s="200"/>
      <c r="G19" s="204"/>
      <c r="H19" s="200"/>
      <c r="I19" s="108"/>
      <c r="J19" s="200"/>
      <c r="K19" s="108"/>
      <c r="L19" s="200"/>
      <c r="M19" s="234"/>
      <c r="N19" s="200"/>
      <c r="O19" s="108"/>
      <c r="P19" s="200"/>
      <c r="Q19" s="200"/>
    </row>
    <row r="20" spans="1:17" ht="12.75">
      <c r="A20" s="107" t="s">
        <v>84</v>
      </c>
      <c r="B20" s="202">
        <f>SUM(C20:Q20)</f>
        <v>-927083</v>
      </c>
      <c r="C20" s="202"/>
      <c r="D20" s="202"/>
      <c r="E20" s="237">
        <v>-601329</v>
      </c>
      <c r="F20" s="202"/>
      <c r="G20" s="236">
        <v>-325754</v>
      </c>
      <c r="H20" s="202"/>
      <c r="I20" s="109"/>
      <c r="J20" s="202"/>
      <c r="K20" s="109"/>
      <c r="L20" s="202"/>
      <c r="M20" s="237"/>
      <c r="N20" s="202"/>
      <c r="O20" s="109"/>
      <c r="P20" s="202"/>
      <c r="Q20" s="202"/>
    </row>
    <row r="21" spans="1:17" ht="12.75">
      <c r="A21" s="235" t="s">
        <v>604</v>
      </c>
      <c r="B21" s="202">
        <f>SUM(C21:Q21)</f>
        <v>-1062712</v>
      </c>
      <c r="C21" s="202"/>
      <c r="D21" s="202"/>
      <c r="E21" s="237">
        <v>-700007</v>
      </c>
      <c r="F21" s="202"/>
      <c r="G21" s="236">
        <v>-362705</v>
      </c>
      <c r="H21" s="202"/>
      <c r="I21" s="109"/>
      <c r="J21" s="202"/>
      <c r="K21" s="109"/>
      <c r="L21" s="202"/>
      <c r="M21" s="237"/>
      <c r="N21" s="202"/>
      <c r="O21" s="109"/>
      <c r="P21" s="202"/>
      <c r="Q21" s="202"/>
    </row>
    <row r="22" spans="1:17" ht="12.75">
      <c r="A22" s="235" t="s">
        <v>522</v>
      </c>
      <c r="B22" s="202">
        <f>SUM(C22:Q22)</f>
        <v>-1006743</v>
      </c>
      <c r="C22" s="202"/>
      <c r="D22" s="202"/>
      <c r="E22" s="236">
        <v>-644038</v>
      </c>
      <c r="F22" s="202"/>
      <c r="G22" s="236">
        <v>-362705</v>
      </c>
      <c r="H22" s="202"/>
      <c r="I22" s="236"/>
      <c r="J22" s="202"/>
      <c r="K22" s="236"/>
      <c r="L22" s="202"/>
      <c r="M22" s="236"/>
      <c r="N22" s="202"/>
      <c r="O22" s="236"/>
      <c r="P22" s="202"/>
      <c r="Q22" s="202"/>
    </row>
    <row r="23" spans="1:17" ht="12.75">
      <c r="A23" s="235" t="s">
        <v>523</v>
      </c>
      <c r="B23" s="248">
        <f>(B22/B21)*100</f>
        <v>94.73338025730396</v>
      </c>
      <c r="C23" s="248">
        <v>0</v>
      </c>
      <c r="D23" s="248">
        <v>0</v>
      </c>
      <c r="E23" s="248">
        <f>(E22/E21)*100</f>
        <v>92.00450852634332</v>
      </c>
      <c r="F23" s="248">
        <v>0</v>
      </c>
      <c r="G23" s="248">
        <f>(G22/G21)*100</f>
        <v>100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</row>
    <row r="24" spans="1:17" s="99" customFormat="1" ht="12.75">
      <c r="A24" s="173" t="s">
        <v>120</v>
      </c>
      <c r="B24" s="226"/>
      <c r="C24" s="226"/>
      <c r="D24" s="243"/>
      <c r="E24" s="226"/>
      <c r="F24" s="226"/>
      <c r="G24" s="238"/>
      <c r="H24" s="226"/>
      <c r="I24" s="238"/>
      <c r="J24" s="226"/>
      <c r="K24" s="238"/>
      <c r="L24" s="226"/>
      <c r="M24" s="226"/>
      <c r="N24" s="238"/>
      <c r="O24" s="226"/>
      <c r="P24" s="226"/>
      <c r="Q24" s="226"/>
    </row>
    <row r="25" spans="1:17" ht="12.75">
      <c r="A25" s="107" t="s">
        <v>62</v>
      </c>
      <c r="B25" s="202">
        <f>SUM(C25:Q25)</f>
        <v>246567</v>
      </c>
      <c r="C25" s="202">
        <v>245215</v>
      </c>
      <c r="D25" s="237">
        <f>'4.2'!E37</f>
        <v>1352</v>
      </c>
      <c r="E25" s="202">
        <f>'4.2'!F37</f>
        <v>0</v>
      </c>
      <c r="F25" s="202">
        <f>'4.2'!G37</f>
        <v>0</v>
      </c>
      <c r="G25" s="236">
        <f>'4.2'!H37</f>
        <v>0</v>
      </c>
      <c r="H25" s="202">
        <f>'4.2'!I37</f>
        <v>0</v>
      </c>
      <c r="I25" s="236">
        <f>'4.2'!J37</f>
        <v>0</v>
      </c>
      <c r="J25" s="202">
        <f>'4.2'!K37</f>
        <v>0</v>
      </c>
      <c r="K25" s="236">
        <f>'4.2'!L37</f>
        <v>0</v>
      </c>
      <c r="L25" s="202">
        <f>'4.2'!M37</f>
        <v>0</v>
      </c>
      <c r="M25" s="202"/>
      <c r="N25" s="236"/>
      <c r="O25" s="202">
        <f>'4.2'!N37</f>
        <v>0</v>
      </c>
      <c r="P25" s="202">
        <f>'4.2'!O37</f>
        <v>0</v>
      </c>
      <c r="Q25" s="202">
        <f>'4.2'!P37</f>
        <v>0</v>
      </c>
    </row>
    <row r="26" spans="1:17" ht="12.75">
      <c r="A26" s="235" t="s">
        <v>604</v>
      </c>
      <c r="B26" s="202">
        <f>'4.2'!C38</f>
        <v>327830</v>
      </c>
      <c r="C26" s="202">
        <f>'4.2'!D38</f>
        <v>307126</v>
      </c>
      <c r="D26" s="237">
        <f>'4.2'!E38</f>
        <v>5364</v>
      </c>
      <c r="E26" s="202">
        <f>'4.2'!F38</f>
        <v>0</v>
      </c>
      <c r="F26" s="202">
        <f>'4.2'!G38</f>
        <v>0</v>
      </c>
      <c r="G26" s="236">
        <f>'4.2'!H38</f>
        <v>0</v>
      </c>
      <c r="H26" s="202">
        <f>'4.2'!I38</f>
        <v>0</v>
      </c>
      <c r="I26" s="236">
        <f>'4.2'!J38</f>
        <v>0</v>
      </c>
      <c r="J26" s="202">
        <f>'4.2'!K38</f>
        <v>0</v>
      </c>
      <c r="K26" s="236">
        <f>'4.2'!L38</f>
        <v>0</v>
      </c>
      <c r="L26" s="202">
        <f>'4.2'!M38</f>
        <v>5513</v>
      </c>
      <c r="M26" s="202"/>
      <c r="N26" s="236"/>
      <c r="O26" s="202">
        <f>'4.2'!N38</f>
        <v>0</v>
      </c>
      <c r="P26" s="202">
        <f>'4.2'!O38</f>
        <v>0</v>
      </c>
      <c r="Q26" s="202">
        <f>'4.2'!P38</f>
        <v>9827</v>
      </c>
    </row>
    <row r="27" spans="1:17" ht="12.75">
      <c r="A27" s="235" t="s">
        <v>522</v>
      </c>
      <c r="B27" s="202">
        <f>SUM(C27:Q27)</f>
        <v>324039</v>
      </c>
      <c r="C27" s="202">
        <f>'4.2'!D39</f>
        <v>307126</v>
      </c>
      <c r="D27" s="202">
        <f>'4.2'!E39</f>
        <v>1433</v>
      </c>
      <c r="E27" s="202">
        <f>'4.2'!F39</f>
        <v>0</v>
      </c>
      <c r="F27" s="202">
        <f>'4.2'!G39</f>
        <v>0</v>
      </c>
      <c r="G27" s="202">
        <f>'4.2'!H39</f>
        <v>0</v>
      </c>
      <c r="H27" s="202">
        <f>'4.2'!I39</f>
        <v>0</v>
      </c>
      <c r="I27" s="757">
        <f>'4.2'!J39</f>
        <v>141</v>
      </c>
      <c r="J27" s="202">
        <f>'4.2'!K39</f>
        <v>0</v>
      </c>
      <c r="K27" s="202">
        <f>'4.2'!L39</f>
        <v>0</v>
      </c>
      <c r="L27" s="202">
        <f>'4.2'!M39</f>
        <v>5512</v>
      </c>
      <c r="M27" s="202">
        <f>'4.2'!N39</f>
        <v>0</v>
      </c>
      <c r="N27" s="202">
        <f>'4.2'!O39</f>
        <v>0</v>
      </c>
      <c r="O27" s="202"/>
      <c r="P27" s="202">
        <f>'4.2'!Q39</f>
        <v>0</v>
      </c>
      <c r="Q27" s="202">
        <v>9827</v>
      </c>
    </row>
    <row r="28" spans="1:17" ht="12.75">
      <c r="A28" s="245" t="s">
        <v>523</v>
      </c>
      <c r="B28" s="249">
        <f>(B$27/B$26)*100</f>
        <v>98.84360796754416</v>
      </c>
      <c r="C28" s="249">
        <f>(C$27/C$26)*100</f>
        <v>100</v>
      </c>
      <c r="D28" s="249">
        <f>(D$27/D$26)*100</f>
        <v>26.7151379567487</v>
      </c>
      <c r="E28" s="249">
        <v>0</v>
      </c>
      <c r="F28" s="249">
        <v>0</v>
      </c>
      <c r="G28" s="249">
        <v>0</v>
      </c>
      <c r="H28" s="249">
        <v>0</v>
      </c>
      <c r="I28" s="249">
        <v>0</v>
      </c>
      <c r="J28" s="249">
        <v>0</v>
      </c>
      <c r="K28" s="249">
        <v>0</v>
      </c>
      <c r="L28" s="249">
        <f>(L$27/L$26)*100</f>
        <v>99.98186105568657</v>
      </c>
      <c r="M28" s="249"/>
      <c r="N28" s="474"/>
      <c r="O28" s="249">
        <v>0</v>
      </c>
      <c r="P28" s="249">
        <v>0</v>
      </c>
      <c r="Q28" s="249">
        <f>(Q$27/Q$26)*100</f>
        <v>100</v>
      </c>
    </row>
    <row r="29" spans="1:17" s="99" customFormat="1" ht="12.75">
      <c r="A29" s="173" t="s">
        <v>768</v>
      </c>
      <c r="B29" s="226"/>
      <c r="C29" s="226"/>
      <c r="D29" s="244"/>
      <c r="E29" s="226"/>
      <c r="F29" s="226"/>
      <c r="G29" s="243"/>
      <c r="H29" s="226"/>
      <c r="I29" s="238"/>
      <c r="J29" s="226"/>
      <c r="K29" s="244"/>
      <c r="L29" s="226"/>
      <c r="M29" s="226"/>
      <c r="N29" s="226"/>
      <c r="O29" s="226"/>
      <c r="P29" s="226"/>
      <c r="Q29" s="226"/>
    </row>
    <row r="30" spans="1:17" ht="12.75">
      <c r="A30" s="107" t="s">
        <v>62</v>
      </c>
      <c r="B30" s="202">
        <v>101159</v>
      </c>
      <c r="C30" s="202">
        <v>92965</v>
      </c>
      <c r="D30" s="202">
        <v>8194</v>
      </c>
      <c r="E30" s="202"/>
      <c r="F30" s="202"/>
      <c r="G30" s="237"/>
      <c r="H30" s="202"/>
      <c r="I30" s="109"/>
      <c r="J30" s="202"/>
      <c r="K30" s="109"/>
      <c r="L30" s="202"/>
      <c r="M30" s="202"/>
      <c r="N30" s="202"/>
      <c r="O30" s="202">
        <v>0</v>
      </c>
      <c r="P30" s="202">
        <v>0</v>
      </c>
      <c r="Q30" s="202"/>
    </row>
    <row r="31" spans="1:17" ht="12.75">
      <c r="A31" s="235" t="s">
        <v>604</v>
      </c>
      <c r="B31" s="202">
        <f>SUM(C31:Q31)</f>
        <v>96376</v>
      </c>
      <c r="C31" s="202">
        <v>89150</v>
      </c>
      <c r="D31" s="202">
        <v>8364</v>
      </c>
      <c r="E31" s="202"/>
      <c r="F31" s="236"/>
      <c r="G31" s="237"/>
      <c r="H31" s="202"/>
      <c r="I31" s="109"/>
      <c r="J31" s="202"/>
      <c r="K31" s="109"/>
      <c r="L31" s="202"/>
      <c r="M31" s="202"/>
      <c r="N31" s="202"/>
      <c r="O31" s="202"/>
      <c r="P31" s="202"/>
      <c r="Q31" s="202">
        <v>-1138</v>
      </c>
    </row>
    <row r="32" spans="1:18" ht="12.75">
      <c r="A32" s="235" t="s">
        <v>522</v>
      </c>
      <c r="B32" s="202">
        <f>SUM(C32:Q32)</f>
        <v>96376</v>
      </c>
      <c r="C32" s="202">
        <v>89150</v>
      </c>
      <c r="D32" s="202">
        <v>8364</v>
      </c>
      <c r="E32" s="202"/>
      <c r="F32" s="236"/>
      <c r="G32" s="237"/>
      <c r="H32" s="202"/>
      <c r="I32" s="109"/>
      <c r="J32" s="202"/>
      <c r="K32" s="109"/>
      <c r="L32" s="202"/>
      <c r="M32" s="202"/>
      <c r="N32" s="202"/>
      <c r="O32" s="202"/>
      <c r="P32" s="202"/>
      <c r="Q32" s="202">
        <v>-1138</v>
      </c>
      <c r="R32" s="57"/>
    </row>
    <row r="33" spans="1:17" ht="12.75">
      <c r="A33" s="245" t="s">
        <v>523</v>
      </c>
      <c r="B33" s="249">
        <f>(B$32/B$31)*100</f>
        <v>100</v>
      </c>
      <c r="C33" s="249">
        <f>(C27/C26)*100</f>
        <v>100</v>
      </c>
      <c r="D33" s="249">
        <v>100</v>
      </c>
      <c r="E33" s="249">
        <v>0</v>
      </c>
      <c r="F33" s="249">
        <v>0</v>
      </c>
      <c r="G33" s="249">
        <v>0</v>
      </c>
      <c r="H33" s="249">
        <v>0</v>
      </c>
      <c r="I33" s="249">
        <v>0</v>
      </c>
      <c r="J33" s="249">
        <v>0</v>
      </c>
      <c r="K33" s="249">
        <v>0</v>
      </c>
      <c r="L33" s="249">
        <v>0</v>
      </c>
      <c r="M33" s="249">
        <v>0</v>
      </c>
      <c r="N33" s="249">
        <v>0</v>
      </c>
      <c r="O33" s="249">
        <v>0</v>
      </c>
      <c r="P33" s="249">
        <v>0</v>
      </c>
      <c r="Q33" s="249">
        <f>(Q27/Q26)*100</f>
        <v>100</v>
      </c>
    </row>
    <row r="34" spans="1:17" ht="12.75">
      <c r="A34" s="239" t="s">
        <v>769</v>
      </c>
      <c r="B34" s="240"/>
      <c r="C34" s="240"/>
      <c r="D34" s="241"/>
      <c r="E34" s="240"/>
      <c r="F34" s="240"/>
      <c r="G34" s="242"/>
      <c r="H34" s="240"/>
      <c r="I34" s="246"/>
      <c r="J34" s="240"/>
      <c r="K34" s="247"/>
      <c r="L34" s="240"/>
      <c r="M34" s="240"/>
      <c r="N34" s="240"/>
      <c r="O34" s="240"/>
      <c r="P34" s="240"/>
      <c r="Q34" s="240"/>
    </row>
    <row r="35" spans="1:17" ht="12.75">
      <c r="A35" s="107" t="s">
        <v>62</v>
      </c>
      <c r="B35" s="202">
        <v>88394</v>
      </c>
      <c r="C35" s="237">
        <v>80671</v>
      </c>
      <c r="D35" s="202">
        <v>7723</v>
      </c>
      <c r="E35" s="202">
        <v>0</v>
      </c>
      <c r="F35" s="202"/>
      <c r="G35" s="237"/>
      <c r="H35" s="202"/>
      <c r="I35" s="109"/>
      <c r="J35" s="202"/>
      <c r="K35" s="109"/>
      <c r="L35" s="202"/>
      <c r="M35" s="202"/>
      <c r="N35" s="202"/>
      <c r="O35" s="202">
        <v>0</v>
      </c>
      <c r="P35" s="202">
        <v>0</v>
      </c>
      <c r="Q35" s="202"/>
    </row>
    <row r="36" spans="1:17" ht="12.75">
      <c r="A36" s="235" t="s">
        <v>604</v>
      </c>
      <c r="B36" s="202">
        <v>87573</v>
      </c>
      <c r="C36" s="237">
        <v>78393</v>
      </c>
      <c r="D36" s="202">
        <v>7783</v>
      </c>
      <c r="E36" s="202"/>
      <c r="F36" s="236"/>
      <c r="G36" s="237"/>
      <c r="H36" s="202"/>
      <c r="I36" s="109"/>
      <c r="J36" s="202"/>
      <c r="K36" s="109"/>
      <c r="L36" s="202"/>
      <c r="M36" s="202"/>
      <c r="N36" s="202"/>
      <c r="O36" s="202"/>
      <c r="P36" s="202"/>
      <c r="Q36" s="202">
        <v>1397</v>
      </c>
    </row>
    <row r="37" spans="1:17" ht="12.75">
      <c r="A37" s="235" t="s">
        <v>522</v>
      </c>
      <c r="B37" s="202">
        <v>87573</v>
      </c>
      <c r="C37" s="237">
        <v>78393</v>
      </c>
      <c r="D37" s="202">
        <v>7769</v>
      </c>
      <c r="E37" s="202"/>
      <c r="F37" s="236"/>
      <c r="G37" s="237"/>
      <c r="H37" s="202"/>
      <c r="I37" s="109"/>
      <c r="J37" s="202"/>
      <c r="K37" s="109"/>
      <c r="L37" s="202">
        <v>14</v>
      </c>
      <c r="M37" s="202"/>
      <c r="N37" s="202"/>
      <c r="O37" s="202"/>
      <c r="P37" s="202"/>
      <c r="Q37" s="202">
        <v>1397</v>
      </c>
    </row>
    <row r="38" spans="1:17" ht="12.75">
      <c r="A38" s="235" t="s">
        <v>523</v>
      </c>
      <c r="B38" s="248">
        <f>(B$32/B$31)*100</f>
        <v>100</v>
      </c>
      <c r="C38" s="249">
        <f>(C32/C31)*100</f>
        <v>100</v>
      </c>
      <c r="D38" s="249">
        <v>99.82</v>
      </c>
      <c r="E38" s="248">
        <v>0</v>
      </c>
      <c r="F38" s="248">
        <v>0</v>
      </c>
      <c r="G38" s="248">
        <v>0</v>
      </c>
      <c r="H38" s="248">
        <v>0</v>
      </c>
      <c r="I38" s="248">
        <v>0</v>
      </c>
      <c r="J38" s="248">
        <v>0</v>
      </c>
      <c r="K38" s="248">
        <v>0</v>
      </c>
      <c r="L38" s="248">
        <v>0</v>
      </c>
      <c r="M38" s="248"/>
      <c r="N38" s="248"/>
      <c r="O38" s="248">
        <v>0</v>
      </c>
      <c r="P38" s="248">
        <v>0</v>
      </c>
      <c r="Q38" s="248">
        <f>(Q$32/Q$31)*100</f>
        <v>100</v>
      </c>
    </row>
    <row r="39" spans="1:17" ht="12.75">
      <c r="A39" s="173" t="s">
        <v>770</v>
      </c>
      <c r="B39" s="226"/>
      <c r="C39" s="226"/>
      <c r="D39" s="238"/>
      <c r="E39" s="226"/>
      <c r="F39" s="226"/>
      <c r="G39" s="243"/>
      <c r="H39" s="226"/>
      <c r="I39" s="238"/>
      <c r="J39" s="226"/>
      <c r="K39" s="244"/>
      <c r="L39" s="226"/>
      <c r="M39" s="226"/>
      <c r="N39" s="226"/>
      <c r="O39" s="226"/>
      <c r="P39" s="226"/>
      <c r="Q39" s="226"/>
    </row>
    <row r="40" spans="1:17" ht="12.75">
      <c r="A40" s="107" t="s">
        <v>62</v>
      </c>
      <c r="B40" s="202">
        <v>47740</v>
      </c>
      <c r="C40" s="202">
        <v>43737</v>
      </c>
      <c r="D40" s="237">
        <v>4003</v>
      </c>
      <c r="E40" s="202"/>
      <c r="F40" s="202"/>
      <c r="G40" s="237"/>
      <c r="H40" s="202"/>
      <c r="I40" s="109"/>
      <c r="J40" s="202"/>
      <c r="K40" s="109"/>
      <c r="L40" s="202"/>
      <c r="M40" s="202"/>
      <c r="N40" s="202"/>
      <c r="O40" s="202">
        <v>0</v>
      </c>
      <c r="P40" s="202">
        <v>0</v>
      </c>
      <c r="Q40" s="202"/>
    </row>
    <row r="41" spans="1:17" ht="12.75">
      <c r="A41" s="235" t="s">
        <v>604</v>
      </c>
      <c r="B41" s="202">
        <v>67357</v>
      </c>
      <c r="C41" s="202">
        <v>58929</v>
      </c>
      <c r="D41" s="237">
        <v>7471</v>
      </c>
      <c r="E41" s="202"/>
      <c r="F41" s="236"/>
      <c r="G41" s="237"/>
      <c r="H41" s="202"/>
      <c r="I41" s="109"/>
      <c r="J41" s="202"/>
      <c r="K41" s="109"/>
      <c r="L41" s="202"/>
      <c r="M41" s="202"/>
      <c r="N41" s="202"/>
      <c r="O41" s="202"/>
      <c r="P41" s="202"/>
      <c r="Q41" s="202">
        <v>957</v>
      </c>
    </row>
    <row r="42" spans="1:17" ht="12.75">
      <c r="A42" s="235" t="s">
        <v>522</v>
      </c>
      <c r="B42" s="202">
        <v>56672</v>
      </c>
      <c r="C42" s="202">
        <v>48181</v>
      </c>
      <c r="D42" s="237">
        <v>7534</v>
      </c>
      <c r="E42" s="202"/>
      <c r="F42" s="236"/>
      <c r="G42" s="237"/>
      <c r="H42" s="202"/>
      <c r="I42" s="109"/>
      <c r="J42" s="202"/>
      <c r="K42" s="109"/>
      <c r="L42" s="202"/>
      <c r="M42" s="202"/>
      <c r="N42" s="202"/>
      <c r="O42" s="202"/>
      <c r="P42" s="202"/>
      <c r="Q42" s="202">
        <v>957</v>
      </c>
    </row>
    <row r="43" spans="1:17" ht="12.75">
      <c r="A43" s="245" t="s">
        <v>523</v>
      </c>
      <c r="B43" s="249">
        <v>84.14</v>
      </c>
      <c r="C43" s="249">
        <v>81.76</v>
      </c>
      <c r="D43" s="249">
        <v>100.84</v>
      </c>
      <c r="E43" s="249">
        <v>0</v>
      </c>
      <c r="F43" s="249">
        <v>0</v>
      </c>
      <c r="G43" s="249">
        <v>0</v>
      </c>
      <c r="H43" s="249">
        <v>0</v>
      </c>
      <c r="I43" s="249">
        <v>0</v>
      </c>
      <c r="J43" s="249">
        <v>0</v>
      </c>
      <c r="K43" s="249">
        <v>0</v>
      </c>
      <c r="L43" s="249">
        <v>0</v>
      </c>
      <c r="M43" s="249"/>
      <c r="N43" s="249"/>
      <c r="O43" s="249">
        <v>0</v>
      </c>
      <c r="P43" s="249">
        <v>0</v>
      </c>
      <c r="Q43" s="249">
        <f>(Q$32/Q$31)*100</f>
        <v>100</v>
      </c>
    </row>
    <row r="44" spans="1:17" ht="12.75">
      <c r="A44" s="173" t="s">
        <v>790</v>
      </c>
      <c r="B44" s="200"/>
      <c r="C44" s="200"/>
      <c r="D44" s="200"/>
      <c r="E44" s="200"/>
      <c r="F44" s="204"/>
      <c r="G44" s="200"/>
      <c r="H44" s="204"/>
      <c r="I44" s="200"/>
      <c r="J44" s="234"/>
      <c r="K44" s="200"/>
      <c r="L44" s="200"/>
      <c r="M44" s="200"/>
      <c r="N44" s="200"/>
      <c r="O44" s="200"/>
      <c r="P44" s="200"/>
      <c r="Q44" s="200"/>
    </row>
    <row r="45" spans="1:17" ht="12.75">
      <c r="A45" s="107" t="s">
        <v>62</v>
      </c>
      <c r="B45" s="202">
        <v>21233</v>
      </c>
      <c r="C45" s="202">
        <v>20533</v>
      </c>
      <c r="D45" s="202">
        <v>700</v>
      </c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>
        <v>0</v>
      </c>
      <c r="P45" s="202">
        <v>0</v>
      </c>
      <c r="Q45" s="202"/>
    </row>
    <row r="46" spans="1:17" ht="12.75">
      <c r="A46" s="235" t="s">
        <v>604</v>
      </c>
      <c r="B46" s="202">
        <f>SUM(C46:Q46)</f>
        <v>21808</v>
      </c>
      <c r="C46" s="202">
        <v>20793</v>
      </c>
      <c r="D46" s="202">
        <v>738</v>
      </c>
      <c r="E46" s="202"/>
      <c r="F46" s="202"/>
      <c r="G46" s="202"/>
      <c r="H46" s="202"/>
      <c r="I46" s="237"/>
      <c r="J46" s="237"/>
      <c r="K46" s="202"/>
      <c r="L46" s="202"/>
      <c r="M46" s="202"/>
      <c r="N46" s="202"/>
      <c r="O46" s="202"/>
      <c r="P46" s="202"/>
      <c r="Q46" s="202">
        <v>277</v>
      </c>
    </row>
    <row r="47" spans="1:17" ht="12.75">
      <c r="A47" s="235" t="s">
        <v>522</v>
      </c>
      <c r="B47" s="202">
        <f>SUM(C47:Q47)</f>
        <v>21654</v>
      </c>
      <c r="C47" s="202">
        <v>20643</v>
      </c>
      <c r="D47" s="202">
        <v>734</v>
      </c>
      <c r="E47" s="202">
        <v>0</v>
      </c>
      <c r="F47" s="202"/>
      <c r="G47" s="202"/>
      <c r="H47" s="202"/>
      <c r="I47" s="237"/>
      <c r="J47" s="237"/>
      <c r="K47" s="202"/>
      <c r="L47" s="202"/>
      <c r="M47" s="202"/>
      <c r="N47" s="202"/>
      <c r="O47" s="202"/>
      <c r="P47" s="202"/>
      <c r="Q47" s="202">
        <v>277</v>
      </c>
    </row>
    <row r="48" spans="1:17" ht="12.75">
      <c r="A48" s="235" t="s">
        <v>523</v>
      </c>
      <c r="B48" s="248">
        <f>(B$47/B$46)*100</f>
        <v>99.2938371239912</v>
      </c>
      <c r="C48" s="248">
        <f>(C$47/C$46)*100</f>
        <v>99.2786033761362</v>
      </c>
      <c r="D48" s="248">
        <f>(D$47/D$46)*100</f>
        <v>99.45799457994579</v>
      </c>
      <c r="E48" s="248">
        <v>0</v>
      </c>
      <c r="F48" s="248">
        <v>0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48">
        <v>0</v>
      </c>
      <c r="M48" s="248"/>
      <c r="N48" s="248"/>
      <c r="O48" s="248">
        <v>0</v>
      </c>
      <c r="P48" s="248">
        <v>0</v>
      </c>
      <c r="Q48" s="248">
        <f>(Q$47/Q$46)*100</f>
        <v>100</v>
      </c>
    </row>
    <row r="49" spans="1:17" ht="12.75">
      <c r="A49" s="173" t="s">
        <v>791</v>
      </c>
      <c r="B49" s="226"/>
      <c r="C49" s="226"/>
      <c r="D49" s="226"/>
      <c r="E49" s="226"/>
      <c r="F49" s="226"/>
      <c r="G49" s="226"/>
      <c r="H49" s="226"/>
      <c r="I49" s="243"/>
      <c r="J49" s="243"/>
      <c r="K49" s="226"/>
      <c r="L49" s="226"/>
      <c r="M49" s="226"/>
      <c r="N49" s="226"/>
      <c r="O49" s="226"/>
      <c r="P49" s="226"/>
      <c r="Q49" s="200"/>
    </row>
    <row r="50" spans="1:17" s="100" customFormat="1" ht="12.75">
      <c r="A50" s="107" t="s">
        <v>64</v>
      </c>
      <c r="B50" s="202">
        <v>142950</v>
      </c>
      <c r="C50" s="202">
        <v>66279</v>
      </c>
      <c r="D50" s="202">
        <v>76671</v>
      </c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>
        <v>0</v>
      </c>
      <c r="P50" s="202">
        <v>0</v>
      </c>
      <c r="Q50" s="202"/>
    </row>
    <row r="51" spans="1:17" s="100" customFormat="1" ht="12.75">
      <c r="A51" s="235" t="s">
        <v>604</v>
      </c>
      <c r="B51" s="202">
        <f>SUM(C51:Q51)</f>
        <v>154434</v>
      </c>
      <c r="C51" s="202">
        <v>68215</v>
      </c>
      <c r="D51" s="109">
        <v>84606</v>
      </c>
      <c r="E51" s="202"/>
      <c r="F51" s="202"/>
      <c r="G51" s="202"/>
      <c r="H51" s="202">
        <v>0</v>
      </c>
      <c r="I51" s="237"/>
      <c r="J51" s="237"/>
      <c r="K51" s="202"/>
      <c r="L51" s="202">
        <v>434</v>
      </c>
      <c r="M51" s="202"/>
      <c r="N51" s="202"/>
      <c r="O51" s="202"/>
      <c r="P51" s="202"/>
      <c r="Q51" s="202">
        <v>1179</v>
      </c>
    </row>
    <row r="52" spans="1:17" s="100" customFormat="1" ht="12.75">
      <c r="A52" s="235" t="s">
        <v>522</v>
      </c>
      <c r="B52" s="202">
        <f>SUM(C52:Q52)</f>
        <v>154429</v>
      </c>
      <c r="C52" s="202">
        <v>68214</v>
      </c>
      <c r="D52" s="109">
        <v>84602</v>
      </c>
      <c r="E52" s="202"/>
      <c r="F52" s="202"/>
      <c r="G52" s="202"/>
      <c r="H52" s="202">
        <v>0</v>
      </c>
      <c r="I52" s="237"/>
      <c r="J52" s="237"/>
      <c r="K52" s="202"/>
      <c r="L52" s="202">
        <v>434</v>
      </c>
      <c r="M52" s="202"/>
      <c r="N52" s="202"/>
      <c r="O52" s="202"/>
      <c r="P52" s="202"/>
      <c r="Q52" s="202">
        <v>1179</v>
      </c>
    </row>
    <row r="53" spans="1:17" s="100" customFormat="1" ht="12.75">
      <c r="A53" s="235" t="s">
        <v>523</v>
      </c>
      <c r="B53" s="248">
        <f>(B$52/B$51)*100</f>
        <v>99.99676237098049</v>
      </c>
      <c r="C53" s="248">
        <f>(C$52/C$51)*100</f>
        <v>99.99853404676391</v>
      </c>
      <c r="D53" s="248">
        <f>(D$52/D$51)*100</f>
        <v>99.99527220291705</v>
      </c>
      <c r="E53" s="248">
        <v>0</v>
      </c>
      <c r="F53" s="248">
        <v>0</v>
      </c>
      <c r="G53" s="248">
        <v>0</v>
      </c>
      <c r="H53" s="248">
        <v>100</v>
      </c>
      <c r="I53" s="248">
        <v>0</v>
      </c>
      <c r="J53" s="248">
        <v>0</v>
      </c>
      <c r="K53" s="248">
        <v>0</v>
      </c>
      <c r="L53" s="248">
        <v>100</v>
      </c>
      <c r="M53" s="248"/>
      <c r="N53" s="248"/>
      <c r="O53" s="248">
        <v>0</v>
      </c>
      <c r="P53" s="248">
        <v>0</v>
      </c>
      <c r="Q53" s="248">
        <f>(Q$52/Q$51)*100</f>
        <v>100</v>
      </c>
    </row>
    <row r="54" spans="1:17" ht="12.75">
      <c r="A54" s="173" t="s">
        <v>792</v>
      </c>
      <c r="B54" s="226"/>
      <c r="C54" s="226"/>
      <c r="D54" s="244"/>
      <c r="E54" s="226"/>
      <c r="F54" s="226"/>
      <c r="G54" s="226"/>
      <c r="H54" s="226"/>
      <c r="I54" s="243"/>
      <c r="J54" s="243"/>
      <c r="K54" s="226"/>
      <c r="L54" s="226"/>
      <c r="M54" s="226"/>
      <c r="N54" s="226"/>
      <c r="O54" s="226"/>
      <c r="P54" s="226"/>
      <c r="Q54" s="226"/>
    </row>
    <row r="55" spans="1:17" ht="12.75">
      <c r="A55" s="107" t="s">
        <v>62</v>
      </c>
      <c r="B55" s="202">
        <v>36313</v>
      </c>
      <c r="C55" s="202">
        <v>29729</v>
      </c>
      <c r="D55" s="202">
        <v>6584</v>
      </c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>
        <v>0</v>
      </c>
      <c r="P55" s="202">
        <v>0</v>
      </c>
      <c r="Q55" s="202"/>
    </row>
    <row r="56" spans="1:17" ht="12.75">
      <c r="A56" s="235" t="s">
        <v>604</v>
      </c>
      <c r="B56" s="202">
        <f>SUM(C56:Q56)</f>
        <v>39389</v>
      </c>
      <c r="C56" s="202">
        <v>30286</v>
      </c>
      <c r="D56" s="109">
        <v>8041</v>
      </c>
      <c r="E56" s="202"/>
      <c r="F56" s="202"/>
      <c r="G56" s="202"/>
      <c r="H56" s="202"/>
      <c r="I56" s="237"/>
      <c r="J56" s="237"/>
      <c r="K56" s="202"/>
      <c r="L56" s="202"/>
      <c r="M56" s="202"/>
      <c r="N56" s="202"/>
      <c r="O56" s="202"/>
      <c r="P56" s="202"/>
      <c r="Q56" s="202">
        <v>1062</v>
      </c>
    </row>
    <row r="57" spans="1:17" ht="12.75">
      <c r="A57" s="235" t="s">
        <v>522</v>
      </c>
      <c r="B57" s="202">
        <f>SUM(C57:Q57)</f>
        <v>39388</v>
      </c>
      <c r="C57" s="202">
        <v>30286</v>
      </c>
      <c r="D57" s="109">
        <v>8040</v>
      </c>
      <c r="E57" s="202"/>
      <c r="F57" s="202"/>
      <c r="G57" s="202"/>
      <c r="H57" s="202"/>
      <c r="I57" s="237"/>
      <c r="J57" s="237"/>
      <c r="K57" s="202"/>
      <c r="L57" s="202"/>
      <c r="M57" s="202"/>
      <c r="N57" s="202"/>
      <c r="O57" s="202"/>
      <c r="P57" s="202"/>
      <c r="Q57" s="202">
        <v>1062</v>
      </c>
    </row>
    <row r="58" spans="1:17" ht="12.75">
      <c r="A58" s="235" t="s">
        <v>523</v>
      </c>
      <c r="B58" s="248">
        <f>(B$57/B$56)*100</f>
        <v>99.99746122013761</v>
      </c>
      <c r="C58" s="248">
        <f>(C$57/C$56)*100</f>
        <v>100</v>
      </c>
      <c r="D58" s="248">
        <f>(D$57/D$56)*100</f>
        <v>99.98756373585374</v>
      </c>
      <c r="E58" s="248">
        <v>0</v>
      </c>
      <c r="F58" s="248">
        <v>0</v>
      </c>
      <c r="G58" s="248">
        <v>0</v>
      </c>
      <c r="H58" s="248">
        <v>0</v>
      </c>
      <c r="I58" s="248">
        <v>0</v>
      </c>
      <c r="J58" s="248">
        <v>0</v>
      </c>
      <c r="K58" s="248">
        <v>0</v>
      </c>
      <c r="L58" s="248">
        <v>0</v>
      </c>
      <c r="M58" s="248"/>
      <c r="N58" s="248"/>
      <c r="O58" s="248">
        <v>0</v>
      </c>
      <c r="P58" s="248">
        <v>0</v>
      </c>
      <c r="Q58" s="248">
        <f>(Q$57/Q$56)*100</f>
        <v>100</v>
      </c>
    </row>
    <row r="59" spans="1:17" ht="12.75">
      <c r="A59" s="173" t="s">
        <v>793</v>
      </c>
      <c r="B59" s="226"/>
      <c r="C59" s="226"/>
      <c r="D59" s="244"/>
      <c r="E59" s="226"/>
      <c r="F59" s="226"/>
      <c r="G59" s="226"/>
      <c r="H59" s="226"/>
      <c r="I59" s="243"/>
      <c r="J59" s="243"/>
      <c r="K59" s="226"/>
      <c r="L59" s="226"/>
      <c r="M59" s="226"/>
      <c r="N59" s="226"/>
      <c r="O59" s="226"/>
      <c r="P59" s="226"/>
      <c r="Q59" s="226"/>
    </row>
    <row r="60" spans="1:17" ht="12.75">
      <c r="A60" s="107" t="s">
        <v>62</v>
      </c>
      <c r="B60" s="202">
        <v>106230</v>
      </c>
      <c r="C60" s="202">
        <v>40368</v>
      </c>
      <c r="D60" s="202">
        <v>65862</v>
      </c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>
        <v>0</v>
      </c>
      <c r="P60" s="202">
        <v>0</v>
      </c>
      <c r="Q60" s="202"/>
    </row>
    <row r="61" spans="1:17" ht="12.75">
      <c r="A61" s="235" t="s">
        <v>604</v>
      </c>
      <c r="B61" s="202">
        <f>SUM(C61:Q61)</f>
        <v>118787</v>
      </c>
      <c r="C61" s="202">
        <v>66953</v>
      </c>
      <c r="D61" s="109">
        <v>48520</v>
      </c>
      <c r="E61" s="202"/>
      <c r="F61" s="202"/>
      <c r="G61" s="202"/>
      <c r="H61" s="202"/>
      <c r="I61" s="237"/>
      <c r="J61" s="237"/>
      <c r="K61" s="202"/>
      <c r="L61" s="202"/>
      <c r="M61" s="202"/>
      <c r="N61" s="202"/>
      <c r="O61" s="202"/>
      <c r="P61" s="202"/>
      <c r="Q61" s="202">
        <v>3314</v>
      </c>
    </row>
    <row r="62" spans="1:17" ht="12.75">
      <c r="A62" s="235" t="s">
        <v>522</v>
      </c>
      <c r="B62" s="202">
        <f>SUM(C62:Q62)</f>
        <v>118873</v>
      </c>
      <c r="C62" s="202">
        <v>66953</v>
      </c>
      <c r="D62" s="109">
        <v>48606</v>
      </c>
      <c r="E62" s="202"/>
      <c r="F62" s="202"/>
      <c r="G62" s="202"/>
      <c r="H62" s="202"/>
      <c r="I62" s="237"/>
      <c r="J62" s="237"/>
      <c r="K62" s="202"/>
      <c r="L62" s="202"/>
      <c r="M62" s="202"/>
      <c r="N62" s="202"/>
      <c r="O62" s="202"/>
      <c r="P62" s="202"/>
      <c r="Q62" s="202">
        <v>3314</v>
      </c>
    </row>
    <row r="63" spans="1:17" ht="15.75" customHeight="1">
      <c r="A63" s="235" t="s">
        <v>523</v>
      </c>
      <c r="B63" s="248">
        <f>(B$62/B$61)*100</f>
        <v>100.07239849478478</v>
      </c>
      <c r="C63" s="248">
        <f>(C$62/C$61)*100</f>
        <v>100</v>
      </c>
      <c r="D63" s="248">
        <f>(D$62/D$61)*100</f>
        <v>100.17724649629018</v>
      </c>
      <c r="E63" s="248">
        <v>0</v>
      </c>
      <c r="F63" s="248">
        <v>0</v>
      </c>
      <c r="G63" s="248">
        <v>0</v>
      </c>
      <c r="H63" s="248">
        <v>0</v>
      </c>
      <c r="I63" s="248">
        <v>0</v>
      </c>
      <c r="J63" s="248">
        <v>0</v>
      </c>
      <c r="K63" s="248">
        <v>0</v>
      </c>
      <c r="L63" s="248">
        <v>0</v>
      </c>
      <c r="M63" s="248"/>
      <c r="N63" s="248"/>
      <c r="O63" s="248">
        <v>0</v>
      </c>
      <c r="P63" s="248">
        <v>0</v>
      </c>
      <c r="Q63" s="248">
        <f>(Q$62/Q$61)*100</f>
        <v>100</v>
      </c>
    </row>
    <row r="64" spans="1:17" ht="15.75" customHeight="1">
      <c r="A64" s="173" t="s">
        <v>794</v>
      </c>
      <c r="B64" s="226"/>
      <c r="C64" s="226"/>
      <c r="D64" s="244"/>
      <c r="E64" s="226"/>
      <c r="F64" s="226"/>
      <c r="G64" s="226"/>
      <c r="H64" s="226"/>
      <c r="I64" s="243"/>
      <c r="J64" s="243"/>
      <c r="K64" s="226"/>
      <c r="L64" s="226"/>
      <c r="M64" s="226"/>
      <c r="N64" s="226"/>
      <c r="O64" s="226"/>
      <c r="P64" s="226"/>
      <c r="Q64" s="226"/>
    </row>
    <row r="65" spans="1:17" ht="12.75">
      <c r="A65" s="107" t="s">
        <v>62</v>
      </c>
      <c r="B65" s="202">
        <v>0</v>
      </c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>
        <v>0</v>
      </c>
      <c r="P65" s="202">
        <v>0</v>
      </c>
      <c r="Q65" s="202"/>
    </row>
    <row r="66" spans="1:17" ht="12.75">
      <c r="A66" s="235" t="s">
        <v>604</v>
      </c>
      <c r="B66" s="202">
        <f>SUM(C66:Q66)</f>
        <v>8316</v>
      </c>
      <c r="C66" s="202">
        <v>5208</v>
      </c>
      <c r="D66" s="109">
        <v>3108</v>
      </c>
      <c r="E66" s="202"/>
      <c r="F66" s="202"/>
      <c r="G66" s="202"/>
      <c r="H66" s="202"/>
      <c r="I66" s="237"/>
      <c r="J66" s="237"/>
      <c r="K66" s="202"/>
      <c r="L66" s="202"/>
      <c r="M66" s="202"/>
      <c r="N66" s="202"/>
      <c r="O66" s="202"/>
      <c r="P66" s="202"/>
      <c r="Q66" s="202">
        <v>0</v>
      </c>
    </row>
    <row r="67" spans="1:17" ht="12.75">
      <c r="A67" s="235" t="s">
        <v>522</v>
      </c>
      <c r="B67" s="202">
        <f>SUM(C67:Q67)</f>
        <v>7976</v>
      </c>
      <c r="C67" s="202">
        <v>4868</v>
      </c>
      <c r="D67" s="109">
        <v>3108</v>
      </c>
      <c r="E67" s="202"/>
      <c r="F67" s="202"/>
      <c r="G67" s="202"/>
      <c r="H67" s="202"/>
      <c r="I67" s="237"/>
      <c r="J67" s="237"/>
      <c r="K67" s="202"/>
      <c r="L67" s="202"/>
      <c r="M67" s="202"/>
      <c r="N67" s="202"/>
      <c r="O67" s="202"/>
      <c r="P67" s="202"/>
      <c r="Q67" s="202">
        <v>0</v>
      </c>
    </row>
    <row r="68" spans="1:17" ht="12.75">
      <c r="A68" s="235" t="s">
        <v>523</v>
      </c>
      <c r="B68" s="248">
        <v>95.91</v>
      </c>
      <c r="C68" s="248">
        <v>93.47</v>
      </c>
      <c r="D68" s="248">
        <v>100</v>
      </c>
      <c r="E68" s="248">
        <v>0</v>
      </c>
      <c r="F68" s="248">
        <v>0</v>
      </c>
      <c r="G68" s="248">
        <v>0</v>
      </c>
      <c r="H68" s="248">
        <v>0</v>
      </c>
      <c r="I68" s="248">
        <v>0</v>
      </c>
      <c r="J68" s="248">
        <v>0</v>
      </c>
      <c r="K68" s="248">
        <v>0</v>
      </c>
      <c r="L68" s="248">
        <v>0</v>
      </c>
      <c r="M68" s="248"/>
      <c r="N68" s="248"/>
      <c r="O68" s="248">
        <v>0</v>
      </c>
      <c r="P68" s="248">
        <v>0</v>
      </c>
      <c r="Q68" s="248">
        <v>0</v>
      </c>
    </row>
    <row r="69" spans="1:17" ht="12.75">
      <c r="A69" s="173" t="s">
        <v>774</v>
      </c>
      <c r="B69" s="226"/>
      <c r="C69" s="226"/>
      <c r="D69" s="244"/>
      <c r="E69" s="226"/>
      <c r="F69" s="226"/>
      <c r="G69" s="226"/>
      <c r="H69" s="243"/>
      <c r="I69" s="226"/>
      <c r="J69" s="238"/>
      <c r="K69" s="226"/>
      <c r="L69" s="238"/>
      <c r="M69" s="226"/>
      <c r="N69" s="238"/>
      <c r="O69" s="226"/>
      <c r="P69" s="238"/>
      <c r="Q69" s="226"/>
    </row>
    <row r="70" spans="1:17" ht="12.75">
      <c r="A70" s="107" t="s">
        <v>62</v>
      </c>
      <c r="B70" s="202">
        <f>SUM(C70:Q70)</f>
        <v>369948</v>
      </c>
      <c r="C70" s="202">
        <v>307586</v>
      </c>
      <c r="D70" s="202">
        <v>36102</v>
      </c>
      <c r="E70" s="202"/>
      <c r="F70" s="202"/>
      <c r="G70" s="202"/>
      <c r="H70" s="237">
        <v>0</v>
      </c>
      <c r="I70" s="202"/>
      <c r="J70" s="236"/>
      <c r="K70" s="202"/>
      <c r="L70" s="236">
        <v>26260</v>
      </c>
      <c r="M70" s="202"/>
      <c r="N70" s="236"/>
      <c r="O70" s="202">
        <v>0</v>
      </c>
      <c r="P70" s="236">
        <v>0</v>
      </c>
      <c r="Q70" s="202"/>
    </row>
    <row r="71" spans="1:17" ht="12.75">
      <c r="A71" s="235" t="s">
        <v>604</v>
      </c>
      <c r="B71" s="202">
        <f>SUM(C71:Q71)</f>
        <v>412700</v>
      </c>
      <c r="C71" s="202">
        <v>337659</v>
      </c>
      <c r="D71" s="109">
        <v>42780</v>
      </c>
      <c r="E71" s="202"/>
      <c r="F71" s="202"/>
      <c r="G71" s="202"/>
      <c r="H71" s="237"/>
      <c r="I71" s="202"/>
      <c r="J71" s="236"/>
      <c r="K71" s="202"/>
      <c r="L71" s="236">
        <v>30036</v>
      </c>
      <c r="M71" s="202"/>
      <c r="N71" s="236"/>
      <c r="O71" s="202"/>
      <c r="P71" s="236"/>
      <c r="Q71" s="202">
        <v>2225</v>
      </c>
    </row>
    <row r="72" spans="1:17" ht="12.75">
      <c r="A72" s="235" t="s">
        <v>522</v>
      </c>
      <c r="B72" s="237">
        <f>SUM(C72:Q72)</f>
        <v>375184</v>
      </c>
      <c r="C72" s="202">
        <v>292929</v>
      </c>
      <c r="D72" s="236">
        <v>49415</v>
      </c>
      <c r="E72" s="202"/>
      <c r="F72" s="236"/>
      <c r="G72" s="202"/>
      <c r="H72" s="236"/>
      <c r="I72" s="202"/>
      <c r="J72" s="236"/>
      <c r="K72" s="202"/>
      <c r="L72" s="236">
        <v>30615</v>
      </c>
      <c r="M72" s="202"/>
      <c r="N72" s="236"/>
      <c r="O72" s="202"/>
      <c r="P72" s="236"/>
      <c r="Q72" s="202">
        <v>2225</v>
      </c>
    </row>
    <row r="73" spans="1:17" ht="12.75">
      <c r="A73" s="235" t="s">
        <v>523</v>
      </c>
      <c r="B73" s="250">
        <f>(B$72/B$71)*100</f>
        <v>90.90961957838624</v>
      </c>
      <c r="C73" s="250">
        <f>(C$72/C$71)*100</f>
        <v>86.75290751912432</v>
      </c>
      <c r="D73" s="250">
        <f>(D$72/D$71)*100</f>
        <v>115.50958391771854</v>
      </c>
      <c r="E73" s="250">
        <v>0</v>
      </c>
      <c r="F73" s="250">
        <v>0</v>
      </c>
      <c r="G73" s="250">
        <v>0</v>
      </c>
      <c r="H73" s="250">
        <v>0</v>
      </c>
      <c r="I73" s="250">
        <v>0</v>
      </c>
      <c r="J73" s="250">
        <v>0</v>
      </c>
      <c r="K73" s="250">
        <v>0</v>
      </c>
      <c r="L73" s="250">
        <f>(L$72/L$71)*100</f>
        <v>101.92768677586896</v>
      </c>
      <c r="M73" s="249"/>
      <c r="N73" s="392"/>
      <c r="O73" s="250">
        <v>0</v>
      </c>
      <c r="P73" s="250">
        <v>0</v>
      </c>
      <c r="Q73" s="249">
        <f>(Q$72/Q$71)*100</f>
        <v>100</v>
      </c>
    </row>
    <row r="74" spans="1:17" ht="12.75">
      <c r="A74" s="173" t="s">
        <v>221</v>
      </c>
      <c r="B74" s="243"/>
      <c r="C74" s="226"/>
      <c r="D74" s="238"/>
      <c r="E74" s="226"/>
      <c r="F74" s="238"/>
      <c r="G74" s="226"/>
      <c r="H74" s="238"/>
      <c r="I74" s="226"/>
      <c r="J74" s="238"/>
      <c r="K74" s="226"/>
      <c r="L74" s="238"/>
      <c r="M74" s="226"/>
      <c r="N74" s="244"/>
      <c r="O74" s="226"/>
      <c r="P74" s="238"/>
      <c r="Q74" s="226"/>
    </row>
    <row r="75" spans="1:17" ht="12.75">
      <c r="A75" s="107" t="s">
        <v>62</v>
      </c>
      <c r="B75" s="237">
        <f>SUM(C75:Q75)</f>
        <v>2198292</v>
      </c>
      <c r="C75" s="202">
        <f>SUM(C15,C20,C25,C30,C45,C50,C55,C60,C70,C65,C35,C40)</f>
        <v>927083</v>
      </c>
      <c r="D75" s="202">
        <f aca="true" t="shared" si="1" ref="D75:Q75">SUM(D15,D20,D25,D30,D45,D50,D55,D60,D70,D65,D35,D40)</f>
        <v>238360</v>
      </c>
      <c r="E75" s="202">
        <f t="shared" si="1"/>
        <v>516914</v>
      </c>
      <c r="F75" s="202">
        <f t="shared" si="1"/>
        <v>54273</v>
      </c>
      <c r="G75" s="202">
        <f t="shared" si="1"/>
        <v>168546</v>
      </c>
      <c r="H75" s="202">
        <f t="shared" si="1"/>
        <v>0</v>
      </c>
      <c r="I75" s="202">
        <f t="shared" si="1"/>
        <v>0</v>
      </c>
      <c r="J75" s="202">
        <f t="shared" si="1"/>
        <v>54868</v>
      </c>
      <c r="K75" s="202">
        <f t="shared" si="1"/>
        <v>201188</v>
      </c>
      <c r="L75" s="202">
        <f t="shared" si="1"/>
        <v>37060</v>
      </c>
      <c r="M75" s="202">
        <f t="shared" si="1"/>
        <v>0</v>
      </c>
      <c r="N75" s="202">
        <f t="shared" si="1"/>
        <v>0</v>
      </c>
      <c r="O75" s="202">
        <f t="shared" si="1"/>
        <v>0</v>
      </c>
      <c r="P75" s="202">
        <f t="shared" si="1"/>
        <v>0</v>
      </c>
      <c r="Q75" s="202">
        <f t="shared" si="1"/>
        <v>0</v>
      </c>
    </row>
    <row r="76" spans="1:17" ht="12.75">
      <c r="A76" s="235" t="s">
        <v>604</v>
      </c>
      <c r="B76" s="237">
        <f>SUM(C76:Q76)</f>
        <v>3322692</v>
      </c>
      <c r="C76" s="202">
        <f aca="true" t="shared" si="2" ref="C76:Q77">SUM(C16,C21,C26,C31,C46,C51,C56,C61,C71,C66,C36,C41)</f>
        <v>1062712</v>
      </c>
      <c r="D76" s="202">
        <f t="shared" si="2"/>
        <v>320535</v>
      </c>
      <c r="E76" s="202">
        <f t="shared" si="2"/>
        <v>480698</v>
      </c>
      <c r="F76" s="202">
        <f t="shared" si="2"/>
        <v>34733</v>
      </c>
      <c r="G76" s="202">
        <f t="shared" si="2"/>
        <v>223618</v>
      </c>
      <c r="H76" s="202">
        <f t="shared" si="2"/>
        <v>0</v>
      </c>
      <c r="I76" s="202">
        <f t="shared" si="2"/>
        <v>615018</v>
      </c>
      <c r="J76" s="202">
        <f t="shared" si="2"/>
        <v>153904</v>
      </c>
      <c r="K76" s="202">
        <f t="shared" si="2"/>
        <v>32725</v>
      </c>
      <c r="L76" s="202">
        <f t="shared" si="2"/>
        <v>106809</v>
      </c>
      <c r="M76" s="202">
        <f t="shared" si="2"/>
        <v>0</v>
      </c>
      <c r="N76" s="202">
        <f t="shared" si="2"/>
        <v>200000</v>
      </c>
      <c r="O76" s="202">
        <f t="shared" si="2"/>
        <v>25950</v>
      </c>
      <c r="P76" s="202">
        <f t="shared" si="2"/>
        <v>0</v>
      </c>
      <c r="Q76" s="202">
        <f t="shared" si="2"/>
        <v>65990</v>
      </c>
    </row>
    <row r="77" spans="1:17" ht="12.75">
      <c r="A77" s="235" t="s">
        <v>522</v>
      </c>
      <c r="B77" s="246">
        <f>SUM(C77:Q77)</f>
        <v>3326476</v>
      </c>
      <c r="C77" s="202">
        <f>SUM(C17,C22,C27,C32,C47,C52,C57,C62,C72,C67,C37,C42)</f>
        <v>1006743</v>
      </c>
      <c r="D77" s="202">
        <f t="shared" si="2"/>
        <v>323594</v>
      </c>
      <c r="E77" s="202">
        <f t="shared" si="2"/>
        <v>536668</v>
      </c>
      <c r="F77" s="202">
        <f t="shared" si="2"/>
        <v>34731</v>
      </c>
      <c r="G77" s="202">
        <f t="shared" si="2"/>
        <v>240625</v>
      </c>
      <c r="H77" s="202">
        <f t="shared" si="2"/>
        <v>0</v>
      </c>
      <c r="I77" s="202">
        <f t="shared" si="2"/>
        <v>615158</v>
      </c>
      <c r="J77" s="202">
        <f t="shared" si="2"/>
        <v>153903</v>
      </c>
      <c r="K77" s="202">
        <f t="shared" si="2"/>
        <v>15715</v>
      </c>
      <c r="L77" s="202">
        <f t="shared" si="2"/>
        <v>107399</v>
      </c>
      <c r="M77" s="202">
        <f t="shared" si="2"/>
        <v>0</v>
      </c>
      <c r="N77" s="202">
        <f t="shared" si="2"/>
        <v>200000</v>
      </c>
      <c r="O77" s="202">
        <f t="shared" si="2"/>
        <v>25950</v>
      </c>
      <c r="P77" s="202">
        <f t="shared" si="2"/>
        <v>0</v>
      </c>
      <c r="Q77" s="202">
        <f t="shared" si="2"/>
        <v>65990</v>
      </c>
    </row>
    <row r="78" spans="1:17" ht="12.75">
      <c r="A78" s="245" t="s">
        <v>523</v>
      </c>
      <c r="B78" s="519">
        <f>(B$77/B$76)*100</f>
        <v>100.11388356188296</v>
      </c>
      <c r="C78" s="503">
        <f aca="true" t="shared" si="3" ref="C78:Q78">(C$77/C$76)*100</f>
        <v>94.73338025730396</v>
      </c>
      <c r="D78" s="519">
        <f t="shared" si="3"/>
        <v>100.9543419595364</v>
      </c>
      <c r="E78" s="503">
        <f t="shared" si="3"/>
        <v>111.64348509875224</v>
      </c>
      <c r="F78" s="519">
        <f t="shared" si="3"/>
        <v>99.9942417873492</v>
      </c>
      <c r="G78" s="503">
        <f t="shared" si="3"/>
        <v>107.60538060442362</v>
      </c>
      <c r="H78" s="519">
        <v>0</v>
      </c>
      <c r="I78" s="503">
        <v>0</v>
      </c>
      <c r="J78" s="519">
        <f t="shared" si="3"/>
        <v>99.99935024430813</v>
      </c>
      <c r="K78" s="503">
        <f t="shared" si="3"/>
        <v>48.02139037433155</v>
      </c>
      <c r="L78" s="519">
        <f t="shared" si="3"/>
        <v>100.55238790738608</v>
      </c>
      <c r="M78" s="503">
        <v>0</v>
      </c>
      <c r="N78" s="519">
        <v>0</v>
      </c>
      <c r="O78" s="503">
        <v>0</v>
      </c>
      <c r="P78" s="519">
        <v>0</v>
      </c>
      <c r="Q78" s="503">
        <f t="shared" si="3"/>
        <v>100</v>
      </c>
    </row>
    <row r="79" ht="12.75">
      <c r="Q79" s="5"/>
    </row>
    <row r="80" spans="6:17" ht="12.75">
      <c r="F80" s="57"/>
      <c r="J80" t="s">
        <v>848</v>
      </c>
      <c r="Q80" s="5"/>
    </row>
    <row r="81" ht="12.75">
      <c r="Q81" s="5"/>
    </row>
    <row r="82" ht="12.75">
      <c r="Q82" s="5"/>
    </row>
    <row r="83" ht="12.75">
      <c r="Q83" s="5"/>
    </row>
    <row r="84" ht="12.75">
      <c r="Q84" s="5"/>
    </row>
    <row r="85" ht="12.75">
      <c r="Q85" s="5"/>
    </row>
    <row r="86" ht="12.75">
      <c r="Q86" s="5"/>
    </row>
    <row r="87" ht="12.75">
      <c r="Q87" s="5"/>
    </row>
    <row r="88" ht="12.75">
      <c r="Q88" s="5"/>
    </row>
    <row r="89" ht="12.75">
      <c r="Q89" s="5"/>
    </row>
    <row r="90" ht="12.75">
      <c r="Q90" s="5"/>
    </row>
    <row r="91" ht="12.75">
      <c r="Q91" s="5"/>
    </row>
    <row r="92" ht="12.75">
      <c r="Q92" s="5"/>
    </row>
    <row r="93" ht="12.75">
      <c r="Q93" s="5"/>
    </row>
    <row r="94" ht="12.75">
      <c r="Q94" s="5"/>
    </row>
    <row r="95" ht="12.75">
      <c r="Q95" s="5"/>
    </row>
    <row r="96" ht="12.75">
      <c r="Q96" s="5"/>
    </row>
    <row r="97" ht="12.75">
      <c r="Q97" s="5"/>
    </row>
    <row r="98" ht="12.75">
      <c r="Q98" s="5"/>
    </row>
    <row r="99" ht="12.75">
      <c r="Q99" s="5"/>
    </row>
    <row r="100" ht="12.75">
      <c r="Q100" s="5"/>
    </row>
    <row r="101" ht="12.75">
      <c r="Q101" s="5"/>
    </row>
    <row r="102" ht="12.75">
      <c r="Q102" s="5"/>
    </row>
    <row r="103" ht="12.75">
      <c r="Q103" s="5"/>
    </row>
    <row r="104" ht="12.75">
      <c r="Q104" s="5"/>
    </row>
    <row r="105" ht="12.75">
      <c r="Q105" s="5"/>
    </row>
    <row r="106" ht="12.75">
      <c r="Q106" s="5"/>
    </row>
    <row r="107" ht="12.75">
      <c r="Q107" s="5"/>
    </row>
    <row r="108" ht="12.75">
      <c r="Q108" s="5"/>
    </row>
    <row r="109" ht="12.75">
      <c r="Q109" s="5"/>
    </row>
    <row r="110" ht="12.75">
      <c r="Q110" s="5"/>
    </row>
    <row r="111" ht="12.75">
      <c r="Q111" s="5"/>
    </row>
    <row r="112" ht="12.75">
      <c r="Q112" s="5"/>
    </row>
    <row r="113" ht="12.75">
      <c r="Q113" s="5"/>
    </row>
    <row r="114" ht="12.75">
      <c r="Q114" s="5"/>
    </row>
    <row r="115" ht="12.75">
      <c r="Q115" s="5"/>
    </row>
    <row r="116" ht="12.75">
      <c r="Q116" s="5"/>
    </row>
    <row r="117" ht="12.75">
      <c r="Q117" s="5"/>
    </row>
    <row r="118" ht="12.75">
      <c r="Q118" s="5"/>
    </row>
    <row r="119" ht="12.75">
      <c r="Q119" s="5"/>
    </row>
    <row r="120" ht="12.75">
      <c r="Q120" s="5"/>
    </row>
    <row r="121" ht="12.75">
      <c r="Q121" s="5"/>
    </row>
    <row r="122" ht="12.75">
      <c r="Q122" s="5"/>
    </row>
    <row r="123" ht="12.75">
      <c r="Q123" s="5"/>
    </row>
    <row r="124" ht="12.75">
      <c r="Q124" s="5"/>
    </row>
    <row r="125" ht="12.75">
      <c r="Q125" s="5"/>
    </row>
    <row r="126" ht="12.75">
      <c r="Q126" s="5"/>
    </row>
    <row r="127" ht="12.75">
      <c r="Q127" s="5"/>
    </row>
    <row r="128" ht="12.75">
      <c r="Q128" s="5"/>
    </row>
    <row r="129" ht="12.75">
      <c r="Q129" s="5"/>
    </row>
    <row r="130" ht="12.75">
      <c r="Q130" s="5"/>
    </row>
    <row r="131" ht="12.75">
      <c r="Q131" s="5"/>
    </row>
    <row r="132" ht="12.75">
      <c r="Q132" s="5"/>
    </row>
    <row r="133" ht="12.75">
      <c r="Q133" s="5"/>
    </row>
    <row r="134" ht="12.75">
      <c r="Q134" s="5"/>
    </row>
    <row r="135" ht="12.75">
      <c r="Q135" s="5"/>
    </row>
    <row r="136" ht="12.75">
      <c r="Q136" s="5"/>
    </row>
    <row r="137" ht="12.75">
      <c r="Q137" s="5"/>
    </row>
    <row r="138" ht="12.75">
      <c r="Q138" s="5"/>
    </row>
    <row r="139" ht="12.75">
      <c r="Q139" s="5"/>
    </row>
    <row r="140" ht="12.75">
      <c r="Q140" s="5"/>
    </row>
    <row r="141" ht="12.75">
      <c r="Q141" s="5"/>
    </row>
    <row r="142" ht="12.75">
      <c r="Q142" s="5"/>
    </row>
    <row r="143" ht="12.75">
      <c r="Q143" s="5"/>
    </row>
    <row r="144" ht="12.75">
      <c r="Q144" s="5"/>
    </row>
    <row r="145" ht="12.75">
      <c r="Q145" s="5"/>
    </row>
    <row r="146" ht="12.75">
      <c r="Q146" s="5"/>
    </row>
    <row r="147" ht="12.75">
      <c r="Q147" s="5"/>
    </row>
    <row r="148" ht="12.75">
      <c r="Q148" s="5"/>
    </row>
    <row r="149" ht="12.75">
      <c r="Q149" s="5"/>
    </row>
    <row r="150" ht="12.75">
      <c r="Q150" s="5"/>
    </row>
    <row r="151" ht="12.75">
      <c r="Q151" s="5"/>
    </row>
    <row r="152" ht="12.75">
      <c r="Q152" s="5"/>
    </row>
    <row r="153" ht="12.75">
      <c r="Q153" s="5"/>
    </row>
    <row r="154" ht="12.75">
      <c r="Q154" s="5"/>
    </row>
    <row r="155" ht="12.75">
      <c r="Q155" s="5"/>
    </row>
    <row r="156" ht="12.75">
      <c r="Q156" s="5"/>
    </row>
    <row r="157" ht="12.75">
      <c r="Q157" s="5"/>
    </row>
    <row r="158" ht="12.75">
      <c r="Q158" s="5"/>
    </row>
    <row r="159" ht="12.75">
      <c r="Q159" s="5"/>
    </row>
    <row r="160" ht="12.75">
      <c r="Q160" s="5"/>
    </row>
    <row r="161" ht="12.75">
      <c r="Q161" s="5"/>
    </row>
    <row r="162" ht="12.75">
      <c r="Q162" s="5"/>
    </row>
    <row r="163" ht="12.75">
      <c r="Q163" s="5"/>
    </row>
    <row r="164" ht="12.75">
      <c r="Q164" s="5"/>
    </row>
    <row r="165" ht="12.75">
      <c r="Q165" s="5"/>
    </row>
    <row r="166" ht="12.75">
      <c r="Q166" s="5"/>
    </row>
    <row r="167" ht="12.75">
      <c r="Q167" s="5"/>
    </row>
    <row r="168" ht="12.75">
      <c r="Q168" s="5"/>
    </row>
    <row r="169" ht="12.75">
      <c r="Q169" s="5"/>
    </row>
    <row r="170" ht="12.75">
      <c r="Q170" s="5"/>
    </row>
    <row r="171" ht="12.75">
      <c r="Q171" s="5"/>
    </row>
    <row r="172" ht="12.75">
      <c r="Q172" s="5"/>
    </row>
    <row r="173" ht="12.75">
      <c r="Q173" s="5"/>
    </row>
    <row r="174" ht="12.75">
      <c r="Q174" s="5"/>
    </row>
    <row r="175" ht="12.75">
      <c r="Q175" s="5"/>
    </row>
    <row r="176" ht="12.75">
      <c r="Q176" s="5"/>
    </row>
    <row r="177" ht="12.75">
      <c r="Q177" s="5"/>
    </row>
    <row r="178" ht="12.75">
      <c r="Q178" s="5"/>
    </row>
    <row r="179" ht="12.75">
      <c r="Q179" s="5"/>
    </row>
    <row r="180" ht="12.75">
      <c r="Q180" s="5"/>
    </row>
    <row r="181" ht="12.75">
      <c r="Q181" s="5"/>
    </row>
    <row r="182" ht="12.75">
      <c r="Q182" s="5"/>
    </row>
    <row r="183" ht="12.75">
      <c r="Q183" s="5"/>
    </row>
    <row r="184" ht="12.75">
      <c r="Q184" s="5"/>
    </row>
    <row r="185" ht="12.75">
      <c r="Q185" s="5"/>
    </row>
    <row r="186" ht="12.75">
      <c r="Q186" s="5"/>
    </row>
    <row r="187" ht="12.75">
      <c r="Q187" s="5"/>
    </row>
    <row r="188" ht="12.75">
      <c r="Q188" s="5"/>
    </row>
    <row r="189" ht="12.75">
      <c r="Q189" s="5"/>
    </row>
    <row r="190" ht="12.75">
      <c r="Q190" s="5"/>
    </row>
    <row r="191" ht="12.75">
      <c r="Q191" s="5"/>
    </row>
    <row r="192" ht="12.75">
      <c r="Q192" s="5"/>
    </row>
    <row r="193" ht="12.75">
      <c r="Q193" s="5"/>
    </row>
    <row r="194" ht="12.75">
      <c r="Q194" s="5"/>
    </row>
    <row r="195" ht="12.75">
      <c r="Q195" s="5"/>
    </row>
    <row r="196" ht="12.75">
      <c r="Q196" s="5"/>
    </row>
    <row r="197" ht="12.75">
      <c r="Q197" s="5"/>
    </row>
    <row r="198" ht="12.75">
      <c r="Q198" s="5"/>
    </row>
    <row r="199" ht="12.75">
      <c r="Q199" s="5"/>
    </row>
    <row r="200" ht="12.75">
      <c r="Q200" s="5"/>
    </row>
    <row r="201" ht="12.75">
      <c r="Q201" s="5"/>
    </row>
    <row r="202" ht="12.75">
      <c r="Q202" s="5"/>
    </row>
    <row r="203" ht="12.75">
      <c r="Q203" s="5"/>
    </row>
    <row r="204" ht="12.75">
      <c r="Q204" s="5"/>
    </row>
    <row r="205" ht="12.75">
      <c r="Q205" s="5"/>
    </row>
    <row r="206" ht="12.75">
      <c r="Q206" s="5"/>
    </row>
    <row r="207" ht="12.75">
      <c r="Q207" s="5"/>
    </row>
    <row r="208" ht="12.75">
      <c r="Q208" s="5"/>
    </row>
    <row r="209" ht="12.75">
      <c r="Q209" s="5"/>
    </row>
    <row r="210" ht="12.75">
      <c r="Q210" s="5"/>
    </row>
    <row r="211" ht="12.75">
      <c r="Q211" s="5"/>
    </row>
    <row r="212" ht="12.75">
      <c r="Q212" s="5"/>
    </row>
    <row r="213" ht="12.75">
      <c r="Q213" s="5"/>
    </row>
    <row r="214" ht="12.75">
      <c r="Q214" s="5"/>
    </row>
    <row r="215" ht="12.75">
      <c r="Q215" s="5"/>
    </row>
    <row r="216" ht="12.75">
      <c r="Q216" s="5"/>
    </row>
    <row r="217" ht="12.75">
      <c r="Q217" s="5"/>
    </row>
    <row r="218" ht="12.75">
      <c r="Q218" s="5"/>
    </row>
    <row r="219" ht="12.75">
      <c r="Q219" s="5"/>
    </row>
    <row r="220" ht="12.75">
      <c r="Q220" s="5"/>
    </row>
    <row r="221" ht="12.75">
      <c r="Q221" s="5"/>
    </row>
    <row r="222" ht="12.75">
      <c r="Q222" s="5"/>
    </row>
    <row r="223" ht="12.75">
      <c r="Q223" s="5"/>
    </row>
    <row r="224" ht="12.75">
      <c r="Q224" s="5"/>
    </row>
    <row r="225" ht="12.75">
      <c r="Q225" s="5"/>
    </row>
    <row r="226" ht="12.75">
      <c r="Q226" s="5"/>
    </row>
    <row r="227" ht="12.75">
      <c r="Q227" s="5"/>
    </row>
    <row r="228" ht="12.75">
      <c r="Q228" s="5"/>
    </row>
    <row r="229" ht="12.75">
      <c r="Q229" s="5"/>
    </row>
    <row r="230" ht="12.75">
      <c r="Q230" s="5"/>
    </row>
    <row r="231" ht="12.75">
      <c r="Q231" s="5"/>
    </row>
    <row r="232" ht="12.75">
      <c r="Q232" s="5"/>
    </row>
    <row r="233" ht="12.75">
      <c r="Q233" s="5"/>
    </row>
    <row r="234" ht="12.75">
      <c r="Q234" s="5"/>
    </row>
    <row r="235" ht="12.75">
      <c r="Q235" s="5"/>
    </row>
    <row r="236" ht="12.75">
      <c r="Q236" s="5"/>
    </row>
    <row r="237" ht="12.75">
      <c r="Q237" s="5"/>
    </row>
    <row r="238" ht="12.75">
      <c r="Q238" s="5"/>
    </row>
    <row r="239" ht="12.75">
      <c r="Q239" s="5"/>
    </row>
    <row r="240" ht="12.75">
      <c r="Q240" s="5"/>
    </row>
  </sheetData>
  <sheetProtection/>
  <mergeCells count="8">
    <mergeCell ref="I13:J13"/>
    <mergeCell ref="O9:Q9"/>
    <mergeCell ref="A4:Q4"/>
    <mergeCell ref="A5:Q5"/>
    <mergeCell ref="A6:Q6"/>
    <mergeCell ref="I10:J11"/>
    <mergeCell ref="L10:M10"/>
    <mergeCell ref="L11:M11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48" r:id="rId1"/>
  <headerFooter alignWithMargins="0">
    <oddFooter>&amp;C&amp;P. oldal</oddFooter>
  </headerFooter>
  <rowBreaks count="1" manualBreakCount="1">
    <brk id="63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93"/>
  <sheetViews>
    <sheetView view="pageBreakPreview" zoomScale="130" zoomScaleSheetLayoutView="130" zoomScalePageLayoutView="0" workbookViewId="0" topLeftCell="A13">
      <selection activeCell="B3" sqref="B3"/>
    </sheetView>
  </sheetViews>
  <sheetFormatPr defaultColWidth="9.140625" defaultRowHeight="12.75"/>
  <cols>
    <col min="1" max="1" width="41.8515625" style="0" customWidth="1"/>
    <col min="2" max="2" width="17.7109375" style="0" customWidth="1"/>
    <col min="3" max="3" width="13.7109375" style="0" customWidth="1"/>
    <col min="4" max="4" width="12.7109375" style="0" customWidth="1"/>
    <col min="5" max="6" width="15.7109375" style="0" customWidth="1"/>
    <col min="7" max="7" width="13.421875" style="0" customWidth="1"/>
    <col min="8" max="8" width="14.57421875" style="0" customWidth="1"/>
    <col min="9" max="9" width="11.00390625" style="0" customWidth="1"/>
  </cols>
  <sheetData>
    <row r="1" spans="1:14" ht="15.75">
      <c r="A1" s="212" t="s">
        <v>969</v>
      </c>
      <c r="B1" s="212"/>
      <c r="C1" s="212"/>
      <c r="D1" s="212"/>
      <c r="E1" s="225"/>
      <c r="F1" s="225"/>
      <c r="G1" s="225"/>
      <c r="H1" s="225"/>
      <c r="I1" s="5"/>
      <c r="J1" s="5"/>
      <c r="K1" s="5"/>
      <c r="L1" s="5"/>
      <c r="M1" s="5"/>
      <c r="N1" s="5"/>
    </row>
    <row r="2" spans="1:14" ht="15.75">
      <c r="A2" s="212"/>
      <c r="B2" s="212"/>
      <c r="C2" s="212"/>
      <c r="D2" s="212"/>
      <c r="E2" s="225"/>
      <c r="F2" s="225"/>
      <c r="G2" s="225"/>
      <c r="H2" s="225"/>
      <c r="I2" s="5"/>
      <c r="J2" s="5"/>
      <c r="K2" s="5"/>
      <c r="L2" s="5"/>
      <c r="M2" s="5"/>
      <c r="N2" s="5"/>
    </row>
    <row r="3" spans="1:14" ht="15.75">
      <c r="A3" s="212"/>
      <c r="B3" s="212"/>
      <c r="C3" s="212"/>
      <c r="D3" s="212"/>
      <c r="E3" s="225"/>
      <c r="F3" s="225"/>
      <c r="G3" s="225"/>
      <c r="H3" s="225"/>
      <c r="I3" s="5"/>
      <c r="J3" s="5"/>
      <c r="K3" s="5"/>
      <c r="L3" s="5"/>
      <c r="M3" s="5"/>
      <c r="N3" s="5"/>
    </row>
    <row r="4" spans="1:14" ht="15">
      <c r="A4" s="421"/>
      <c r="B4" s="421"/>
      <c r="C4" s="421"/>
      <c r="D4" s="421"/>
      <c r="E4" s="225"/>
      <c r="F4" s="225"/>
      <c r="G4" s="225"/>
      <c r="H4" s="225"/>
      <c r="I4" s="5"/>
      <c r="J4" s="5"/>
      <c r="K4" s="5"/>
      <c r="L4" s="5"/>
      <c r="M4" s="5"/>
      <c r="N4" s="5"/>
    </row>
    <row r="5" spans="1:14" ht="15.75">
      <c r="A5" s="825" t="s">
        <v>39</v>
      </c>
      <c r="B5" s="826"/>
      <c r="C5" s="826"/>
      <c r="D5" s="826"/>
      <c r="E5" s="826"/>
      <c r="F5" s="826"/>
      <c r="G5" s="826"/>
      <c r="H5" s="826"/>
      <c r="I5" s="5"/>
      <c r="J5" s="5"/>
      <c r="K5" s="5"/>
      <c r="L5" s="5"/>
      <c r="M5" s="5"/>
      <c r="N5" s="5"/>
    </row>
    <row r="6" spans="1:14" ht="15.75">
      <c r="A6" s="825" t="s">
        <v>438</v>
      </c>
      <c r="B6" s="826"/>
      <c r="C6" s="826"/>
      <c r="D6" s="826"/>
      <c r="E6" s="826"/>
      <c r="F6" s="826"/>
      <c r="G6" s="826"/>
      <c r="H6" s="826"/>
      <c r="I6" s="5"/>
      <c r="J6" s="5"/>
      <c r="K6" s="5"/>
      <c r="L6" s="5"/>
      <c r="M6" s="5"/>
      <c r="N6" s="5"/>
    </row>
    <row r="7" spans="1:14" ht="15.75">
      <c r="A7" s="37"/>
      <c r="B7" s="37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5.5" customHeight="1">
      <c r="A9" s="68" t="s">
        <v>3</v>
      </c>
      <c r="B9" s="68" t="s">
        <v>113</v>
      </c>
      <c r="C9" s="68" t="s">
        <v>114</v>
      </c>
      <c r="D9" s="68" t="s">
        <v>115</v>
      </c>
      <c r="E9" s="220" t="s">
        <v>116</v>
      </c>
      <c r="F9" s="220" t="s">
        <v>765</v>
      </c>
      <c r="G9" s="823" t="s">
        <v>268</v>
      </c>
      <c r="H9" s="375" t="s">
        <v>4</v>
      </c>
      <c r="I9" s="5"/>
      <c r="J9" s="5"/>
      <c r="K9" s="5"/>
      <c r="L9" s="5"/>
      <c r="M9" s="5"/>
      <c r="N9" s="5"/>
    </row>
    <row r="10" spans="1:14" ht="12.75">
      <c r="A10" s="223"/>
      <c r="B10" s="223" t="s">
        <v>117</v>
      </c>
      <c r="C10" s="223" t="s">
        <v>118</v>
      </c>
      <c r="D10" s="223"/>
      <c r="E10" s="221" t="s">
        <v>118</v>
      </c>
      <c r="F10" s="221" t="s">
        <v>766</v>
      </c>
      <c r="G10" s="924"/>
      <c r="H10" s="377"/>
      <c r="I10" s="5"/>
      <c r="J10" s="5"/>
      <c r="K10" s="5"/>
      <c r="L10" s="5"/>
      <c r="M10" s="5"/>
      <c r="N10" s="5"/>
    </row>
    <row r="11" spans="1:14" ht="12.75">
      <c r="A11" s="213"/>
      <c r="B11" s="213" t="s">
        <v>119</v>
      </c>
      <c r="C11" s="213"/>
      <c r="D11" s="213"/>
      <c r="E11" s="356"/>
      <c r="F11" s="356"/>
      <c r="G11" s="892"/>
      <c r="H11" s="379"/>
      <c r="I11" s="5"/>
      <c r="J11" s="5"/>
      <c r="K11" s="5"/>
      <c r="L11" s="5"/>
      <c r="M11" s="5"/>
      <c r="N11" s="5"/>
    </row>
    <row r="12" spans="1:14" ht="19.5" customHeight="1">
      <c r="A12" s="361" t="s">
        <v>252</v>
      </c>
      <c r="B12" s="361">
        <v>0</v>
      </c>
      <c r="C12" s="361">
        <v>0</v>
      </c>
      <c r="D12" s="361">
        <v>0</v>
      </c>
      <c r="E12" s="361">
        <v>0</v>
      </c>
      <c r="F12" s="105">
        <v>15</v>
      </c>
      <c r="G12" s="105">
        <v>76</v>
      </c>
      <c r="H12" s="361">
        <f aca="true" t="shared" si="0" ref="H12:H22">SUM(B12:G12)</f>
        <v>91</v>
      </c>
      <c r="I12" s="5"/>
      <c r="J12" s="5"/>
      <c r="K12" s="5"/>
      <c r="L12" s="5"/>
      <c r="M12" s="5"/>
      <c r="N12" s="5"/>
    </row>
    <row r="13" spans="1:14" ht="19.5" customHeight="1">
      <c r="A13" s="361" t="s">
        <v>120</v>
      </c>
      <c r="B13" s="748">
        <v>39</v>
      </c>
      <c r="C13" s="361">
        <v>0</v>
      </c>
      <c r="D13" s="361">
        <v>0</v>
      </c>
      <c r="E13" s="361">
        <v>0</v>
      </c>
      <c r="F13" s="361">
        <v>0</v>
      </c>
      <c r="G13" s="361">
        <v>0</v>
      </c>
      <c r="H13" s="361">
        <f t="shared" si="0"/>
        <v>39</v>
      </c>
      <c r="I13" s="5"/>
      <c r="J13" s="5"/>
      <c r="K13" s="5"/>
      <c r="L13" s="5"/>
      <c r="M13" s="5"/>
      <c r="N13" s="5"/>
    </row>
    <row r="14" spans="1:14" ht="19.5" customHeight="1">
      <c r="A14" s="361" t="s">
        <v>768</v>
      </c>
      <c r="B14" s="361">
        <v>25</v>
      </c>
      <c r="C14" s="361">
        <v>0</v>
      </c>
      <c r="D14" s="361">
        <v>0</v>
      </c>
      <c r="E14" s="361">
        <v>0</v>
      </c>
      <c r="F14" s="361">
        <v>0</v>
      </c>
      <c r="G14" s="361">
        <v>0</v>
      </c>
      <c r="H14" s="361">
        <f t="shared" si="0"/>
        <v>25</v>
      </c>
      <c r="I14" s="5"/>
      <c r="J14" s="5"/>
      <c r="K14" s="5"/>
      <c r="L14" s="5"/>
      <c r="M14" s="5"/>
      <c r="N14" s="5"/>
    </row>
    <row r="15" spans="1:14" ht="19.5" customHeight="1">
      <c r="A15" s="361" t="s">
        <v>769</v>
      </c>
      <c r="B15" s="361">
        <v>22</v>
      </c>
      <c r="C15" s="361">
        <v>0</v>
      </c>
      <c r="D15" s="361">
        <v>0</v>
      </c>
      <c r="E15" s="361">
        <v>0</v>
      </c>
      <c r="F15" s="361">
        <v>0</v>
      </c>
      <c r="G15" s="361">
        <v>0</v>
      </c>
      <c r="H15" s="361">
        <f t="shared" si="0"/>
        <v>22</v>
      </c>
      <c r="I15" s="5"/>
      <c r="J15" s="5"/>
      <c r="K15" s="5"/>
      <c r="L15" s="5"/>
      <c r="M15" s="5"/>
      <c r="N15" s="5"/>
    </row>
    <row r="16" spans="1:14" ht="19.5" customHeight="1">
      <c r="A16" s="361" t="s">
        <v>770</v>
      </c>
      <c r="B16" s="361">
        <v>11</v>
      </c>
      <c r="C16" s="361">
        <v>0</v>
      </c>
      <c r="D16" s="361">
        <v>0</v>
      </c>
      <c r="E16" s="361">
        <v>0</v>
      </c>
      <c r="F16" s="361">
        <v>0</v>
      </c>
      <c r="G16" s="361">
        <v>0</v>
      </c>
      <c r="H16" s="361">
        <f t="shared" si="0"/>
        <v>11</v>
      </c>
      <c r="I16" s="5"/>
      <c r="J16" s="5"/>
      <c r="K16" s="5"/>
      <c r="L16" s="5"/>
      <c r="M16" s="5"/>
      <c r="N16" s="5"/>
    </row>
    <row r="17" spans="1:14" ht="19.5" customHeight="1">
      <c r="A17" s="361" t="s">
        <v>780</v>
      </c>
      <c r="B17" s="361">
        <v>6</v>
      </c>
      <c r="C17" s="361">
        <v>0</v>
      </c>
      <c r="D17" s="361">
        <v>0</v>
      </c>
      <c r="E17" s="361">
        <v>0</v>
      </c>
      <c r="F17" s="361">
        <v>0</v>
      </c>
      <c r="G17" s="361">
        <v>0</v>
      </c>
      <c r="H17" s="361">
        <f t="shared" si="0"/>
        <v>6</v>
      </c>
      <c r="I17" s="5"/>
      <c r="J17" s="5"/>
      <c r="K17" s="5"/>
      <c r="L17" s="5"/>
      <c r="M17" s="5"/>
      <c r="N17" s="5"/>
    </row>
    <row r="18" spans="1:14" ht="19.5" customHeight="1">
      <c r="A18" s="361" t="s">
        <v>771</v>
      </c>
      <c r="B18" s="361">
        <v>28</v>
      </c>
      <c r="C18" s="361">
        <v>0</v>
      </c>
      <c r="D18" s="361">
        <v>0</v>
      </c>
      <c r="E18" s="361">
        <v>0</v>
      </c>
      <c r="F18" s="361">
        <v>0</v>
      </c>
      <c r="G18" s="361">
        <v>0</v>
      </c>
      <c r="H18" s="361">
        <f t="shared" si="0"/>
        <v>28</v>
      </c>
      <c r="I18" s="5"/>
      <c r="J18" s="5"/>
      <c r="K18" s="5"/>
      <c r="L18" s="5"/>
      <c r="M18" s="5"/>
      <c r="N18" s="5"/>
    </row>
    <row r="19" spans="1:14" ht="19.5" customHeight="1">
      <c r="A19" s="361" t="s">
        <v>772</v>
      </c>
      <c r="B19" s="361">
        <v>11</v>
      </c>
      <c r="C19" s="361">
        <v>0</v>
      </c>
      <c r="D19" s="361">
        <v>0</v>
      </c>
      <c r="E19" s="361">
        <v>0</v>
      </c>
      <c r="F19" s="361">
        <v>0</v>
      </c>
      <c r="G19" s="361">
        <v>0</v>
      </c>
      <c r="H19" s="361">
        <f t="shared" si="0"/>
        <v>11</v>
      </c>
      <c r="I19" s="5"/>
      <c r="J19" s="5"/>
      <c r="K19" s="5"/>
      <c r="L19" s="5"/>
      <c r="M19" s="5"/>
      <c r="N19" s="5"/>
    </row>
    <row r="20" spans="1:14" ht="19.5" customHeight="1">
      <c r="A20" s="361" t="s">
        <v>773</v>
      </c>
      <c r="B20" s="361">
        <v>15</v>
      </c>
      <c r="C20" s="361">
        <v>0</v>
      </c>
      <c r="D20" s="361">
        <v>0</v>
      </c>
      <c r="E20" s="361">
        <v>0</v>
      </c>
      <c r="F20" s="361">
        <v>0</v>
      </c>
      <c r="G20" s="361">
        <v>0</v>
      </c>
      <c r="H20" s="361">
        <f t="shared" si="0"/>
        <v>15</v>
      </c>
      <c r="I20" s="5"/>
      <c r="J20" s="5"/>
      <c r="K20" s="5"/>
      <c r="L20" s="5"/>
      <c r="M20" s="5"/>
      <c r="N20" s="5"/>
    </row>
    <row r="21" spans="1:14" ht="19.5" customHeight="1">
      <c r="A21" s="361" t="s">
        <v>783</v>
      </c>
      <c r="B21" s="361">
        <v>7</v>
      </c>
      <c r="C21" s="361">
        <v>0</v>
      </c>
      <c r="D21" s="361">
        <v>0</v>
      </c>
      <c r="E21" s="361">
        <v>0</v>
      </c>
      <c r="F21" s="361">
        <v>0</v>
      </c>
      <c r="G21" s="361">
        <v>0</v>
      </c>
      <c r="H21" s="361">
        <f t="shared" si="0"/>
        <v>7</v>
      </c>
      <c r="I21" s="5"/>
      <c r="J21" s="5"/>
      <c r="K21" s="5"/>
      <c r="L21" s="5"/>
      <c r="M21" s="5"/>
      <c r="N21" s="5"/>
    </row>
    <row r="22" spans="1:14" ht="19.5" customHeight="1">
      <c r="A22" s="361" t="s">
        <v>774</v>
      </c>
      <c r="B22" s="361">
        <v>38</v>
      </c>
      <c r="C22" s="361">
        <v>19</v>
      </c>
      <c r="D22" s="361">
        <v>0</v>
      </c>
      <c r="E22" s="361">
        <v>0</v>
      </c>
      <c r="F22" s="361">
        <v>0</v>
      </c>
      <c r="G22" s="361">
        <v>0</v>
      </c>
      <c r="H22" s="361">
        <f t="shared" si="0"/>
        <v>57</v>
      </c>
      <c r="I22" s="5"/>
      <c r="J22" s="5"/>
      <c r="K22" s="5"/>
      <c r="L22" s="5"/>
      <c r="M22" s="5"/>
      <c r="N22" s="5"/>
    </row>
    <row r="23" spans="1:14" ht="19.5" customHeight="1">
      <c r="A23" s="360" t="s">
        <v>775</v>
      </c>
      <c r="B23" s="360">
        <f aca="true" t="shared" si="1" ref="B23:H23">SUM(B12:B22)</f>
        <v>202</v>
      </c>
      <c r="C23" s="360">
        <f t="shared" si="1"/>
        <v>19</v>
      </c>
      <c r="D23" s="360">
        <f t="shared" si="1"/>
        <v>0</v>
      </c>
      <c r="E23" s="360">
        <f t="shared" si="1"/>
        <v>0</v>
      </c>
      <c r="F23" s="360">
        <f t="shared" si="1"/>
        <v>15</v>
      </c>
      <c r="G23" s="360">
        <f t="shared" si="1"/>
        <v>76</v>
      </c>
      <c r="H23" s="360">
        <f t="shared" si="1"/>
        <v>312</v>
      </c>
      <c r="I23" s="55"/>
      <c r="J23" s="55"/>
      <c r="K23" s="5"/>
      <c r="L23" s="5"/>
      <c r="M23" s="5"/>
      <c r="N23" s="5"/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.75">
      <c r="A25" s="4" t="s">
        <v>520</v>
      </c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37"/>
      <c r="B26" s="37"/>
      <c r="C26" s="37"/>
      <c r="D26" s="37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.75">
      <c r="A27" s="825" t="s">
        <v>63</v>
      </c>
      <c r="B27" s="826"/>
      <c r="C27" s="826"/>
      <c r="D27" s="826"/>
      <c r="E27" s="826"/>
      <c r="F27" s="826"/>
      <c r="G27" s="826"/>
      <c r="H27" s="826"/>
      <c r="I27" s="5"/>
      <c r="J27" s="5"/>
      <c r="K27" s="5"/>
      <c r="L27" s="5"/>
      <c r="M27" s="5"/>
      <c r="N27" s="5"/>
    </row>
    <row r="28" spans="1:14" ht="15.75">
      <c r="A28" s="825" t="s">
        <v>437</v>
      </c>
      <c r="B28" s="826"/>
      <c r="C28" s="826"/>
      <c r="D28" s="826"/>
      <c r="E28" s="826"/>
      <c r="F28" s="826"/>
      <c r="G28" s="826"/>
      <c r="H28" s="826"/>
      <c r="I28" s="5"/>
      <c r="J28" s="5"/>
      <c r="K28" s="5"/>
      <c r="L28" s="5"/>
      <c r="M28" s="5"/>
      <c r="N28" s="5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 customHeight="1">
      <c r="A30" s="68" t="s">
        <v>3</v>
      </c>
      <c r="B30" s="68" t="s">
        <v>113</v>
      </c>
      <c r="C30" s="68" t="s">
        <v>114</v>
      </c>
      <c r="D30" s="68" t="s">
        <v>115</v>
      </c>
      <c r="E30" s="68" t="s">
        <v>116</v>
      </c>
      <c r="F30" s="596" t="s">
        <v>268</v>
      </c>
      <c r="G30" s="68" t="s">
        <v>4</v>
      </c>
      <c r="H30" s="376"/>
      <c r="I30" s="5"/>
      <c r="J30" s="5"/>
      <c r="K30" s="5"/>
      <c r="L30" s="5"/>
      <c r="M30" s="5"/>
      <c r="N30" s="5"/>
    </row>
    <row r="31" spans="1:14" ht="12.75">
      <c r="A31" s="223"/>
      <c r="B31" s="223" t="s">
        <v>117</v>
      </c>
      <c r="C31" s="223" t="s">
        <v>118</v>
      </c>
      <c r="D31" s="223"/>
      <c r="E31" s="223" t="s">
        <v>118</v>
      </c>
      <c r="F31" s="223" t="s">
        <v>767</v>
      </c>
      <c r="G31" s="223"/>
      <c r="H31" s="376"/>
      <c r="I31" s="5"/>
      <c r="J31" s="5"/>
      <c r="K31" s="5"/>
      <c r="L31" s="5"/>
      <c r="M31" s="5"/>
      <c r="N31" s="5"/>
    </row>
    <row r="32" spans="1:14" ht="12.75">
      <c r="A32" s="213"/>
      <c r="B32" s="213" t="s">
        <v>119</v>
      </c>
      <c r="C32" s="213"/>
      <c r="D32" s="213"/>
      <c r="E32" s="213"/>
      <c r="F32" s="105"/>
      <c r="G32" s="213"/>
      <c r="H32" s="376"/>
      <c r="I32" s="5"/>
      <c r="J32" s="5"/>
      <c r="K32" s="5"/>
      <c r="L32" s="5"/>
      <c r="M32" s="5"/>
      <c r="N32" s="5"/>
    </row>
    <row r="33" spans="1:14" ht="15" customHeight="1">
      <c r="A33" s="361" t="s">
        <v>121</v>
      </c>
      <c r="B33" s="361">
        <v>1</v>
      </c>
      <c r="C33" s="361"/>
      <c r="D33" s="361"/>
      <c r="E33" s="361"/>
      <c r="F33" s="361"/>
      <c r="G33" s="361">
        <f aca="true" t="shared" si="2" ref="G33:G42">SUM(A33:D33)</f>
        <v>1</v>
      </c>
      <c r="H33" s="203"/>
      <c r="I33" s="5"/>
      <c r="J33" s="5"/>
      <c r="K33" s="5"/>
      <c r="L33" s="5"/>
      <c r="M33" s="5"/>
      <c r="N33" s="5"/>
    </row>
    <row r="34" spans="1:14" ht="15" customHeight="1">
      <c r="A34" s="361" t="s">
        <v>122</v>
      </c>
      <c r="B34" s="361">
        <v>2</v>
      </c>
      <c r="C34" s="361"/>
      <c r="D34" s="361"/>
      <c r="E34" s="361"/>
      <c r="F34" s="361"/>
      <c r="G34" s="361">
        <f t="shared" si="2"/>
        <v>2</v>
      </c>
      <c r="H34" s="203"/>
      <c r="I34" s="5"/>
      <c r="J34" s="5"/>
      <c r="K34" s="5"/>
      <c r="L34" s="5"/>
      <c r="M34" s="5"/>
      <c r="N34" s="5"/>
    </row>
    <row r="35" spans="1:14" ht="15" customHeight="1">
      <c r="A35" s="361" t="s">
        <v>123</v>
      </c>
      <c r="B35" s="361">
        <v>5</v>
      </c>
      <c r="C35" s="361"/>
      <c r="D35" s="361"/>
      <c r="E35" s="361"/>
      <c r="F35" s="361"/>
      <c r="G35" s="361">
        <f t="shared" si="2"/>
        <v>5</v>
      </c>
      <c r="H35" s="203"/>
      <c r="I35" s="5"/>
      <c r="J35" s="5"/>
      <c r="K35" s="5"/>
      <c r="L35" s="5"/>
      <c r="M35" s="5"/>
      <c r="N35" s="5"/>
    </row>
    <row r="36" spans="1:14" ht="15" customHeight="1">
      <c r="A36" s="361" t="s">
        <v>124</v>
      </c>
      <c r="B36" s="361"/>
      <c r="C36" s="361"/>
      <c r="D36" s="361"/>
      <c r="E36" s="361"/>
      <c r="F36" s="361"/>
      <c r="G36" s="361">
        <f t="shared" si="2"/>
        <v>0</v>
      </c>
      <c r="H36" s="203"/>
      <c r="I36" s="5"/>
      <c r="J36" s="5"/>
      <c r="K36" s="5"/>
      <c r="L36" s="5"/>
      <c r="M36" s="5"/>
      <c r="N36" s="5"/>
    </row>
    <row r="37" spans="1:14" ht="15" customHeight="1">
      <c r="A37" s="361" t="s">
        <v>125</v>
      </c>
      <c r="B37" s="361">
        <v>8</v>
      </c>
      <c r="C37" s="361"/>
      <c r="D37" s="361"/>
      <c r="E37" s="361"/>
      <c r="F37" s="361"/>
      <c r="G37" s="361">
        <f t="shared" si="2"/>
        <v>8</v>
      </c>
      <c r="H37" s="203"/>
      <c r="I37" s="5"/>
      <c r="J37" s="5"/>
      <c r="K37" s="5"/>
      <c r="L37" s="5"/>
      <c r="M37" s="5"/>
      <c r="N37" s="5"/>
    </row>
    <row r="38" spans="1:14" ht="15" customHeight="1">
      <c r="A38" s="361" t="s">
        <v>126</v>
      </c>
      <c r="B38" s="361">
        <v>10</v>
      </c>
      <c r="C38" s="361"/>
      <c r="D38" s="361"/>
      <c r="E38" s="361"/>
      <c r="F38" s="361"/>
      <c r="G38" s="361">
        <f t="shared" si="2"/>
        <v>10</v>
      </c>
      <c r="H38" s="203"/>
      <c r="I38" s="5"/>
      <c r="J38" s="5"/>
      <c r="K38" s="5"/>
      <c r="L38" s="5"/>
      <c r="M38" s="5"/>
      <c r="N38" s="5"/>
    </row>
    <row r="39" spans="1:14" ht="15" customHeight="1">
      <c r="A39" s="361" t="s">
        <v>201</v>
      </c>
      <c r="B39" s="361">
        <v>2</v>
      </c>
      <c r="C39" s="361"/>
      <c r="D39" s="361"/>
      <c r="E39" s="361"/>
      <c r="F39" s="361"/>
      <c r="G39" s="361">
        <f t="shared" si="2"/>
        <v>2</v>
      </c>
      <c r="H39" s="203"/>
      <c r="I39" s="5"/>
      <c r="J39" s="5"/>
      <c r="K39" s="5"/>
      <c r="L39" s="5"/>
      <c r="M39" s="5"/>
      <c r="N39" s="5"/>
    </row>
    <row r="40" spans="1:14" ht="15" customHeight="1">
      <c r="A40" s="361" t="s">
        <v>127</v>
      </c>
      <c r="B40" s="361">
        <v>4</v>
      </c>
      <c r="C40" s="361"/>
      <c r="D40" s="361"/>
      <c r="E40" s="361"/>
      <c r="F40" s="361"/>
      <c r="G40" s="361">
        <f t="shared" si="2"/>
        <v>4</v>
      </c>
      <c r="H40" s="203"/>
      <c r="I40" s="5"/>
      <c r="J40" s="5"/>
      <c r="K40" s="5"/>
      <c r="L40" s="5"/>
      <c r="M40" s="5"/>
      <c r="N40" s="5"/>
    </row>
    <row r="41" spans="1:14" ht="15" customHeight="1">
      <c r="A41" s="361" t="s">
        <v>299</v>
      </c>
      <c r="B41" s="361">
        <v>3</v>
      </c>
      <c r="C41" s="361"/>
      <c r="D41" s="361"/>
      <c r="E41" s="361"/>
      <c r="F41" s="361"/>
      <c r="G41" s="361">
        <f t="shared" si="2"/>
        <v>3</v>
      </c>
      <c r="H41" s="203"/>
      <c r="I41" s="5"/>
      <c r="J41" s="5"/>
      <c r="K41" s="5"/>
      <c r="L41" s="5"/>
      <c r="M41" s="5"/>
      <c r="N41" s="5"/>
    </row>
    <row r="42" spans="1:14" ht="15" customHeight="1">
      <c r="A42" s="361" t="s">
        <v>300</v>
      </c>
      <c r="B42" s="361">
        <v>1</v>
      </c>
      <c r="C42" s="361">
        <v>3</v>
      </c>
      <c r="D42" s="361"/>
      <c r="E42" s="361"/>
      <c r="F42" s="361"/>
      <c r="G42" s="361">
        <f t="shared" si="2"/>
        <v>4</v>
      </c>
      <c r="H42" s="203"/>
      <c r="I42" s="5"/>
      <c r="J42" s="5"/>
      <c r="K42" s="5"/>
      <c r="L42" s="5"/>
      <c r="M42" s="5"/>
      <c r="N42" s="5"/>
    </row>
    <row r="43" spans="1:14" ht="15" customHeight="1">
      <c r="A43" s="360" t="s">
        <v>4</v>
      </c>
      <c r="B43" s="360">
        <f>SUM(B33:B42)</f>
        <v>36</v>
      </c>
      <c r="C43" s="360">
        <f>SUM(C33:C42)</f>
        <v>3</v>
      </c>
      <c r="D43" s="360">
        <f>SUM(D33:D42)</f>
        <v>0</v>
      </c>
      <c r="E43" s="360">
        <f>SUM(E33:E42)</f>
        <v>0</v>
      </c>
      <c r="F43" s="360"/>
      <c r="G43" s="360">
        <f>SUM(G33:G42)</f>
        <v>39</v>
      </c>
      <c r="H43" s="365"/>
      <c r="I43" s="5"/>
      <c r="J43" s="5"/>
      <c r="K43" s="5"/>
      <c r="L43" s="5"/>
      <c r="M43" s="5"/>
      <c r="N43" s="5"/>
    </row>
    <row r="44" spans="1:14" ht="15.75">
      <c r="A44" s="4" t="s">
        <v>521</v>
      </c>
      <c r="B44" s="4"/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5">
      <c r="A45" s="37"/>
      <c r="B45" s="37"/>
      <c r="C45" s="37"/>
      <c r="D45" s="37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5.75">
      <c r="A46" s="825" t="s">
        <v>226</v>
      </c>
      <c r="B46" s="825"/>
      <c r="C46" s="825"/>
      <c r="D46" s="825"/>
      <c r="E46" s="825"/>
      <c r="F46" s="825"/>
      <c r="G46" s="825"/>
      <c r="H46" s="825"/>
      <c r="I46" s="825"/>
      <c r="J46" s="5"/>
      <c r="K46" s="5"/>
      <c r="L46" s="5"/>
      <c r="M46" s="5"/>
      <c r="N46" s="5"/>
    </row>
    <row r="47" spans="1:14" ht="15.75">
      <c r="A47" s="825" t="s">
        <v>436</v>
      </c>
      <c r="B47" s="825"/>
      <c r="C47" s="825"/>
      <c r="D47" s="825"/>
      <c r="E47" s="825"/>
      <c r="F47" s="825"/>
      <c r="G47" s="825"/>
      <c r="H47" s="825"/>
      <c r="I47" s="82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5" ht="12.75" customHeight="1">
      <c r="A49" s="68" t="s">
        <v>3</v>
      </c>
      <c r="B49" s="68" t="s">
        <v>113</v>
      </c>
      <c r="C49" s="68" t="s">
        <v>114</v>
      </c>
      <c r="D49" s="68" t="s">
        <v>115</v>
      </c>
      <c r="E49" s="68" t="s">
        <v>116</v>
      </c>
      <c r="F49" s="596" t="s">
        <v>268</v>
      </c>
      <c r="G49" s="68" t="s">
        <v>4</v>
      </c>
      <c r="H49" s="376"/>
      <c r="I49" s="376"/>
      <c r="J49" s="5"/>
      <c r="K49" s="5"/>
      <c r="L49" s="5"/>
      <c r="M49" s="5"/>
      <c r="N49" s="5"/>
      <c r="O49" s="5"/>
    </row>
    <row r="50" spans="1:15" ht="12.75">
      <c r="A50" s="223"/>
      <c r="B50" s="223" t="s">
        <v>117</v>
      </c>
      <c r="C50" s="223" t="s">
        <v>118</v>
      </c>
      <c r="D50" s="223"/>
      <c r="E50" s="223" t="s">
        <v>118</v>
      </c>
      <c r="F50" s="598" t="s">
        <v>767</v>
      </c>
      <c r="G50" s="223"/>
      <c r="H50" s="376"/>
      <c r="I50" s="376"/>
      <c r="J50" s="5"/>
      <c r="K50" s="5"/>
      <c r="L50" s="5"/>
      <c r="M50" s="5"/>
      <c r="N50" s="5"/>
      <c r="O50" s="5"/>
    </row>
    <row r="51" spans="1:15" ht="12.75">
      <c r="A51" s="213"/>
      <c r="B51" s="213" t="s">
        <v>119</v>
      </c>
      <c r="C51" s="213"/>
      <c r="D51" s="213"/>
      <c r="E51" s="213"/>
      <c r="F51" s="597"/>
      <c r="G51" s="213"/>
      <c r="H51" s="376"/>
      <c r="I51" s="376"/>
      <c r="J51" s="5"/>
      <c r="K51" s="5"/>
      <c r="L51" s="5"/>
      <c r="M51" s="5"/>
      <c r="N51" s="5"/>
      <c r="O51" s="5"/>
    </row>
    <row r="52" spans="1:15" s="577" customFormat="1" ht="12.75">
      <c r="A52" s="403" t="s">
        <v>776</v>
      </c>
      <c r="B52" s="404">
        <v>25</v>
      </c>
      <c r="C52" s="404">
        <v>0</v>
      </c>
      <c r="D52" s="404">
        <v>0</v>
      </c>
      <c r="E52" s="404">
        <v>0</v>
      </c>
      <c r="F52" s="404">
        <v>0</v>
      </c>
      <c r="G52" s="404">
        <f>SUM(B52:F52)</f>
        <v>25</v>
      </c>
      <c r="H52" s="603"/>
      <c r="I52" s="603"/>
      <c r="J52" s="69"/>
      <c r="K52" s="69"/>
      <c r="L52" s="69"/>
      <c r="M52" s="69"/>
      <c r="N52" s="69"/>
      <c r="O52" s="69"/>
    </row>
    <row r="53" spans="1:15" s="577" customFormat="1" ht="12.75">
      <c r="A53" s="360" t="s">
        <v>777</v>
      </c>
      <c r="B53" s="360">
        <v>22</v>
      </c>
      <c r="C53" s="360"/>
      <c r="D53" s="360"/>
      <c r="E53" s="360"/>
      <c r="F53" s="227"/>
      <c r="G53" s="404">
        <f aca="true" t="shared" si="3" ref="G53:G69">SUM(B53:F53)</f>
        <v>22</v>
      </c>
      <c r="H53" s="603"/>
      <c r="I53" s="603"/>
      <c r="J53" s="69"/>
      <c r="K53" s="69"/>
      <c r="L53" s="69"/>
      <c r="M53" s="69"/>
      <c r="N53" s="69"/>
      <c r="O53" s="69"/>
    </row>
    <row r="54" spans="1:15" s="577" customFormat="1" ht="12.75">
      <c r="A54" s="360" t="s">
        <v>778</v>
      </c>
      <c r="B54" s="360">
        <v>11</v>
      </c>
      <c r="C54" s="360"/>
      <c r="D54" s="360"/>
      <c r="E54" s="360"/>
      <c r="F54" s="227"/>
      <c r="G54" s="404">
        <f t="shared" si="3"/>
        <v>11</v>
      </c>
      <c r="H54" s="603"/>
      <c r="I54" s="603"/>
      <c r="J54" s="69"/>
      <c r="K54" s="69"/>
      <c r="L54" s="69"/>
      <c r="M54" s="69"/>
      <c r="N54" s="69"/>
      <c r="O54" s="69"/>
    </row>
    <row r="55" spans="1:15" s="99" customFormat="1" ht="12.75">
      <c r="A55" s="360" t="s">
        <v>779</v>
      </c>
      <c r="B55" s="360">
        <v>6</v>
      </c>
      <c r="C55" s="360">
        <v>0</v>
      </c>
      <c r="D55" s="360">
        <v>0</v>
      </c>
      <c r="E55" s="360">
        <v>0</v>
      </c>
      <c r="F55" s="360">
        <v>0</v>
      </c>
      <c r="G55" s="404">
        <f t="shared" si="3"/>
        <v>6</v>
      </c>
      <c r="H55" s="603"/>
      <c r="I55" s="603"/>
      <c r="J55" s="69"/>
      <c r="K55" s="69"/>
      <c r="L55" s="69"/>
      <c r="M55" s="69"/>
      <c r="N55" s="69"/>
      <c r="O55" s="69"/>
    </row>
    <row r="56" spans="1:15" s="99" customFormat="1" ht="12.75">
      <c r="A56" s="360" t="s">
        <v>781</v>
      </c>
      <c r="B56" s="360">
        <v>28</v>
      </c>
      <c r="C56" s="360">
        <v>0</v>
      </c>
      <c r="D56" s="360">
        <v>0</v>
      </c>
      <c r="E56" s="360">
        <v>0</v>
      </c>
      <c r="F56" s="360">
        <v>0</v>
      </c>
      <c r="G56" s="404">
        <f t="shared" si="3"/>
        <v>28</v>
      </c>
      <c r="H56" s="603"/>
      <c r="I56" s="603"/>
      <c r="J56" s="69"/>
      <c r="K56" s="69"/>
      <c r="L56" s="69"/>
      <c r="M56" s="69"/>
      <c r="N56" s="69"/>
      <c r="O56" s="69"/>
    </row>
    <row r="57" spans="1:15" ht="12.75">
      <c r="A57" s="361" t="s">
        <v>242</v>
      </c>
      <c r="B57" s="361">
        <v>16</v>
      </c>
      <c r="C57" s="361"/>
      <c r="D57" s="361"/>
      <c r="E57" s="361"/>
      <c r="F57" s="105"/>
      <c r="G57" s="405">
        <f t="shared" si="3"/>
        <v>16</v>
      </c>
      <c r="H57" s="230"/>
      <c r="I57" s="230"/>
      <c r="J57" s="5"/>
      <c r="K57" s="5"/>
      <c r="L57" s="5"/>
      <c r="M57" s="5"/>
      <c r="N57" s="5"/>
      <c r="O57" s="5"/>
    </row>
    <row r="58" spans="1:15" ht="12.75">
      <c r="A58" s="361" t="s">
        <v>243</v>
      </c>
      <c r="B58" s="361">
        <v>12</v>
      </c>
      <c r="C58" s="361">
        <v>0</v>
      </c>
      <c r="D58" s="361"/>
      <c r="E58" s="361"/>
      <c r="F58" s="105"/>
      <c r="G58" s="405">
        <f t="shared" si="3"/>
        <v>12</v>
      </c>
      <c r="H58" s="230"/>
      <c r="I58" s="230"/>
      <c r="J58" s="5"/>
      <c r="K58" s="5"/>
      <c r="L58" s="5"/>
      <c r="M58" s="5"/>
      <c r="N58" s="5"/>
      <c r="O58" s="5"/>
    </row>
    <row r="59" spans="1:15" s="99" customFormat="1" ht="12.75">
      <c r="A59" s="360" t="s">
        <v>269</v>
      </c>
      <c r="B59" s="360">
        <v>11</v>
      </c>
      <c r="C59" s="360">
        <v>0</v>
      </c>
      <c r="D59" s="360">
        <v>0</v>
      </c>
      <c r="E59" s="360">
        <v>0</v>
      </c>
      <c r="F59" s="360">
        <v>0</v>
      </c>
      <c r="G59" s="404">
        <f t="shared" si="3"/>
        <v>11</v>
      </c>
      <c r="H59" s="603"/>
      <c r="I59" s="603"/>
      <c r="J59" s="69"/>
      <c r="K59" s="69"/>
      <c r="L59" s="69"/>
      <c r="M59" s="69"/>
      <c r="N59" s="69"/>
      <c r="O59" s="69"/>
    </row>
    <row r="60" spans="1:15" s="99" customFormat="1" ht="12.75">
      <c r="A60" s="360" t="s">
        <v>278</v>
      </c>
      <c r="B60" s="360">
        <v>15</v>
      </c>
      <c r="C60" s="360">
        <v>0</v>
      </c>
      <c r="D60" s="360">
        <v>0</v>
      </c>
      <c r="E60" s="360">
        <v>0</v>
      </c>
      <c r="F60" s="360">
        <v>0</v>
      </c>
      <c r="G60" s="404">
        <f t="shared" si="3"/>
        <v>15</v>
      </c>
      <c r="H60" s="603"/>
      <c r="I60" s="603"/>
      <c r="J60" s="69"/>
      <c r="K60" s="69"/>
      <c r="L60" s="69"/>
      <c r="M60" s="69"/>
      <c r="N60" s="69"/>
      <c r="O60" s="69"/>
    </row>
    <row r="61" spans="1:15" ht="12.75">
      <c r="A61" s="361" t="s">
        <v>293</v>
      </c>
      <c r="B61" s="361">
        <v>7</v>
      </c>
      <c r="C61" s="361"/>
      <c r="D61" s="361"/>
      <c r="E61" s="361"/>
      <c r="F61" s="105"/>
      <c r="G61" s="405">
        <f t="shared" si="3"/>
        <v>7</v>
      </c>
      <c r="H61" s="230"/>
      <c r="I61" s="230"/>
      <c r="J61" s="5"/>
      <c r="K61" s="5"/>
      <c r="L61" s="5"/>
      <c r="M61" s="5"/>
      <c r="N61" s="5"/>
      <c r="O61" s="5"/>
    </row>
    <row r="62" spans="1:15" s="113" customFormat="1" ht="12.75">
      <c r="A62" s="361" t="s">
        <v>294</v>
      </c>
      <c r="B62" s="361">
        <v>5</v>
      </c>
      <c r="C62" s="361"/>
      <c r="D62" s="361"/>
      <c r="E62" s="361"/>
      <c r="F62" s="105"/>
      <c r="G62" s="405">
        <f t="shared" si="3"/>
        <v>5</v>
      </c>
      <c r="H62" s="230"/>
      <c r="I62" s="230"/>
      <c r="J62" s="5"/>
      <c r="K62" s="5"/>
      <c r="L62" s="5"/>
      <c r="M62" s="5"/>
      <c r="N62" s="5"/>
      <c r="O62" s="5"/>
    </row>
    <row r="63" spans="1:15" s="113" customFormat="1" ht="12.75">
      <c r="A63" s="361" t="s">
        <v>295</v>
      </c>
      <c r="B63" s="361">
        <v>3</v>
      </c>
      <c r="C63" s="361"/>
      <c r="D63" s="361"/>
      <c r="E63" s="361"/>
      <c r="F63" s="105"/>
      <c r="G63" s="405">
        <f t="shared" si="3"/>
        <v>3</v>
      </c>
      <c r="H63" s="230"/>
      <c r="I63" s="230"/>
      <c r="J63" s="5"/>
      <c r="K63" s="5"/>
      <c r="L63" s="5"/>
      <c r="M63" s="5"/>
      <c r="N63" s="5"/>
      <c r="O63" s="5"/>
    </row>
    <row r="64" spans="1:15" s="113" customFormat="1" ht="12.75">
      <c r="A64" s="361" t="s">
        <v>296</v>
      </c>
      <c r="B64" s="361">
        <v>0</v>
      </c>
      <c r="C64" s="361"/>
      <c r="D64" s="361"/>
      <c r="E64" s="361"/>
      <c r="F64" s="105"/>
      <c r="G64" s="405">
        <f t="shared" si="3"/>
        <v>0</v>
      </c>
      <c r="H64" s="230"/>
      <c r="I64" s="230"/>
      <c r="J64" s="5"/>
      <c r="K64" s="5"/>
      <c r="L64" s="5"/>
      <c r="M64" s="5"/>
      <c r="N64" s="5"/>
      <c r="O64" s="5"/>
    </row>
    <row r="65" spans="1:15" s="577" customFormat="1" ht="12.75">
      <c r="A65" s="360" t="s">
        <v>782</v>
      </c>
      <c r="B65" s="360">
        <v>7</v>
      </c>
      <c r="C65" s="360"/>
      <c r="D65" s="360"/>
      <c r="E65" s="360"/>
      <c r="F65" s="227"/>
      <c r="G65" s="404">
        <f t="shared" si="3"/>
        <v>7</v>
      </c>
      <c r="H65" s="603"/>
      <c r="I65" s="603"/>
      <c r="J65" s="69"/>
      <c r="K65" s="69"/>
      <c r="L65" s="69"/>
      <c r="M65" s="69"/>
      <c r="N65" s="69"/>
      <c r="O65" s="69"/>
    </row>
    <row r="66" spans="1:15" s="99" customFormat="1" ht="12.75">
      <c r="A66" s="360" t="s">
        <v>712</v>
      </c>
      <c r="B66" s="360">
        <v>38</v>
      </c>
      <c r="C66" s="360">
        <v>19</v>
      </c>
      <c r="D66" s="360">
        <v>0</v>
      </c>
      <c r="E66" s="360">
        <v>0</v>
      </c>
      <c r="F66" s="227"/>
      <c r="G66" s="404">
        <f t="shared" si="3"/>
        <v>57</v>
      </c>
      <c r="H66" s="603"/>
      <c r="I66" s="603"/>
      <c r="J66" s="69"/>
      <c r="K66" s="69"/>
      <c r="L66" s="69"/>
      <c r="M66" s="69"/>
      <c r="N66" s="69"/>
      <c r="O66" s="69"/>
    </row>
    <row r="67" spans="1:15" ht="12.75">
      <c r="A67" s="361" t="s">
        <v>297</v>
      </c>
      <c r="B67" s="361">
        <v>5</v>
      </c>
      <c r="C67" s="361"/>
      <c r="D67" s="361"/>
      <c r="E67" s="361"/>
      <c r="F67" s="105"/>
      <c r="G67" s="405">
        <f t="shared" si="3"/>
        <v>5</v>
      </c>
      <c r="H67" s="230"/>
      <c r="I67" s="230"/>
      <c r="J67" s="5"/>
      <c r="K67" s="5"/>
      <c r="L67" s="5"/>
      <c r="M67" s="5"/>
      <c r="N67" s="5"/>
      <c r="O67" s="5"/>
    </row>
    <row r="68" spans="1:15" ht="12.75">
      <c r="A68" s="361" t="s">
        <v>270</v>
      </c>
      <c r="B68" s="361">
        <v>3</v>
      </c>
      <c r="C68" s="361">
        <v>1</v>
      </c>
      <c r="D68" s="361">
        <v>0</v>
      </c>
      <c r="E68" s="361">
        <v>0</v>
      </c>
      <c r="F68" s="105"/>
      <c r="G68" s="405">
        <f t="shared" si="3"/>
        <v>4</v>
      </c>
      <c r="H68" s="230"/>
      <c r="I68" s="230"/>
      <c r="J68" s="5"/>
      <c r="K68" s="5"/>
      <c r="L68" s="5"/>
      <c r="M68" s="5"/>
      <c r="N68" s="5"/>
      <c r="O68" s="5"/>
    </row>
    <row r="69" spans="1:15" ht="12.75">
      <c r="A69" s="361" t="s">
        <v>298</v>
      </c>
      <c r="B69" s="361">
        <v>30</v>
      </c>
      <c r="C69" s="361">
        <v>18</v>
      </c>
      <c r="D69" s="361"/>
      <c r="E69" s="361"/>
      <c r="F69" s="105"/>
      <c r="G69" s="405">
        <f t="shared" si="3"/>
        <v>48</v>
      </c>
      <c r="H69" s="230"/>
      <c r="I69" s="230"/>
      <c r="J69" s="5"/>
      <c r="K69" s="5"/>
      <c r="L69" s="5"/>
      <c r="M69" s="5"/>
      <c r="N69" s="5"/>
      <c r="O69" s="5"/>
    </row>
    <row r="70" spans="1:15" ht="12.75">
      <c r="A70" s="360" t="s">
        <v>4</v>
      </c>
      <c r="B70" s="360">
        <f aca="true" t="shared" si="4" ref="B70:G70">SUM(B52:B56,B59:B60,B65:B66)</f>
        <v>163</v>
      </c>
      <c r="C70" s="360">
        <f t="shared" si="4"/>
        <v>19</v>
      </c>
      <c r="D70" s="360">
        <f t="shared" si="4"/>
        <v>0</v>
      </c>
      <c r="E70" s="360">
        <f t="shared" si="4"/>
        <v>0</v>
      </c>
      <c r="F70" s="360">
        <f t="shared" si="4"/>
        <v>0</v>
      </c>
      <c r="G70" s="360">
        <f t="shared" si="4"/>
        <v>182</v>
      </c>
      <c r="H70" s="365"/>
      <c r="I70" s="365"/>
      <c r="J70" s="5"/>
      <c r="K70" s="5"/>
      <c r="L70" s="5"/>
      <c r="M70" s="5"/>
      <c r="N70" s="5"/>
      <c r="O70" s="5"/>
    </row>
    <row r="71" spans="1:1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</sheetData>
  <sheetProtection/>
  <mergeCells count="7">
    <mergeCell ref="A47:I47"/>
    <mergeCell ref="G9:G11"/>
    <mergeCell ref="A5:H5"/>
    <mergeCell ref="A6:H6"/>
    <mergeCell ref="A27:H27"/>
    <mergeCell ref="A28:H28"/>
    <mergeCell ref="A46:I46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86" r:id="rId1"/>
  <headerFooter alignWithMargins="0">
    <oddFooter>&amp;C&amp;P. oldal</oddFooter>
  </headerFooter>
  <rowBreaks count="2" manualBreakCount="2">
    <brk id="24" max="255" man="1"/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C8" sqref="C8:C10"/>
    </sheetView>
  </sheetViews>
  <sheetFormatPr defaultColWidth="9.140625" defaultRowHeight="12.75"/>
  <cols>
    <col min="1" max="1" width="47.28125" style="0" customWidth="1"/>
    <col min="2" max="2" width="13.00390625" style="0" customWidth="1"/>
    <col min="3" max="3" width="10.8515625" style="0" bestFit="1" customWidth="1"/>
    <col min="4" max="7" width="9.421875" style="0" bestFit="1" customWidth="1"/>
    <col min="8" max="8" width="10.8515625" style="0" bestFit="1" customWidth="1"/>
    <col min="9" max="9" width="9.421875" style="0" bestFit="1" customWidth="1"/>
    <col min="10" max="10" width="10.8515625" style="0" bestFit="1" customWidth="1"/>
    <col min="11" max="11" width="9.28125" style="0" bestFit="1" customWidth="1"/>
    <col min="12" max="12" width="10.8515625" style="0" bestFit="1" customWidth="1"/>
  </cols>
  <sheetData>
    <row r="1" spans="1:12" ht="15.75">
      <c r="A1" s="41" t="s">
        <v>970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2" ht="15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</row>
    <row r="3" spans="1:12" ht="15">
      <c r="A3" s="931" t="s">
        <v>694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</row>
    <row r="4" spans="1:12" ht="15">
      <c r="A4" s="932" t="s">
        <v>695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856" t="s">
        <v>627</v>
      </c>
      <c r="K6" s="856"/>
      <c r="L6" s="856"/>
    </row>
    <row r="7" spans="1:12" ht="12.75" customHeight="1">
      <c r="A7" s="51"/>
      <c r="B7" s="559" t="s">
        <v>6</v>
      </c>
      <c r="C7" s="559" t="s">
        <v>7</v>
      </c>
      <c r="D7" s="559" t="s">
        <v>8</v>
      </c>
      <c r="E7" s="559" t="s">
        <v>9</v>
      </c>
      <c r="F7" s="559" t="s">
        <v>10</v>
      </c>
      <c r="G7" s="559" t="s">
        <v>11</v>
      </c>
      <c r="H7" s="559" t="s">
        <v>12</v>
      </c>
      <c r="I7" s="559" t="s">
        <v>13</v>
      </c>
      <c r="J7" s="559" t="s">
        <v>14</v>
      </c>
      <c r="K7" s="559" t="s">
        <v>15</v>
      </c>
      <c r="L7" s="559" t="s">
        <v>16</v>
      </c>
    </row>
    <row r="8" spans="1:12" ht="12.75">
      <c r="A8" s="539" t="s">
        <v>3</v>
      </c>
      <c r="B8" s="925" t="s">
        <v>696</v>
      </c>
      <c r="C8" s="925" t="s">
        <v>697</v>
      </c>
      <c r="D8" s="925" t="s">
        <v>795</v>
      </c>
      <c r="E8" s="928" t="s">
        <v>796</v>
      </c>
      <c r="F8" s="925" t="s">
        <v>797</v>
      </c>
      <c r="G8" s="933" t="s">
        <v>798</v>
      </c>
      <c r="H8" s="925" t="s">
        <v>698</v>
      </c>
      <c r="I8" s="925" t="s">
        <v>699</v>
      </c>
      <c r="J8" s="925" t="s">
        <v>700</v>
      </c>
      <c r="K8" s="925" t="s">
        <v>713</v>
      </c>
      <c r="L8" s="925" t="s">
        <v>83</v>
      </c>
    </row>
    <row r="9" spans="1:12" ht="12.75">
      <c r="A9" s="43"/>
      <c r="B9" s="926"/>
      <c r="C9" s="926"/>
      <c r="D9" s="926"/>
      <c r="E9" s="929"/>
      <c r="F9" s="926"/>
      <c r="G9" s="934"/>
      <c r="H9" s="926"/>
      <c r="I9" s="926"/>
      <c r="J9" s="926"/>
      <c r="K9" s="926"/>
      <c r="L9" s="926"/>
    </row>
    <row r="10" spans="1:12" ht="37.5" customHeight="1">
      <c r="A10" s="43"/>
      <c r="B10" s="927"/>
      <c r="C10" s="927"/>
      <c r="D10" s="927"/>
      <c r="E10" s="930"/>
      <c r="F10" s="927"/>
      <c r="G10" s="935"/>
      <c r="H10" s="927"/>
      <c r="I10" s="927"/>
      <c r="J10" s="927"/>
      <c r="K10" s="927"/>
      <c r="L10" s="927"/>
    </row>
    <row r="11" spans="1:12" ht="12.75">
      <c r="A11" s="11" t="s">
        <v>714</v>
      </c>
      <c r="B11" s="78">
        <v>2762499</v>
      </c>
      <c r="C11" s="81">
        <v>7086</v>
      </c>
      <c r="D11" s="78">
        <v>8364</v>
      </c>
      <c r="E11" s="82">
        <v>7783</v>
      </c>
      <c r="F11" s="78">
        <v>7534</v>
      </c>
      <c r="G11" s="82">
        <v>734</v>
      </c>
      <c r="H11" s="78">
        <v>85036</v>
      </c>
      <c r="I11" s="82">
        <v>8040</v>
      </c>
      <c r="J11" s="78">
        <v>48606</v>
      </c>
      <c r="K11" s="82">
        <v>3108</v>
      </c>
      <c r="L11" s="78">
        <v>80030</v>
      </c>
    </row>
    <row r="12" spans="1:12" ht="12.75">
      <c r="A12" s="14" t="s">
        <v>715</v>
      </c>
      <c r="B12" s="593">
        <v>1053389</v>
      </c>
      <c r="C12" s="594">
        <v>319359</v>
      </c>
      <c r="D12" s="593">
        <v>94030</v>
      </c>
      <c r="E12" s="595">
        <v>84409</v>
      </c>
      <c r="F12" s="593">
        <v>60437</v>
      </c>
      <c r="G12" s="595">
        <v>21452</v>
      </c>
      <c r="H12" s="593">
        <v>148380</v>
      </c>
      <c r="I12" s="595">
        <v>39018</v>
      </c>
      <c r="J12" s="593">
        <v>114020</v>
      </c>
      <c r="K12" s="595">
        <v>6300</v>
      </c>
      <c r="L12" s="593">
        <v>366871</v>
      </c>
    </row>
    <row r="13" spans="1:12" s="577" customFormat="1" ht="12.75">
      <c r="A13" s="34" t="s">
        <v>716</v>
      </c>
      <c r="B13" s="576">
        <f>B11-B12</f>
        <v>1709110</v>
      </c>
      <c r="C13" s="576">
        <f aca="true" t="shared" si="0" ref="C13:L13">C11-C12</f>
        <v>-312273</v>
      </c>
      <c r="D13" s="576">
        <f t="shared" si="0"/>
        <v>-85666</v>
      </c>
      <c r="E13" s="576">
        <f t="shared" si="0"/>
        <v>-76626</v>
      </c>
      <c r="F13" s="576">
        <f t="shared" si="0"/>
        <v>-52903</v>
      </c>
      <c r="G13" s="576">
        <f t="shared" si="0"/>
        <v>-20718</v>
      </c>
      <c r="H13" s="576">
        <f t="shared" si="0"/>
        <v>-63344</v>
      </c>
      <c r="I13" s="576">
        <f t="shared" si="0"/>
        <v>-30978</v>
      </c>
      <c r="J13" s="576">
        <f t="shared" si="0"/>
        <v>-65414</v>
      </c>
      <c r="K13" s="576">
        <f t="shared" si="0"/>
        <v>-3192</v>
      </c>
      <c r="L13" s="576">
        <f t="shared" si="0"/>
        <v>-286841</v>
      </c>
    </row>
    <row r="14" spans="1:12" ht="12.75">
      <c r="A14" s="11" t="s">
        <v>717</v>
      </c>
      <c r="B14" s="84">
        <v>288555</v>
      </c>
      <c r="C14" s="78">
        <v>316952</v>
      </c>
      <c r="D14" s="84">
        <v>89150</v>
      </c>
      <c r="E14" s="78">
        <v>78393</v>
      </c>
      <c r="F14" s="84">
        <v>49397</v>
      </c>
      <c r="G14" s="78">
        <v>20920</v>
      </c>
      <c r="H14" s="84">
        <v>69393</v>
      </c>
      <c r="I14" s="78">
        <v>31348</v>
      </c>
      <c r="J14" s="84">
        <v>70267</v>
      </c>
      <c r="K14" s="78">
        <v>4868</v>
      </c>
      <c r="L14" s="64">
        <v>295154</v>
      </c>
    </row>
    <row r="15" spans="1:12" ht="12.75">
      <c r="A15" s="14" t="s">
        <v>718</v>
      </c>
      <c r="B15" s="83">
        <v>1845511</v>
      </c>
      <c r="C15" s="75"/>
      <c r="D15" s="83"/>
      <c r="E15" s="75"/>
      <c r="F15" s="83"/>
      <c r="G15" s="75"/>
      <c r="H15" s="83"/>
      <c r="I15" s="75"/>
      <c r="J15" s="83"/>
      <c r="K15" s="75"/>
      <c r="L15" s="75"/>
    </row>
    <row r="16" spans="1:12" s="577" customFormat="1" ht="12.75">
      <c r="A16" s="578" t="s">
        <v>719</v>
      </c>
      <c r="B16" s="579">
        <f>B14-B15</f>
        <v>-1556956</v>
      </c>
      <c r="C16" s="65">
        <f>C14-C15</f>
        <v>316952</v>
      </c>
      <c r="D16" s="579">
        <f aca="true" t="shared" si="1" ref="D16:L16">D14-D15</f>
        <v>89150</v>
      </c>
      <c r="E16" s="65">
        <f t="shared" si="1"/>
        <v>78393</v>
      </c>
      <c r="F16" s="579">
        <f t="shared" si="1"/>
        <v>49397</v>
      </c>
      <c r="G16" s="65">
        <f t="shared" si="1"/>
        <v>20920</v>
      </c>
      <c r="H16" s="579">
        <f t="shared" si="1"/>
        <v>69393</v>
      </c>
      <c r="I16" s="65">
        <f t="shared" si="1"/>
        <v>31348</v>
      </c>
      <c r="J16" s="579">
        <f t="shared" si="1"/>
        <v>70267</v>
      </c>
      <c r="K16" s="65">
        <f t="shared" si="1"/>
        <v>4868</v>
      </c>
      <c r="L16" s="65">
        <f t="shared" si="1"/>
        <v>295154</v>
      </c>
    </row>
    <row r="17" spans="1:13" s="577" customFormat="1" ht="12.75">
      <c r="A17" s="578" t="s">
        <v>720</v>
      </c>
      <c r="B17" s="579">
        <f>SUM(B13,B16)</f>
        <v>152154</v>
      </c>
      <c r="C17" s="65">
        <f aca="true" t="shared" si="2" ref="C17:L17">SUM(C13,C16)</f>
        <v>4679</v>
      </c>
      <c r="D17" s="579">
        <f t="shared" si="2"/>
        <v>3484</v>
      </c>
      <c r="E17" s="65">
        <f t="shared" si="2"/>
        <v>1767</v>
      </c>
      <c r="F17" s="579">
        <f t="shared" si="2"/>
        <v>-3506</v>
      </c>
      <c r="G17" s="65">
        <f t="shared" si="2"/>
        <v>202</v>
      </c>
      <c r="H17" s="579">
        <f t="shared" si="2"/>
        <v>6049</v>
      </c>
      <c r="I17" s="65">
        <f t="shared" si="2"/>
        <v>370</v>
      </c>
      <c r="J17" s="579">
        <f t="shared" si="2"/>
        <v>4853</v>
      </c>
      <c r="K17" s="65">
        <f t="shared" si="2"/>
        <v>1676</v>
      </c>
      <c r="L17" s="65">
        <f t="shared" si="2"/>
        <v>8313</v>
      </c>
      <c r="M17" s="756"/>
    </row>
    <row r="18" spans="1:13" s="577" customFormat="1" ht="12.75">
      <c r="A18" s="561" t="s">
        <v>721</v>
      </c>
      <c r="B18" s="575">
        <v>91582</v>
      </c>
      <c r="C18" s="580">
        <v>1760</v>
      </c>
      <c r="D18" s="560">
        <v>4148</v>
      </c>
      <c r="E18" s="581">
        <v>3995</v>
      </c>
      <c r="F18" s="560">
        <v>2605</v>
      </c>
      <c r="G18" s="581">
        <v>202</v>
      </c>
      <c r="H18" s="560">
        <v>6049</v>
      </c>
      <c r="I18" s="581">
        <v>370</v>
      </c>
      <c r="J18" s="560">
        <v>4853</v>
      </c>
      <c r="K18" s="560">
        <v>340</v>
      </c>
      <c r="L18" s="560">
        <v>53038</v>
      </c>
      <c r="M18" s="756"/>
    </row>
    <row r="19" spans="1:12" s="577" customFormat="1" ht="12.75">
      <c r="A19" s="578" t="s">
        <v>871</v>
      </c>
      <c r="B19" s="65">
        <f>SUM(B17-B18)</f>
        <v>60572</v>
      </c>
      <c r="C19" s="65">
        <f>SUM(C17-C18)</f>
        <v>2919</v>
      </c>
      <c r="D19" s="65">
        <f aca="true" t="shared" si="3" ref="D19:L19">SUM(D17-D18)</f>
        <v>-664</v>
      </c>
      <c r="E19" s="65">
        <f t="shared" si="3"/>
        <v>-2228</v>
      </c>
      <c r="F19" s="65">
        <f t="shared" si="3"/>
        <v>-6111</v>
      </c>
      <c r="G19" s="65">
        <f t="shared" si="3"/>
        <v>0</v>
      </c>
      <c r="H19" s="65">
        <f t="shared" si="3"/>
        <v>0</v>
      </c>
      <c r="I19" s="65">
        <f t="shared" si="3"/>
        <v>0</v>
      </c>
      <c r="J19" s="65">
        <f t="shared" si="3"/>
        <v>0</v>
      </c>
      <c r="K19" s="634">
        <f t="shared" si="3"/>
        <v>1336</v>
      </c>
      <c r="L19" s="634">
        <f t="shared" si="3"/>
        <v>-44725</v>
      </c>
    </row>
    <row r="22" ht="12.75">
      <c r="A22" s="636"/>
    </row>
    <row r="25" ht="12.75">
      <c r="D25" s="604"/>
    </row>
  </sheetData>
  <sheetProtection/>
  <mergeCells count="14">
    <mergeCell ref="G8:G10"/>
    <mergeCell ref="H8:H10"/>
    <mergeCell ref="I8:I10"/>
    <mergeCell ref="J8:J10"/>
    <mergeCell ref="L8:L10"/>
    <mergeCell ref="F8:F10"/>
    <mergeCell ref="E8:E10"/>
    <mergeCell ref="K8:K10"/>
    <mergeCell ref="A3:L3"/>
    <mergeCell ref="A4:L4"/>
    <mergeCell ref="J6:L6"/>
    <mergeCell ref="B8:B10"/>
    <mergeCell ref="C8:C10"/>
    <mergeCell ref="D8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7"/>
  <sheetViews>
    <sheetView view="pageBreakPreview" zoomScaleSheetLayoutView="100" zoomScalePageLayoutView="0" workbookViewId="0" topLeftCell="A1">
      <selection activeCell="A4" sqref="A4:J4"/>
    </sheetView>
  </sheetViews>
  <sheetFormatPr defaultColWidth="9.140625" defaultRowHeight="12.75"/>
  <cols>
    <col min="1" max="1" width="42.8515625" style="0" customWidth="1"/>
    <col min="2" max="5" width="12.57421875" style="0" customWidth="1"/>
    <col min="6" max="6" width="40.8515625" style="0" customWidth="1"/>
    <col min="7" max="7" width="15.57421875" style="0" customWidth="1"/>
    <col min="8" max="8" width="14.00390625" style="0" customWidth="1"/>
    <col min="9" max="9" width="12.140625" style="0" customWidth="1"/>
    <col min="10" max="10" width="12.8515625" style="0" customWidth="1"/>
  </cols>
  <sheetData>
    <row r="1" spans="1:10" ht="15.75">
      <c r="A1" s="212" t="s">
        <v>971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2.75">
      <c r="A2" s="225"/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5.75">
      <c r="A3" s="825" t="s">
        <v>171</v>
      </c>
      <c r="B3" s="827"/>
      <c r="C3" s="827"/>
      <c r="D3" s="827"/>
      <c r="E3" s="827"/>
      <c r="F3" s="827"/>
      <c r="G3" s="827"/>
      <c r="H3" s="827"/>
      <c r="I3" s="827"/>
      <c r="J3" s="827"/>
    </row>
    <row r="4" spans="1:10" ht="15.75">
      <c r="A4" s="825" t="s">
        <v>172</v>
      </c>
      <c r="B4" s="827"/>
      <c r="C4" s="827"/>
      <c r="D4" s="827"/>
      <c r="E4" s="827"/>
      <c r="F4" s="827"/>
      <c r="G4" s="827"/>
      <c r="H4" s="827"/>
      <c r="I4" s="827"/>
      <c r="J4" s="827"/>
    </row>
    <row r="6" spans="6:10" ht="12.75">
      <c r="F6" s="856" t="s">
        <v>194</v>
      </c>
      <c r="G6" s="857"/>
      <c r="H6" s="857"/>
      <c r="I6" s="857"/>
      <c r="J6" s="857"/>
    </row>
    <row r="7" spans="1:14" ht="41.25" customHeight="1">
      <c r="A7" s="406" t="s">
        <v>3</v>
      </c>
      <c r="B7" s="273" t="s">
        <v>440</v>
      </c>
      <c r="C7" s="407" t="s">
        <v>616</v>
      </c>
      <c r="D7" s="273" t="s">
        <v>522</v>
      </c>
      <c r="E7" s="273" t="s">
        <v>523</v>
      </c>
      <c r="F7" s="407" t="s">
        <v>3</v>
      </c>
      <c r="G7" s="273" t="s">
        <v>317</v>
      </c>
      <c r="H7" s="407" t="s">
        <v>616</v>
      </c>
      <c r="I7" s="273" t="s">
        <v>522</v>
      </c>
      <c r="J7" s="273" t="s">
        <v>523</v>
      </c>
      <c r="K7" s="225"/>
      <c r="L7" s="5"/>
      <c r="M7" s="5"/>
      <c r="N7" s="5"/>
    </row>
    <row r="8" spans="1:14" ht="12.75">
      <c r="A8" s="173" t="s">
        <v>178</v>
      </c>
      <c r="B8" s="226"/>
      <c r="C8" s="226"/>
      <c r="D8" s="243"/>
      <c r="E8" s="408"/>
      <c r="F8" s="381" t="s">
        <v>183</v>
      </c>
      <c r="G8" s="200"/>
      <c r="H8" s="200"/>
      <c r="I8" s="339"/>
      <c r="J8" s="106"/>
      <c r="K8" s="225"/>
      <c r="L8" s="5"/>
      <c r="M8" s="5"/>
      <c r="N8" s="5"/>
    </row>
    <row r="9" spans="1:14" ht="12.75">
      <c r="A9" s="105" t="s">
        <v>141</v>
      </c>
      <c r="B9" s="177">
        <f>'2-3.mell'!C11</f>
        <v>238360</v>
      </c>
      <c r="C9" s="177">
        <v>320535</v>
      </c>
      <c r="D9" s="237">
        <v>323594</v>
      </c>
      <c r="E9" s="250">
        <f>(D9/C9)*100</f>
        <v>100.9543419595364</v>
      </c>
      <c r="F9" s="94" t="s">
        <v>146</v>
      </c>
      <c r="G9" s="202"/>
      <c r="H9" s="202"/>
      <c r="I9" s="339"/>
      <c r="J9" s="107"/>
      <c r="K9" s="225"/>
      <c r="L9" s="5"/>
      <c r="M9" s="5"/>
      <c r="N9" s="5"/>
    </row>
    <row r="10" spans="1:14" ht="12.75">
      <c r="A10" s="363" t="s">
        <v>439</v>
      </c>
      <c r="B10" s="200">
        <f>SUM(B11:B13)</f>
        <v>1118243</v>
      </c>
      <c r="C10" s="237">
        <f>SUM(C11:C13)</f>
        <v>1180705</v>
      </c>
      <c r="D10" s="234">
        <f>SUM(D11:D13)</f>
        <v>1180706</v>
      </c>
      <c r="E10" s="409">
        <f aca="true" t="shared" si="0" ref="E10:E33">(D10/C10)*100</f>
        <v>100.00008469516095</v>
      </c>
      <c r="F10" s="291" t="s">
        <v>187</v>
      </c>
      <c r="G10" s="177">
        <v>0</v>
      </c>
      <c r="H10" s="177">
        <v>615018</v>
      </c>
      <c r="I10" s="339">
        <v>615158</v>
      </c>
      <c r="J10" s="251">
        <f>(I10/H10)*100</f>
        <v>100.0227635613917</v>
      </c>
      <c r="K10" s="225"/>
      <c r="L10" s="5"/>
      <c r="M10" s="5"/>
      <c r="N10" s="5"/>
    </row>
    <row r="11" spans="1:14" ht="12.75">
      <c r="A11" s="94" t="s">
        <v>173</v>
      </c>
      <c r="B11" s="202">
        <f>'2-3.mell'!C13</f>
        <v>1018000</v>
      </c>
      <c r="C11" s="237">
        <f>'2-3.mell'!D13</f>
        <v>1145612</v>
      </c>
      <c r="D11" s="237">
        <v>1145611</v>
      </c>
      <c r="E11" s="248">
        <f t="shared" si="0"/>
        <v>99.99991271041155</v>
      </c>
      <c r="F11" s="363" t="s">
        <v>156</v>
      </c>
      <c r="G11" s="200">
        <f>SUM(G12:G14)</f>
        <v>53505</v>
      </c>
      <c r="H11" s="202">
        <f>SUM(H12:H14)</f>
        <v>33802</v>
      </c>
      <c r="I11" s="200">
        <f>SUM(I12:I14)</f>
        <v>33801</v>
      </c>
      <c r="J11" s="322">
        <f aca="true" t="shared" si="1" ref="J11:J29">(I11/H11)*100</f>
        <v>99.9970415951719</v>
      </c>
      <c r="K11" s="225"/>
      <c r="L11" s="5"/>
      <c r="M11" s="5"/>
      <c r="N11" s="5"/>
    </row>
    <row r="12" spans="1:14" ht="12.75">
      <c r="A12" s="94" t="s">
        <v>441</v>
      </c>
      <c r="B12" s="202">
        <f>'2-3.mell'!C14</f>
        <v>28360</v>
      </c>
      <c r="C12" s="237">
        <f>'2-3.mell'!D14</f>
        <v>27338</v>
      </c>
      <c r="D12" s="237">
        <v>27337</v>
      </c>
      <c r="E12" s="248">
        <f t="shared" si="0"/>
        <v>99.99634208793621</v>
      </c>
      <c r="F12" s="94" t="s">
        <v>184</v>
      </c>
      <c r="G12" s="202">
        <v>13381</v>
      </c>
      <c r="H12" s="202"/>
      <c r="I12" s="202"/>
      <c r="J12" s="303">
        <v>0</v>
      </c>
      <c r="K12" s="225"/>
      <c r="L12" s="5"/>
      <c r="M12" s="5"/>
      <c r="N12" s="5"/>
    </row>
    <row r="13" spans="1:14" ht="12.75">
      <c r="A13" s="291" t="s">
        <v>174</v>
      </c>
      <c r="B13" s="177">
        <v>71883</v>
      </c>
      <c r="C13" s="237">
        <v>7755</v>
      </c>
      <c r="D13" s="335">
        <v>7758</v>
      </c>
      <c r="E13" s="249">
        <f t="shared" si="0"/>
        <v>100.03868471953578</v>
      </c>
      <c r="F13" s="94" t="s">
        <v>185</v>
      </c>
      <c r="G13" s="202">
        <f>'2-3.mell'!C25</f>
        <v>40124</v>
      </c>
      <c r="H13" s="202">
        <f>'2-3.mell'!D25</f>
        <v>33802</v>
      </c>
      <c r="I13" s="202">
        <f>'2-3.mell'!E25</f>
        <v>33801</v>
      </c>
      <c r="J13" s="303">
        <f t="shared" si="1"/>
        <v>99.9970415951719</v>
      </c>
      <c r="K13" s="225"/>
      <c r="L13" s="5"/>
      <c r="M13" s="5"/>
      <c r="N13" s="5"/>
    </row>
    <row r="14" spans="1:14" ht="12.75">
      <c r="A14" s="363" t="s">
        <v>146</v>
      </c>
      <c r="B14" s="200"/>
      <c r="C14" s="200"/>
      <c r="D14" s="237"/>
      <c r="E14" s="250"/>
      <c r="F14" s="291" t="s">
        <v>186</v>
      </c>
      <c r="G14" s="177">
        <v>0</v>
      </c>
      <c r="H14" s="202"/>
      <c r="I14" s="177"/>
      <c r="J14" s="251"/>
      <c r="K14" s="225"/>
      <c r="L14" s="5"/>
      <c r="M14" s="5"/>
      <c r="N14" s="5"/>
    </row>
    <row r="15" spans="1:14" ht="12.75">
      <c r="A15" s="94" t="s">
        <v>148</v>
      </c>
      <c r="B15" s="202">
        <f>SUM(B16:B18)</f>
        <v>695488</v>
      </c>
      <c r="C15" s="202">
        <f>SUM(C16:C18)</f>
        <v>586323</v>
      </c>
      <c r="D15" s="237">
        <f>SUM(D16:D18)</f>
        <v>619045</v>
      </c>
      <c r="E15" s="250">
        <f t="shared" si="0"/>
        <v>105.58088289219423</v>
      </c>
      <c r="F15" s="363" t="s">
        <v>160</v>
      </c>
      <c r="G15" s="200"/>
      <c r="H15" s="200"/>
      <c r="I15" s="339"/>
      <c r="J15" s="303"/>
      <c r="K15" s="225"/>
      <c r="L15" s="5"/>
      <c r="M15" s="5"/>
      <c r="N15" s="5"/>
    </row>
    <row r="16" spans="1:14" ht="12.75">
      <c r="A16" s="94" t="s">
        <v>175</v>
      </c>
      <c r="B16" s="202">
        <f>'2-3.mell'!C19</f>
        <v>494300</v>
      </c>
      <c r="C16" s="202">
        <f>'2-3.mell'!D19</f>
        <v>586323</v>
      </c>
      <c r="D16" s="237">
        <f>'2-3.mell'!E19</f>
        <v>603330</v>
      </c>
      <c r="E16" s="250">
        <f t="shared" si="0"/>
        <v>102.90061962433677</v>
      </c>
      <c r="F16" s="94" t="s">
        <v>825</v>
      </c>
      <c r="G16" s="202">
        <v>54868</v>
      </c>
      <c r="H16" s="177">
        <v>153904</v>
      </c>
      <c r="I16" s="339">
        <v>153903</v>
      </c>
      <c r="J16" s="303">
        <f t="shared" si="1"/>
        <v>99.99935024430813</v>
      </c>
      <c r="K16" s="225"/>
      <c r="L16" s="5"/>
      <c r="M16" s="5"/>
      <c r="N16" s="5"/>
    </row>
    <row r="17" spans="1:14" ht="12.75">
      <c r="A17" s="94" t="s">
        <v>202</v>
      </c>
      <c r="B17" s="237">
        <v>201188</v>
      </c>
      <c r="C17" s="202">
        <v>0</v>
      </c>
      <c r="D17" s="202">
        <v>15715</v>
      </c>
      <c r="E17" s="250">
        <v>0</v>
      </c>
      <c r="F17" s="106" t="s">
        <v>167</v>
      </c>
      <c r="G17" s="108"/>
      <c r="H17" s="202"/>
      <c r="I17" s="200"/>
      <c r="J17" s="303"/>
      <c r="K17" s="225"/>
      <c r="L17" s="5"/>
      <c r="M17" s="5"/>
      <c r="N17" s="5"/>
    </row>
    <row r="18" spans="1:14" ht="12.75">
      <c r="A18" s="94" t="s">
        <v>176</v>
      </c>
      <c r="B18" s="237">
        <f>'2-3.mell'!C21</f>
        <v>0</v>
      </c>
      <c r="C18" s="177">
        <f>'2-3.mell'!D21</f>
        <v>0</v>
      </c>
      <c r="D18" s="202">
        <f>'2-3.mell'!E21</f>
        <v>0</v>
      </c>
      <c r="E18" s="250">
        <v>0</v>
      </c>
      <c r="F18" s="107" t="s">
        <v>188</v>
      </c>
      <c r="G18" s="109">
        <f>'2-3.mell'!C37</f>
        <v>0</v>
      </c>
      <c r="H18" s="202">
        <v>0</v>
      </c>
      <c r="I18" s="202">
        <v>0</v>
      </c>
      <c r="J18" s="303">
        <v>0</v>
      </c>
      <c r="K18" s="225"/>
      <c r="L18" s="5"/>
      <c r="M18" s="5"/>
      <c r="N18" s="5"/>
    </row>
    <row r="19" spans="1:14" ht="12.75">
      <c r="A19" s="363" t="s">
        <v>160</v>
      </c>
      <c r="B19" s="234">
        <v>0</v>
      </c>
      <c r="C19" s="364"/>
      <c r="D19" s="364"/>
      <c r="E19" s="410">
        <v>0</v>
      </c>
      <c r="F19" s="107" t="s">
        <v>228</v>
      </c>
      <c r="G19" s="109">
        <v>768</v>
      </c>
      <c r="H19" s="202">
        <v>931</v>
      </c>
      <c r="I19" s="202">
        <v>930</v>
      </c>
      <c r="J19" s="303">
        <f t="shared" si="1"/>
        <v>99.89258861439313</v>
      </c>
      <c r="K19" s="225"/>
      <c r="L19" s="5"/>
      <c r="M19" s="5"/>
      <c r="N19" s="5"/>
    </row>
    <row r="20" spans="1:14" ht="12.75">
      <c r="A20" s="411" t="s">
        <v>200</v>
      </c>
      <c r="B20" s="412">
        <v>37060</v>
      </c>
      <c r="C20" s="364">
        <v>139534</v>
      </c>
      <c r="D20" s="364">
        <v>107399</v>
      </c>
      <c r="E20" s="410">
        <f t="shared" si="0"/>
        <v>76.96977080854846</v>
      </c>
      <c r="F20" s="105" t="s">
        <v>598</v>
      </c>
      <c r="G20" s="110">
        <v>0</v>
      </c>
      <c r="H20" s="202"/>
      <c r="I20" s="177"/>
      <c r="J20" s="251">
        <v>0</v>
      </c>
      <c r="K20" s="225"/>
      <c r="L20" s="5"/>
      <c r="M20" s="5"/>
      <c r="N20" s="5"/>
    </row>
    <row r="21" spans="1:14" ht="12.75">
      <c r="A21" s="411" t="s">
        <v>597</v>
      </c>
      <c r="B21" s="364">
        <f>'2-3.mell'!C36</f>
        <v>0</v>
      </c>
      <c r="C21" s="364">
        <v>225950</v>
      </c>
      <c r="D21" s="237">
        <v>225950</v>
      </c>
      <c r="E21" s="410">
        <v>0</v>
      </c>
      <c r="F21" s="382" t="s">
        <v>138</v>
      </c>
      <c r="G21" s="240">
        <f>SUM(G10,G11,G16,G17:G20)</f>
        <v>109141</v>
      </c>
      <c r="H21" s="352">
        <f>SUM(H10,H11,H16,H17:H20)</f>
        <v>803655</v>
      </c>
      <c r="I21" s="352">
        <f>SUM(I10,I11,I16,I17:I19)</f>
        <v>803792</v>
      </c>
      <c r="J21" s="347">
        <f t="shared" si="1"/>
        <v>100.01704711598882</v>
      </c>
      <c r="K21" s="225"/>
      <c r="L21" s="5"/>
      <c r="M21" s="5"/>
      <c r="N21" s="5"/>
    </row>
    <row r="22" spans="1:14" ht="12.75">
      <c r="A22" s="94" t="s">
        <v>169</v>
      </c>
      <c r="B22" s="237">
        <v>0</v>
      </c>
      <c r="C22" s="364">
        <v>65990</v>
      </c>
      <c r="D22" s="364">
        <v>65990</v>
      </c>
      <c r="E22" s="410">
        <f t="shared" si="0"/>
        <v>100</v>
      </c>
      <c r="F22" s="381" t="s">
        <v>189</v>
      </c>
      <c r="G22" s="200"/>
      <c r="H22" s="200"/>
      <c r="I22" s="339"/>
      <c r="J22" s="303"/>
      <c r="K22" s="225"/>
      <c r="L22" s="5"/>
      <c r="M22" s="5"/>
      <c r="N22" s="5"/>
    </row>
    <row r="23" spans="1:14" ht="12.75">
      <c r="A23" s="93" t="s">
        <v>177</v>
      </c>
      <c r="B23" s="413">
        <f>SUM(B9,B10,B15,B19:B20,B21,B22)</f>
        <v>2089151</v>
      </c>
      <c r="C23" s="352">
        <f>SUM(C9,C10,C15,C19:C20,C21,C22)</f>
        <v>2519037</v>
      </c>
      <c r="D23" s="352">
        <f>SUM(D9,D10,D15,D19:D20,D21,D22)</f>
        <v>2522684</v>
      </c>
      <c r="E23" s="504">
        <f t="shared" si="0"/>
        <v>100.14477754792803</v>
      </c>
      <c r="F23" s="94" t="s">
        <v>190</v>
      </c>
      <c r="G23" s="202">
        <f>'2-3.mell'!C58</f>
        <v>107195</v>
      </c>
      <c r="H23" s="202">
        <f>'2-3.mell'!D58</f>
        <v>155766</v>
      </c>
      <c r="I23" s="339">
        <f>'2-3.mell'!E58</f>
        <v>155766</v>
      </c>
      <c r="J23" s="303">
        <f t="shared" si="1"/>
        <v>100</v>
      </c>
      <c r="K23" s="225"/>
      <c r="L23" s="5"/>
      <c r="M23" s="5"/>
      <c r="N23" s="5"/>
    </row>
    <row r="24" spans="1:14" ht="12.75">
      <c r="A24" s="381" t="s">
        <v>179</v>
      </c>
      <c r="B24" s="234"/>
      <c r="C24" s="200"/>
      <c r="D24" s="236"/>
      <c r="E24" s="409"/>
      <c r="F24" s="203" t="s">
        <v>191</v>
      </c>
      <c r="G24" s="202">
        <f>'2-3.mell'!C59</f>
        <v>82880</v>
      </c>
      <c r="H24" s="202">
        <f>'2-3.mell'!D59</f>
        <v>148097</v>
      </c>
      <c r="I24" s="339">
        <f>'2-3.mell'!E59</f>
        <v>144226</v>
      </c>
      <c r="J24" s="303">
        <f t="shared" si="1"/>
        <v>97.3861725760819</v>
      </c>
      <c r="K24" s="225"/>
      <c r="L24" s="5"/>
      <c r="M24" s="5"/>
      <c r="N24" s="5"/>
    </row>
    <row r="25" spans="1:14" ht="12.75">
      <c r="A25" s="94" t="s">
        <v>128</v>
      </c>
      <c r="B25" s="237">
        <f>'2-3.mell'!C51</f>
        <v>545663</v>
      </c>
      <c r="C25" s="202">
        <f>'2-3.mell'!D51</f>
        <v>650994</v>
      </c>
      <c r="D25" s="236">
        <f>'2-3.mell'!E51</f>
        <v>647581</v>
      </c>
      <c r="E25" s="248">
        <f t="shared" si="0"/>
        <v>99.47572481466803</v>
      </c>
      <c r="F25" s="203" t="s">
        <v>192</v>
      </c>
      <c r="G25" s="202">
        <f>'2-3.mell'!C60</f>
        <v>3300</v>
      </c>
      <c r="H25" s="202">
        <f>'2-3.mell'!D60</f>
        <v>10030</v>
      </c>
      <c r="I25" s="339">
        <f>'2-3.mell'!E60</f>
        <v>10030</v>
      </c>
      <c r="J25" s="303">
        <f t="shared" si="1"/>
        <v>100</v>
      </c>
      <c r="K25" s="225"/>
      <c r="L25" s="5"/>
      <c r="M25" s="5"/>
      <c r="N25" s="5"/>
    </row>
    <row r="26" spans="1:14" ht="12.75">
      <c r="A26" s="94" t="s">
        <v>129</v>
      </c>
      <c r="B26" s="237">
        <f>'2-3.mell'!C52</f>
        <v>149432</v>
      </c>
      <c r="C26" s="202">
        <f>'2-3.mell'!D52</f>
        <v>176588</v>
      </c>
      <c r="D26" s="236">
        <f>'2-3.mell'!E52</f>
        <v>177754</v>
      </c>
      <c r="E26" s="248">
        <f t="shared" si="0"/>
        <v>100.66029401771355</v>
      </c>
      <c r="F26" s="203" t="s">
        <v>193</v>
      </c>
      <c r="G26" s="202">
        <f>'2-3.mell'!C62</f>
        <v>134194</v>
      </c>
      <c r="H26" s="202">
        <f>'2-3.mell'!D62</f>
        <v>612819</v>
      </c>
      <c r="I26" s="339">
        <f>'2-3.mell'!E62</f>
        <v>612819</v>
      </c>
      <c r="J26" s="303">
        <f t="shared" si="1"/>
        <v>100</v>
      </c>
      <c r="K26" s="225"/>
      <c r="L26" s="5"/>
      <c r="M26" s="5"/>
      <c r="N26" s="5"/>
    </row>
    <row r="27" spans="1:14" ht="12.75">
      <c r="A27" s="94" t="s">
        <v>180</v>
      </c>
      <c r="B27" s="237">
        <f>'2-3.mell'!C53</f>
        <v>938550</v>
      </c>
      <c r="C27" s="202">
        <f>'2-3.mell'!D53</f>
        <v>947911</v>
      </c>
      <c r="D27" s="236">
        <f>'2-3.mell'!E53</f>
        <v>856168</v>
      </c>
      <c r="E27" s="248">
        <f t="shared" si="0"/>
        <v>90.32155972448889</v>
      </c>
      <c r="F27" s="203" t="s">
        <v>203</v>
      </c>
      <c r="G27" s="202">
        <v>0</v>
      </c>
      <c r="H27" s="202"/>
      <c r="I27" s="339"/>
      <c r="J27" s="303"/>
      <c r="K27" s="225"/>
      <c r="L27" s="5"/>
      <c r="M27" s="5"/>
      <c r="N27" s="5"/>
    </row>
    <row r="28" spans="1:14" ht="12.75">
      <c r="A28" s="94" t="s">
        <v>181</v>
      </c>
      <c r="B28" s="237">
        <f>'2-3.mell'!C54</f>
        <v>66498</v>
      </c>
      <c r="C28" s="202">
        <f>'2-3.mell'!D54</f>
        <v>2308</v>
      </c>
      <c r="D28" s="236">
        <f>'2-3.mell'!E54</f>
        <v>0</v>
      </c>
      <c r="E28" s="248">
        <f t="shared" si="0"/>
        <v>0</v>
      </c>
      <c r="F28" s="203" t="s">
        <v>599</v>
      </c>
      <c r="G28" s="202">
        <v>0</v>
      </c>
      <c r="H28" s="177">
        <v>200000</v>
      </c>
      <c r="I28" s="339">
        <v>200000</v>
      </c>
      <c r="J28" s="251">
        <v>0</v>
      </c>
      <c r="K28" s="225"/>
      <c r="L28" s="5"/>
      <c r="M28" s="5"/>
      <c r="N28" s="5"/>
    </row>
    <row r="29" spans="1:14" ht="12.75">
      <c r="A29" s="94" t="s">
        <v>182</v>
      </c>
      <c r="B29" s="237">
        <f>'2-3.mell'!C55</f>
        <v>204928</v>
      </c>
      <c r="C29" s="202">
        <f>'2-3.mell'!D55</f>
        <v>242463</v>
      </c>
      <c r="D29" s="236">
        <f>'2-3.mell'!E55</f>
        <v>241680</v>
      </c>
      <c r="E29" s="248">
        <f t="shared" si="0"/>
        <v>99.67706412937231</v>
      </c>
      <c r="F29" s="366" t="s">
        <v>139</v>
      </c>
      <c r="G29" s="352">
        <f>SUM(G22:G28)</f>
        <v>327569</v>
      </c>
      <c r="H29" s="352">
        <f>SUM(H22:H28)</f>
        <v>1126712</v>
      </c>
      <c r="I29" s="352">
        <f>SUM(I22:I28)</f>
        <v>1122841</v>
      </c>
      <c r="J29" s="503">
        <f t="shared" si="1"/>
        <v>99.65643394230291</v>
      </c>
      <c r="K29" s="225"/>
      <c r="L29" s="5"/>
      <c r="M29" s="5"/>
      <c r="N29" s="5"/>
    </row>
    <row r="30" spans="1:14" ht="12.75">
      <c r="A30" s="94" t="s">
        <v>222</v>
      </c>
      <c r="B30" s="237">
        <f>'2-3.mell'!C56</f>
        <v>27150</v>
      </c>
      <c r="C30" s="202">
        <f>'2-3.mell'!D56</f>
        <v>74741</v>
      </c>
      <c r="D30" s="236">
        <f>'2-3.mell'!E56</f>
        <v>74460</v>
      </c>
      <c r="E30" s="248">
        <f t="shared" si="0"/>
        <v>99.62403500086967</v>
      </c>
      <c r="F30" s="414"/>
      <c r="G30" s="238"/>
      <c r="H30" s="204"/>
      <c r="I30" s="201"/>
      <c r="J30" s="225"/>
      <c r="K30" s="225"/>
      <c r="L30" s="5"/>
      <c r="M30" s="5"/>
      <c r="N30" s="5"/>
    </row>
    <row r="31" spans="1:14" ht="12.75">
      <c r="A31" s="94" t="s">
        <v>112</v>
      </c>
      <c r="B31" s="237">
        <v>5000</v>
      </c>
      <c r="C31" s="202">
        <v>77333</v>
      </c>
      <c r="D31" s="236"/>
      <c r="E31" s="248">
        <f t="shared" si="0"/>
        <v>0</v>
      </c>
      <c r="F31" s="365"/>
      <c r="G31" s="365"/>
      <c r="H31" s="236"/>
      <c r="I31" s="225"/>
      <c r="J31" s="225"/>
      <c r="K31" s="225"/>
      <c r="L31" s="5"/>
      <c r="M31" s="26"/>
      <c r="N31" s="5"/>
    </row>
    <row r="32" spans="1:14" ht="12.75">
      <c r="A32" s="94" t="s">
        <v>223</v>
      </c>
      <c r="B32" s="237">
        <f>'2-3.mell'!C64</f>
        <v>0</v>
      </c>
      <c r="C32" s="177">
        <f>'2-3.mell'!D64</f>
        <v>25950</v>
      </c>
      <c r="D32" s="236">
        <v>25950</v>
      </c>
      <c r="E32" s="249">
        <v>0</v>
      </c>
      <c r="F32" s="246"/>
      <c r="G32" s="246"/>
      <c r="H32" s="236"/>
      <c r="I32" s="225"/>
      <c r="J32" s="225"/>
      <c r="K32" s="225"/>
      <c r="L32" s="5"/>
      <c r="M32" s="5"/>
      <c r="N32" s="5"/>
    </row>
    <row r="33" spans="1:14" ht="12.75">
      <c r="A33" s="93" t="s">
        <v>137</v>
      </c>
      <c r="B33" s="413">
        <f>SUM(B25:B27,B29:B32)</f>
        <v>1870723</v>
      </c>
      <c r="C33" s="352">
        <f>SUM(C25:C27,C29:C32)</f>
        <v>2195980</v>
      </c>
      <c r="D33" s="352">
        <f>SUM(D25:D27,D29:D32)</f>
        <v>2023593</v>
      </c>
      <c r="E33" s="504">
        <f t="shared" si="0"/>
        <v>92.14988296796875</v>
      </c>
      <c r="F33" s="365"/>
      <c r="G33" s="365"/>
      <c r="H33" s="203"/>
      <c r="I33" s="225"/>
      <c r="J33" s="225"/>
      <c r="K33" s="225"/>
      <c r="L33" s="5"/>
      <c r="M33" s="5"/>
      <c r="N33" s="5"/>
    </row>
    <row r="34" spans="1:14" ht="12.75">
      <c r="A34" s="365"/>
      <c r="B34" s="246"/>
      <c r="C34" s="246"/>
      <c r="D34" s="246"/>
      <c r="E34" s="246"/>
      <c r="F34" s="365"/>
      <c r="G34" s="365"/>
      <c r="H34" s="225"/>
      <c r="I34" s="225"/>
      <c r="J34" s="225"/>
      <c r="K34" s="225"/>
      <c r="L34" s="5"/>
      <c r="M34" s="5"/>
      <c r="N34" s="5"/>
    </row>
    <row r="35" spans="1:14" ht="12.75">
      <c r="A35" s="225" t="s">
        <v>301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5"/>
      <c r="M35" s="5"/>
      <c r="N35" s="5"/>
    </row>
    <row r="36" spans="1:14" ht="12.75">
      <c r="A36" s="225" t="s">
        <v>259</v>
      </c>
      <c r="B36" s="339">
        <f>SUM(B23,G21)</f>
        <v>2198292</v>
      </c>
      <c r="C36" s="339">
        <f>SUM(C23,H21)</f>
        <v>3322692</v>
      </c>
      <c r="D36" s="339">
        <f>SUM(D23,I21)</f>
        <v>3326476</v>
      </c>
      <c r="E36" s="339"/>
      <c r="F36" s="225"/>
      <c r="G36" s="225"/>
      <c r="H36" s="225"/>
      <c r="I36" s="225"/>
      <c r="J36" s="225"/>
      <c r="K36" s="225"/>
      <c r="L36" s="26"/>
      <c r="M36" s="5"/>
      <c r="N36" s="5"/>
    </row>
    <row r="37" spans="1:14" ht="12.75">
      <c r="A37" s="225" t="s">
        <v>260</v>
      </c>
      <c r="B37" s="339">
        <f>SUM(B33,G29)</f>
        <v>2198292</v>
      </c>
      <c r="C37" s="339">
        <f>SUM(C33,H29)</f>
        <v>3322692</v>
      </c>
      <c r="D37" s="339">
        <f>SUM(D33,I29)</f>
        <v>3146434</v>
      </c>
      <c r="E37" s="339"/>
      <c r="F37" s="225"/>
      <c r="G37" s="225"/>
      <c r="H37" s="225"/>
      <c r="I37" s="225"/>
      <c r="J37" s="225"/>
      <c r="K37" s="225"/>
      <c r="L37" s="5"/>
      <c r="M37" s="5"/>
      <c r="N37" s="5"/>
    </row>
    <row r="38" spans="1:14" ht="12.75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5"/>
      <c r="M38" s="5"/>
      <c r="N38" s="5"/>
    </row>
    <row r="39" spans="1:14" ht="12.75">
      <c r="A39" s="5"/>
      <c r="B39" s="5"/>
      <c r="C39" s="5"/>
      <c r="D39" s="79">
        <f>SUM(D36-D37)</f>
        <v>180042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79"/>
      <c r="B41" s="7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79"/>
      <c r="B42" s="7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7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7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7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</sheetData>
  <sheetProtection/>
  <mergeCells count="3">
    <mergeCell ref="A3:J3"/>
    <mergeCell ref="A4:J4"/>
    <mergeCell ref="F6:J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75" r:id="rId1"/>
  <headerFooter alignWithMargins="0">
    <oddFooter>&amp;C&amp;P. oldal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34.00390625" style="0" customWidth="1"/>
    <col min="2" max="2" width="18.57421875" style="95" bestFit="1" customWidth="1"/>
    <col min="3" max="3" width="13.8515625" style="0" bestFit="1" customWidth="1"/>
  </cols>
  <sheetData>
    <row r="1" spans="1:12" ht="15.75">
      <c r="A1" s="41" t="s">
        <v>972</v>
      </c>
      <c r="B1" s="592"/>
      <c r="C1" s="41"/>
      <c r="D1" s="41"/>
      <c r="E1" s="41"/>
      <c r="F1" s="41"/>
      <c r="G1" s="41"/>
      <c r="H1" s="41"/>
      <c r="I1" s="41"/>
      <c r="J1" s="5"/>
      <c r="K1" s="5"/>
      <c r="L1" s="5"/>
    </row>
    <row r="2" spans="1:12" ht="15.75">
      <c r="A2" s="41"/>
      <c r="B2" s="592"/>
      <c r="C2" s="41"/>
      <c r="D2" s="41"/>
      <c r="E2" s="41"/>
      <c r="F2" s="41"/>
      <c r="G2" s="41"/>
      <c r="H2" s="41"/>
      <c r="I2" s="41"/>
      <c r="J2" s="5"/>
      <c r="K2" s="5"/>
      <c r="L2" s="5"/>
    </row>
    <row r="3" spans="1:12" ht="15.75">
      <c r="A3" s="41"/>
      <c r="B3" s="592"/>
      <c r="C3" s="41"/>
      <c r="D3" s="41"/>
      <c r="E3" s="41"/>
      <c r="F3" s="41"/>
      <c r="G3" s="41"/>
      <c r="H3" s="41"/>
      <c r="I3" s="41"/>
      <c r="J3" s="5"/>
      <c r="K3" s="5"/>
      <c r="L3" s="5"/>
    </row>
    <row r="4" spans="1:14" ht="15.75">
      <c r="A4" s="936" t="s">
        <v>711</v>
      </c>
      <c r="B4" s="936"/>
      <c r="C4" s="937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</row>
    <row r="5" spans="1:14" ht="15.75">
      <c r="A5" s="635"/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</row>
    <row r="6" spans="1:12" ht="36" customHeight="1">
      <c r="A6" s="5"/>
      <c r="B6" s="602" t="s">
        <v>627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599" t="s">
        <v>758</v>
      </c>
      <c r="B7" s="600">
        <v>915401033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599"/>
      <c r="B8" s="600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" ht="12.75">
      <c r="A9" s="554" t="s">
        <v>759</v>
      </c>
      <c r="B9" s="555">
        <v>612819181</v>
      </c>
    </row>
    <row r="10" spans="1:2" ht="12.75">
      <c r="A10" s="554" t="s">
        <v>760</v>
      </c>
      <c r="B10" s="550">
        <v>302581852</v>
      </c>
    </row>
    <row r="11" spans="1:2" ht="12.75">
      <c r="A11" s="601"/>
      <c r="B11" s="550"/>
    </row>
    <row r="12" spans="1:2" ht="12.75">
      <c r="A12" s="554" t="s">
        <v>761</v>
      </c>
      <c r="B12" s="550">
        <f>SUM(B7-B9-B10)</f>
        <v>0</v>
      </c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4.57421875" style="0" customWidth="1"/>
    <col min="2" max="2" width="47.57421875" style="0" customWidth="1"/>
  </cols>
  <sheetData>
    <row r="1" spans="1:3" ht="15.75">
      <c r="A1" s="4" t="s">
        <v>973</v>
      </c>
      <c r="B1" s="558"/>
      <c r="C1" s="558"/>
    </row>
    <row r="2" spans="1:3" ht="15">
      <c r="A2" s="563"/>
      <c r="B2" s="558"/>
      <c r="C2" s="558"/>
    </row>
    <row r="3" spans="1:3" ht="14.25">
      <c r="A3" s="558"/>
      <c r="B3" s="558"/>
      <c r="C3" s="558"/>
    </row>
    <row r="4" spans="1:3" ht="15">
      <c r="A4" s="564"/>
      <c r="B4" s="565" t="s">
        <v>701</v>
      </c>
      <c r="C4" s="564"/>
    </row>
    <row r="5" spans="1:3" ht="15">
      <c r="A5" s="564"/>
      <c r="B5" s="565" t="s">
        <v>702</v>
      </c>
      <c r="C5" s="564"/>
    </row>
    <row r="6" spans="1:3" ht="36.75" customHeight="1">
      <c r="A6" s="5"/>
      <c r="B6" s="6"/>
      <c r="C6" s="5"/>
    </row>
    <row r="7" spans="1:3" ht="12" customHeight="1">
      <c r="A7" s="5"/>
      <c r="B7" s="856" t="s">
        <v>627</v>
      </c>
      <c r="C7" s="857"/>
    </row>
    <row r="8" spans="1:3" ht="12" customHeight="1">
      <c r="A8" s="938" t="s">
        <v>3</v>
      </c>
      <c r="B8" s="939"/>
      <c r="C8" s="524" t="s">
        <v>4</v>
      </c>
    </row>
    <row r="9" spans="1:3" ht="26.25" thickBot="1">
      <c r="A9" s="566" t="s">
        <v>690</v>
      </c>
      <c r="B9" s="567" t="s">
        <v>764</v>
      </c>
      <c r="C9" s="568">
        <v>6056</v>
      </c>
    </row>
    <row r="10" spans="1:3" ht="39" thickTop="1">
      <c r="A10" s="569" t="s">
        <v>703</v>
      </c>
      <c r="B10" s="570" t="s">
        <v>820</v>
      </c>
      <c r="C10" s="571">
        <v>4878</v>
      </c>
    </row>
    <row r="11" spans="1:3" ht="32.25" customHeight="1">
      <c r="A11" s="572" t="s">
        <v>704</v>
      </c>
      <c r="B11" s="573" t="s">
        <v>705</v>
      </c>
      <c r="C11" s="574">
        <v>27419</v>
      </c>
    </row>
    <row r="12" spans="1:3" ht="37.5" customHeight="1">
      <c r="A12" s="572" t="s">
        <v>706</v>
      </c>
      <c r="B12" s="573" t="s">
        <v>707</v>
      </c>
      <c r="C12" s="574">
        <v>497</v>
      </c>
    </row>
    <row r="13" spans="1:3" ht="33" customHeight="1">
      <c r="A13" s="572" t="s">
        <v>708</v>
      </c>
      <c r="B13" s="573" t="s">
        <v>709</v>
      </c>
      <c r="C13" s="574">
        <v>8055</v>
      </c>
    </row>
    <row r="14" spans="1:3" ht="63.75">
      <c r="A14" s="572" t="s">
        <v>710</v>
      </c>
      <c r="B14" s="573" t="s">
        <v>870</v>
      </c>
      <c r="C14" s="754">
        <v>266</v>
      </c>
    </row>
    <row r="15" spans="1:3" ht="12.75">
      <c r="A15" s="940" t="s">
        <v>221</v>
      </c>
      <c r="B15" s="941"/>
      <c r="C15" s="525">
        <f>SUM(C9:C14)</f>
        <v>47171</v>
      </c>
    </row>
  </sheetData>
  <sheetProtection/>
  <mergeCells count="3">
    <mergeCell ref="B7:C7"/>
    <mergeCell ref="A8:B8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09"/>
  <sheetViews>
    <sheetView zoomScaleSheetLayoutView="100" zoomScalePageLayoutView="0" workbookViewId="0" topLeftCell="A8">
      <pane ySplit="975" topLeftCell="A238" activePane="bottomLeft" state="split"/>
      <selection pane="topLeft" activeCell="A49" sqref="A49"/>
      <selection pane="bottomLeft" activeCell="A5" sqref="A5:R5"/>
    </sheetView>
  </sheetViews>
  <sheetFormatPr defaultColWidth="9.140625" defaultRowHeight="12.75"/>
  <cols>
    <col min="1" max="1" width="42.421875" style="0" customWidth="1"/>
    <col min="2" max="2" width="8.7109375" style="156" customWidth="1"/>
    <col min="3" max="3" width="13.7109375" style="0" bestFit="1" customWidth="1"/>
    <col min="4" max="4" width="9.28125" style="0" customWidth="1"/>
    <col min="5" max="5" width="9.00390625" style="0" customWidth="1"/>
    <col min="6" max="6" width="10.140625" style="0" customWidth="1"/>
    <col min="7" max="7" width="9.00390625" style="0" customWidth="1"/>
    <col min="8" max="8" width="9.28125" style="0" customWidth="1"/>
    <col min="9" max="9" width="8.28125" style="0" customWidth="1"/>
    <col min="10" max="10" width="8.421875" style="0" customWidth="1"/>
    <col min="11" max="11" width="9.57421875" style="0" customWidth="1"/>
    <col min="12" max="12" width="8.8515625" style="0" customWidth="1"/>
    <col min="13" max="14" width="8.7109375" style="0" customWidth="1"/>
    <col min="15" max="15" width="8.00390625" style="0" customWidth="1"/>
    <col min="16" max="16" width="9.57421875" style="0" customWidth="1"/>
    <col min="17" max="17" width="8.140625" style="0" customWidth="1"/>
    <col min="18" max="18" width="11.28125" style="0" customWidth="1"/>
  </cols>
  <sheetData>
    <row r="1" spans="1:18" ht="15.75">
      <c r="A1" s="212" t="s">
        <v>950</v>
      </c>
      <c r="B1" s="355"/>
      <c r="C1" s="212"/>
      <c r="D1" s="212"/>
      <c r="E1" s="212"/>
      <c r="F1" s="212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18" ht="15.75">
      <c r="A2" s="212"/>
      <c r="B2" s="355"/>
      <c r="C2" s="212"/>
      <c r="D2" s="212"/>
      <c r="E2" s="212"/>
      <c r="F2" s="212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8" s="57" customFormat="1" ht="15.75">
      <c r="A3" s="828" t="s">
        <v>247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</row>
    <row r="4" spans="1:18" ht="15.75">
      <c r="A4" s="828" t="s">
        <v>603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</row>
    <row r="5" spans="1:18" ht="15.75">
      <c r="A5" s="825" t="s">
        <v>0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</row>
    <row r="6" spans="1:18" ht="12.75">
      <c r="A6" s="5"/>
      <c r="B6" s="153"/>
      <c r="C6" s="5"/>
      <c r="D6" s="5"/>
      <c r="E6" s="5"/>
      <c r="F6" s="5"/>
      <c r="G6" s="5"/>
      <c r="H6" s="5"/>
      <c r="I6" s="5"/>
      <c r="J6" s="5"/>
      <c r="K6" s="5"/>
      <c r="L6" s="5"/>
      <c r="M6" s="856" t="s">
        <v>41</v>
      </c>
      <c r="N6" s="856"/>
      <c r="O6" s="857"/>
      <c r="P6" s="857"/>
      <c r="Q6" s="857"/>
      <c r="R6" s="857"/>
    </row>
    <row r="7" spans="1:18" ht="12.75" customHeight="1">
      <c r="A7" s="22" t="s">
        <v>42</v>
      </c>
      <c r="B7" s="7" t="s">
        <v>465</v>
      </c>
      <c r="C7" s="15" t="s">
        <v>90</v>
      </c>
      <c r="D7" s="22" t="s">
        <v>45</v>
      </c>
      <c r="E7" s="7" t="s">
        <v>393</v>
      </c>
      <c r="F7" s="7" t="s">
        <v>45</v>
      </c>
      <c r="G7" s="22" t="s">
        <v>46</v>
      </c>
      <c r="H7" s="7" t="s">
        <v>389</v>
      </c>
      <c r="I7" s="7" t="s">
        <v>395</v>
      </c>
      <c r="J7" s="850" t="s">
        <v>239</v>
      </c>
      <c r="K7" s="851"/>
      <c r="L7" s="7" t="s">
        <v>133</v>
      </c>
      <c r="M7" s="7" t="s">
        <v>204</v>
      </c>
      <c r="N7" s="7" t="s">
        <v>580</v>
      </c>
      <c r="O7" s="7" t="s">
        <v>207</v>
      </c>
      <c r="P7" s="7" t="s">
        <v>578</v>
      </c>
      <c r="Q7" s="7" t="s">
        <v>91</v>
      </c>
      <c r="R7" s="7" t="s">
        <v>48</v>
      </c>
    </row>
    <row r="8" spans="1:18" ht="12.75">
      <c r="A8" s="23" t="s">
        <v>49</v>
      </c>
      <c r="B8" s="16" t="s">
        <v>466</v>
      </c>
      <c r="C8" s="17" t="s">
        <v>50</v>
      </c>
      <c r="D8" s="23" t="s">
        <v>53</v>
      </c>
      <c r="E8" s="16" t="s">
        <v>394</v>
      </c>
      <c r="F8" s="16" t="s">
        <v>392</v>
      </c>
      <c r="G8" s="23" t="s">
        <v>92</v>
      </c>
      <c r="H8" s="16" t="s">
        <v>390</v>
      </c>
      <c r="I8" s="16" t="s">
        <v>396</v>
      </c>
      <c r="J8" s="852"/>
      <c r="K8" s="853"/>
      <c r="L8" s="16" t="s">
        <v>134</v>
      </c>
      <c r="M8" s="16" t="s">
        <v>205</v>
      </c>
      <c r="N8" s="16" t="s">
        <v>581</v>
      </c>
      <c r="O8" s="16" t="s">
        <v>208</v>
      </c>
      <c r="P8" s="16" t="s">
        <v>622</v>
      </c>
      <c r="Q8" s="16" t="s">
        <v>93</v>
      </c>
      <c r="R8" s="16" t="s">
        <v>57</v>
      </c>
    </row>
    <row r="9" spans="1:18" ht="12.75">
      <c r="A9" s="24"/>
      <c r="B9" s="9" t="s">
        <v>467</v>
      </c>
      <c r="C9" s="18" t="s">
        <v>58</v>
      </c>
      <c r="D9" s="24" t="s">
        <v>55</v>
      </c>
      <c r="E9" s="9" t="s">
        <v>60</v>
      </c>
      <c r="F9" s="9" t="s">
        <v>60</v>
      </c>
      <c r="G9" s="24" t="s">
        <v>60</v>
      </c>
      <c r="H9" s="9" t="s">
        <v>391</v>
      </c>
      <c r="I9" s="9" t="s">
        <v>397</v>
      </c>
      <c r="J9" s="96" t="s">
        <v>624</v>
      </c>
      <c r="K9" s="97" t="s">
        <v>240</v>
      </c>
      <c r="L9" s="9" t="s">
        <v>135</v>
      </c>
      <c r="M9" s="9" t="s">
        <v>206</v>
      </c>
      <c r="N9" s="9" t="s">
        <v>582</v>
      </c>
      <c r="O9" s="9" t="s">
        <v>94</v>
      </c>
      <c r="P9" s="9" t="s">
        <v>623</v>
      </c>
      <c r="Q9" s="9" t="s">
        <v>94</v>
      </c>
      <c r="R9" s="9" t="s">
        <v>60</v>
      </c>
    </row>
    <row r="10" spans="1:18" ht="12.75">
      <c r="A10" s="7" t="s">
        <v>6</v>
      </c>
      <c r="B10" s="7"/>
      <c r="C10" s="15" t="s">
        <v>7</v>
      </c>
      <c r="D10" s="7" t="s">
        <v>8</v>
      </c>
      <c r="E10" s="15" t="s">
        <v>9</v>
      </c>
      <c r="F10" s="7" t="s">
        <v>10</v>
      </c>
      <c r="G10" s="15" t="s">
        <v>11</v>
      </c>
      <c r="H10" s="7" t="s">
        <v>12</v>
      </c>
      <c r="I10" s="15" t="s">
        <v>13</v>
      </c>
      <c r="J10" s="854" t="s">
        <v>14</v>
      </c>
      <c r="K10" s="855"/>
      <c r="L10" s="7" t="s">
        <v>15</v>
      </c>
      <c r="M10" s="10" t="s">
        <v>16</v>
      </c>
      <c r="N10" s="10" t="s">
        <v>17</v>
      </c>
      <c r="O10" s="10" t="s">
        <v>18</v>
      </c>
      <c r="P10" s="10" t="s">
        <v>19</v>
      </c>
      <c r="Q10" s="10" t="s">
        <v>209</v>
      </c>
      <c r="R10" s="44" t="s">
        <v>525</v>
      </c>
    </row>
    <row r="11" spans="1:18" ht="12.75">
      <c r="A11" s="7"/>
      <c r="B11" s="22"/>
      <c r="C11" s="15"/>
      <c r="D11" s="15"/>
      <c r="E11" s="15"/>
      <c r="F11" s="7"/>
      <c r="G11" s="15"/>
      <c r="H11" s="7"/>
      <c r="I11" s="15"/>
      <c r="J11" s="15"/>
      <c r="K11" s="8"/>
      <c r="L11" s="15"/>
      <c r="M11" s="7"/>
      <c r="N11" s="7"/>
      <c r="O11" s="10"/>
      <c r="P11" s="10"/>
      <c r="Q11" s="10"/>
      <c r="R11" s="43"/>
    </row>
    <row r="12" spans="1:18" ht="12.75">
      <c r="A12" s="13" t="s">
        <v>250</v>
      </c>
      <c r="B12" s="22"/>
      <c r="C12" s="81"/>
      <c r="D12" s="78"/>
      <c r="E12" s="499"/>
      <c r="F12" s="78"/>
      <c r="G12" s="82"/>
      <c r="H12" s="78"/>
      <c r="I12" s="82"/>
      <c r="J12" s="78"/>
      <c r="K12" s="82"/>
      <c r="L12" s="78"/>
      <c r="M12" s="82"/>
      <c r="N12" s="78"/>
      <c r="O12" s="78"/>
      <c r="P12" s="78"/>
      <c r="Q12" s="80"/>
      <c r="R12" s="78"/>
    </row>
    <row r="13" spans="1:18" ht="12.75">
      <c r="A13" s="162" t="s">
        <v>95</v>
      </c>
      <c r="B13" s="23" t="s">
        <v>442</v>
      </c>
      <c r="C13" s="90">
        <f>SUM(D13:R13)</f>
        <v>3137</v>
      </c>
      <c r="D13" s="64">
        <v>0</v>
      </c>
      <c r="E13" s="84">
        <v>0</v>
      </c>
      <c r="F13" s="64">
        <v>3137</v>
      </c>
      <c r="G13" s="84">
        <v>0</v>
      </c>
      <c r="H13" s="64">
        <v>0</v>
      </c>
      <c r="I13" s="84">
        <v>0</v>
      </c>
      <c r="J13" s="64">
        <v>0</v>
      </c>
      <c r="K13" s="84">
        <v>0</v>
      </c>
      <c r="L13" s="64">
        <v>0</v>
      </c>
      <c r="M13" s="84">
        <v>0</v>
      </c>
      <c r="N13" s="64"/>
      <c r="O13" s="64">
        <v>0</v>
      </c>
      <c r="P13" s="64"/>
      <c r="Q13" s="74"/>
      <c r="R13" s="64">
        <v>0</v>
      </c>
    </row>
    <row r="14" spans="1:18" ht="12.75">
      <c r="A14" s="162" t="s">
        <v>608</v>
      </c>
      <c r="B14" s="23"/>
      <c r="C14" s="90">
        <f>SUM(D14:R14)</f>
        <v>3137</v>
      </c>
      <c r="D14" s="64"/>
      <c r="E14" s="84"/>
      <c r="F14" s="64">
        <v>3137</v>
      </c>
      <c r="G14" s="84"/>
      <c r="H14" s="64"/>
      <c r="I14" s="84"/>
      <c r="J14" s="64"/>
      <c r="K14" s="84"/>
      <c r="L14" s="64"/>
      <c r="M14" s="84"/>
      <c r="N14" s="64"/>
      <c r="O14" s="64"/>
      <c r="P14" s="64"/>
      <c r="Q14" s="74"/>
      <c r="R14" s="64"/>
    </row>
    <row r="15" spans="1:18" ht="12.75">
      <c r="A15" s="162" t="s">
        <v>522</v>
      </c>
      <c r="B15" s="254"/>
      <c r="C15" s="90">
        <f>SUM(D15:R15)</f>
        <v>0</v>
      </c>
      <c r="D15" s="64"/>
      <c r="E15" s="84"/>
      <c r="F15" s="64">
        <v>0</v>
      </c>
      <c r="G15" s="84"/>
      <c r="H15" s="64"/>
      <c r="I15" s="84"/>
      <c r="J15" s="64"/>
      <c r="K15" s="84"/>
      <c r="L15" s="64"/>
      <c r="M15" s="84"/>
      <c r="N15" s="64"/>
      <c r="O15" s="64"/>
      <c r="P15" s="64"/>
      <c r="Q15" s="74"/>
      <c r="R15" s="64"/>
    </row>
    <row r="16" spans="1:18" ht="12.75">
      <c r="A16" s="162" t="s">
        <v>523</v>
      </c>
      <c r="B16" s="23"/>
      <c r="C16" s="480">
        <f>(C$15/C$14)*100</f>
        <v>0</v>
      </c>
      <c r="D16" s="260">
        <v>0</v>
      </c>
      <c r="E16" s="500">
        <v>0</v>
      </c>
      <c r="F16" s="260">
        <f>(F$15/F$14)*100</f>
        <v>0</v>
      </c>
      <c r="G16" s="500">
        <v>0</v>
      </c>
      <c r="H16" s="260">
        <v>0</v>
      </c>
      <c r="I16" s="500">
        <v>0</v>
      </c>
      <c r="J16" s="260">
        <v>0</v>
      </c>
      <c r="K16" s="500">
        <v>0</v>
      </c>
      <c r="L16" s="260">
        <v>0</v>
      </c>
      <c r="M16" s="500">
        <v>0</v>
      </c>
      <c r="N16" s="260">
        <v>0</v>
      </c>
      <c r="O16" s="260">
        <v>0</v>
      </c>
      <c r="P16" s="260">
        <v>0</v>
      </c>
      <c r="Q16" s="482">
        <v>0</v>
      </c>
      <c r="R16" s="260">
        <v>0</v>
      </c>
    </row>
    <row r="17" spans="1:18" ht="12.75">
      <c r="A17" s="13" t="s">
        <v>464</v>
      </c>
      <c r="B17" s="22"/>
      <c r="C17" s="81"/>
      <c r="D17" s="78"/>
      <c r="E17" s="82"/>
      <c r="F17" s="78"/>
      <c r="G17" s="82"/>
      <c r="H17" s="78"/>
      <c r="I17" s="82"/>
      <c r="J17" s="78"/>
      <c r="K17" s="82"/>
      <c r="L17" s="78"/>
      <c r="M17" s="82"/>
      <c r="N17" s="78"/>
      <c r="O17" s="78"/>
      <c r="P17" s="78"/>
      <c r="Q17" s="80"/>
      <c r="R17" s="78"/>
    </row>
    <row r="18" spans="1:18" ht="12.75">
      <c r="A18" s="162" t="s">
        <v>95</v>
      </c>
      <c r="B18" s="23" t="s">
        <v>442</v>
      </c>
      <c r="C18" s="90">
        <f>SUM(D18:R18)</f>
        <v>0</v>
      </c>
      <c r="D18" s="64">
        <v>0</v>
      </c>
      <c r="E18" s="84">
        <v>0</v>
      </c>
      <c r="F18" s="64">
        <v>0</v>
      </c>
      <c r="G18" s="84">
        <v>0</v>
      </c>
      <c r="H18" s="64">
        <v>0</v>
      </c>
      <c r="I18" s="84">
        <v>0</v>
      </c>
      <c r="J18" s="64">
        <v>0</v>
      </c>
      <c r="K18" s="84">
        <v>0</v>
      </c>
      <c r="L18" s="64">
        <v>0</v>
      </c>
      <c r="M18" s="84">
        <v>0</v>
      </c>
      <c r="N18" s="64"/>
      <c r="O18" s="64">
        <v>0</v>
      </c>
      <c r="P18" s="64"/>
      <c r="Q18" s="74">
        <v>0</v>
      </c>
      <c r="R18" s="64">
        <v>0</v>
      </c>
    </row>
    <row r="19" spans="1:18" ht="12.75">
      <c r="A19" s="162" t="s">
        <v>608</v>
      </c>
      <c r="B19" s="23"/>
      <c r="C19" s="90">
        <f>SUM(D19:R19)</f>
        <v>0</v>
      </c>
      <c r="D19" s="64"/>
      <c r="E19" s="84"/>
      <c r="F19" s="64"/>
      <c r="G19" s="84"/>
      <c r="H19" s="64"/>
      <c r="I19" s="84"/>
      <c r="J19" s="64"/>
      <c r="K19" s="84"/>
      <c r="L19" s="64"/>
      <c r="M19" s="84"/>
      <c r="N19" s="64"/>
      <c r="O19" s="64"/>
      <c r="P19" s="64"/>
      <c r="Q19" s="74"/>
      <c r="R19" s="64"/>
    </row>
    <row r="20" spans="1:18" ht="12.75">
      <c r="A20" s="162" t="s">
        <v>522</v>
      </c>
      <c r="B20" s="23"/>
      <c r="C20" s="90">
        <f>SUM(D20:R20)</f>
        <v>400</v>
      </c>
      <c r="D20" s="64"/>
      <c r="E20" s="84">
        <v>400</v>
      </c>
      <c r="F20" s="64"/>
      <c r="G20" s="84"/>
      <c r="H20" s="64"/>
      <c r="I20" s="84"/>
      <c r="J20" s="64"/>
      <c r="K20" s="84"/>
      <c r="L20" s="64"/>
      <c r="M20" s="84"/>
      <c r="N20" s="64"/>
      <c r="O20" s="64"/>
      <c r="P20" s="64"/>
      <c r="Q20" s="74"/>
      <c r="R20" s="64"/>
    </row>
    <row r="21" spans="1:18" ht="12.75">
      <c r="A21" s="162" t="s">
        <v>523</v>
      </c>
      <c r="B21" s="23"/>
      <c r="C21" s="480">
        <v>0</v>
      </c>
      <c r="D21" s="258">
        <v>0</v>
      </c>
      <c r="E21" s="259">
        <v>0</v>
      </c>
      <c r="F21" s="258">
        <v>0</v>
      </c>
      <c r="G21" s="259">
        <v>0</v>
      </c>
      <c r="H21" s="258">
        <v>0</v>
      </c>
      <c r="I21" s="259">
        <v>0</v>
      </c>
      <c r="J21" s="258">
        <v>0</v>
      </c>
      <c r="K21" s="259">
        <v>0</v>
      </c>
      <c r="L21" s="258">
        <v>0</v>
      </c>
      <c r="M21" s="259">
        <v>0</v>
      </c>
      <c r="N21" s="258">
        <v>0</v>
      </c>
      <c r="O21" s="258">
        <v>0</v>
      </c>
      <c r="P21" s="258">
        <v>0</v>
      </c>
      <c r="Q21" s="497">
        <v>0</v>
      </c>
      <c r="R21" s="258">
        <v>0</v>
      </c>
    </row>
    <row r="22" spans="1:18" ht="12.75">
      <c r="A22" s="13" t="s">
        <v>251</v>
      </c>
      <c r="B22" s="22"/>
      <c r="C22" s="81"/>
      <c r="D22" s="78"/>
      <c r="E22" s="82"/>
      <c r="F22" s="78"/>
      <c r="G22" s="82"/>
      <c r="H22" s="78"/>
      <c r="I22" s="82"/>
      <c r="J22" s="78"/>
      <c r="K22" s="82"/>
      <c r="L22" s="78"/>
      <c r="M22" s="82"/>
      <c r="N22" s="78"/>
      <c r="O22" s="78"/>
      <c r="P22" s="78"/>
      <c r="Q22" s="80"/>
      <c r="R22" s="78"/>
    </row>
    <row r="23" spans="1:18" ht="12.75">
      <c r="A23" s="162" t="s">
        <v>95</v>
      </c>
      <c r="B23" s="23" t="s">
        <v>442</v>
      </c>
      <c r="C23" s="90">
        <f>SUM(D23:R23)</f>
        <v>0</v>
      </c>
      <c r="D23" s="64">
        <v>0</v>
      </c>
      <c r="E23" s="84">
        <v>0</v>
      </c>
      <c r="F23" s="64">
        <v>0</v>
      </c>
      <c r="G23" s="84">
        <v>0</v>
      </c>
      <c r="H23" s="64">
        <v>0</v>
      </c>
      <c r="I23" s="84">
        <v>0</v>
      </c>
      <c r="J23" s="111">
        <v>0</v>
      </c>
      <c r="K23" s="84">
        <v>0</v>
      </c>
      <c r="L23" s="64">
        <v>0</v>
      </c>
      <c r="M23" s="84">
        <v>0</v>
      </c>
      <c r="N23" s="64"/>
      <c r="O23" s="64">
        <v>0</v>
      </c>
      <c r="P23" s="64"/>
      <c r="Q23" s="74">
        <v>0</v>
      </c>
      <c r="R23" s="64">
        <v>0</v>
      </c>
    </row>
    <row r="24" spans="1:18" ht="12.75">
      <c r="A24" s="162" t="s">
        <v>608</v>
      </c>
      <c r="B24" s="23"/>
      <c r="C24" s="90">
        <f>SUM(D24:R24)</f>
        <v>0</v>
      </c>
      <c r="D24" s="64"/>
      <c r="E24" s="84"/>
      <c r="F24" s="64"/>
      <c r="G24" s="84"/>
      <c r="H24" s="64"/>
      <c r="I24" s="84"/>
      <c r="J24" s="207"/>
      <c r="K24" s="84"/>
      <c r="L24" s="64"/>
      <c r="M24" s="84"/>
      <c r="N24" s="64"/>
      <c r="O24" s="64"/>
      <c r="P24" s="64"/>
      <c r="Q24" s="74"/>
      <c r="R24" s="64"/>
    </row>
    <row r="25" spans="1:18" ht="12.75">
      <c r="A25" s="162" t="s">
        <v>522</v>
      </c>
      <c r="B25" s="23"/>
      <c r="C25" s="90">
        <f>SUM(D25:R25)</f>
        <v>0</v>
      </c>
      <c r="D25" s="64"/>
      <c r="E25" s="84"/>
      <c r="F25" s="64"/>
      <c r="G25" s="84"/>
      <c r="H25" s="64"/>
      <c r="I25" s="84"/>
      <c r="J25" s="207"/>
      <c r="K25" s="84"/>
      <c r="L25" s="64"/>
      <c r="M25" s="84"/>
      <c r="N25" s="64"/>
      <c r="O25" s="64"/>
      <c r="P25" s="64"/>
      <c r="Q25" s="74"/>
      <c r="R25" s="64"/>
    </row>
    <row r="26" spans="1:18" ht="12.75">
      <c r="A26" s="163" t="s">
        <v>523</v>
      </c>
      <c r="B26" s="24"/>
      <c r="C26" s="481">
        <v>0</v>
      </c>
      <c r="D26" s="75">
        <v>0</v>
      </c>
      <c r="E26" s="83">
        <v>0</v>
      </c>
      <c r="F26" s="75">
        <v>0</v>
      </c>
      <c r="G26" s="83">
        <v>0</v>
      </c>
      <c r="H26" s="75">
        <v>0</v>
      </c>
      <c r="I26" s="83">
        <v>0</v>
      </c>
      <c r="J26" s="75">
        <v>0</v>
      </c>
      <c r="K26" s="83">
        <v>0</v>
      </c>
      <c r="L26" s="75">
        <v>0</v>
      </c>
      <c r="M26" s="83">
        <v>0</v>
      </c>
      <c r="N26" s="75">
        <v>0</v>
      </c>
      <c r="O26" s="75">
        <v>0</v>
      </c>
      <c r="P26" s="75">
        <v>0</v>
      </c>
      <c r="Q26" s="73">
        <v>0</v>
      </c>
      <c r="R26" s="75">
        <v>0</v>
      </c>
    </row>
    <row r="27" spans="1:18" ht="12.75">
      <c r="A27" s="21" t="s">
        <v>272</v>
      </c>
      <c r="B27" s="23"/>
      <c r="C27" s="90"/>
      <c r="D27" s="64"/>
      <c r="E27" s="84"/>
      <c r="F27" s="64"/>
      <c r="G27" s="84"/>
      <c r="H27" s="64"/>
      <c r="I27" s="84"/>
      <c r="J27" s="64"/>
      <c r="K27" s="84"/>
      <c r="L27" s="64"/>
      <c r="M27" s="84"/>
      <c r="N27" s="64"/>
      <c r="O27" s="64"/>
      <c r="P27" s="64"/>
      <c r="Q27" s="74"/>
      <c r="R27" s="64"/>
    </row>
    <row r="28" spans="1:18" ht="12.75">
      <c r="A28" s="162" t="s">
        <v>95</v>
      </c>
      <c r="B28" s="23" t="s">
        <v>442</v>
      </c>
      <c r="C28" s="90">
        <f>SUM(D28:R28)</f>
        <v>0</v>
      </c>
      <c r="D28" s="64">
        <v>0</v>
      </c>
      <c r="E28" s="84">
        <v>0</v>
      </c>
      <c r="F28" s="64">
        <v>0</v>
      </c>
      <c r="G28" s="84">
        <v>0</v>
      </c>
      <c r="H28" s="64">
        <v>0</v>
      </c>
      <c r="I28" s="84">
        <v>0</v>
      </c>
      <c r="J28" s="64">
        <v>0</v>
      </c>
      <c r="K28" s="84">
        <v>0</v>
      </c>
      <c r="L28" s="64">
        <v>0</v>
      </c>
      <c r="M28" s="84">
        <v>0</v>
      </c>
      <c r="N28" s="64"/>
      <c r="O28" s="64">
        <v>0</v>
      </c>
      <c r="P28" s="64"/>
      <c r="Q28" s="74">
        <v>0</v>
      </c>
      <c r="R28" s="64">
        <v>0</v>
      </c>
    </row>
    <row r="29" spans="1:18" ht="12.75">
      <c r="A29" s="162" t="s">
        <v>608</v>
      </c>
      <c r="B29" s="23"/>
      <c r="C29" s="90">
        <f>SUM(D29:R29)</f>
        <v>0</v>
      </c>
      <c r="D29" s="64"/>
      <c r="E29" s="84"/>
      <c r="F29" s="64"/>
      <c r="G29" s="84"/>
      <c r="H29" s="64"/>
      <c r="I29" s="84"/>
      <c r="J29" s="64"/>
      <c r="K29" s="84"/>
      <c r="L29" s="64"/>
      <c r="M29" s="84"/>
      <c r="N29" s="64"/>
      <c r="O29" s="64"/>
      <c r="P29" s="64"/>
      <c r="Q29" s="74"/>
      <c r="R29" s="64"/>
    </row>
    <row r="30" spans="1:18" ht="12.75">
      <c r="A30" s="162" t="s">
        <v>522</v>
      </c>
      <c r="B30" s="23"/>
      <c r="C30" s="90">
        <f>SUM(D30:R30)</f>
        <v>0</v>
      </c>
      <c r="D30" s="64"/>
      <c r="E30" s="84"/>
      <c r="F30" s="64"/>
      <c r="G30" s="84"/>
      <c r="H30" s="64"/>
      <c r="I30" s="84"/>
      <c r="J30" s="64"/>
      <c r="K30" s="84"/>
      <c r="L30" s="64"/>
      <c r="M30" s="84"/>
      <c r="N30" s="64"/>
      <c r="O30" s="64"/>
      <c r="P30" s="64"/>
      <c r="Q30" s="74"/>
      <c r="R30" s="64"/>
    </row>
    <row r="31" spans="1:18" ht="12.75">
      <c r="A31" s="162" t="s">
        <v>523</v>
      </c>
      <c r="B31" s="23"/>
      <c r="C31" s="264">
        <v>0</v>
      </c>
      <c r="D31" s="262">
        <v>0</v>
      </c>
      <c r="E31" s="266">
        <v>0</v>
      </c>
      <c r="F31" s="262">
        <v>0</v>
      </c>
      <c r="G31" s="266">
        <v>0</v>
      </c>
      <c r="H31" s="262">
        <v>0</v>
      </c>
      <c r="I31" s="266">
        <v>0</v>
      </c>
      <c r="J31" s="262">
        <v>0</v>
      </c>
      <c r="K31" s="266">
        <v>0</v>
      </c>
      <c r="L31" s="262">
        <v>0</v>
      </c>
      <c r="M31" s="266">
        <v>0</v>
      </c>
      <c r="N31" s="262">
        <v>0</v>
      </c>
      <c r="O31" s="262">
        <v>0</v>
      </c>
      <c r="P31" s="262">
        <v>0</v>
      </c>
      <c r="Q31" s="265">
        <v>0</v>
      </c>
      <c r="R31" s="262">
        <v>0</v>
      </c>
    </row>
    <row r="32" spans="1:18" ht="12.75">
      <c r="A32" s="13" t="s">
        <v>403</v>
      </c>
      <c r="B32" s="22"/>
      <c r="C32" s="81"/>
      <c r="D32" s="78"/>
      <c r="E32" s="82"/>
      <c r="F32" s="78"/>
      <c r="G32" s="82"/>
      <c r="H32" s="78"/>
      <c r="I32" s="82"/>
      <c r="J32" s="78"/>
      <c r="K32" s="82"/>
      <c r="L32" s="78"/>
      <c r="M32" s="82"/>
      <c r="N32" s="78"/>
      <c r="O32" s="78"/>
      <c r="P32" s="78"/>
      <c r="Q32" s="80"/>
      <c r="R32" s="78"/>
    </row>
    <row r="33" spans="1:18" ht="12.75">
      <c r="A33" s="162" t="s">
        <v>95</v>
      </c>
      <c r="B33" s="23" t="s">
        <v>442</v>
      </c>
      <c r="C33" s="90">
        <f>SUM(D33:R33)</f>
        <v>9983</v>
      </c>
      <c r="D33" s="64">
        <v>0</v>
      </c>
      <c r="E33" s="84">
        <v>5183</v>
      </c>
      <c r="F33" s="64">
        <v>4800</v>
      </c>
      <c r="G33" s="84">
        <v>0</v>
      </c>
      <c r="H33" s="64">
        <v>0</v>
      </c>
      <c r="I33" s="84">
        <v>0</v>
      </c>
      <c r="J33" s="64">
        <v>0</v>
      </c>
      <c r="K33" s="84">
        <v>0</v>
      </c>
      <c r="L33" s="64">
        <v>0</v>
      </c>
      <c r="M33" s="84">
        <v>0</v>
      </c>
      <c r="N33" s="64"/>
      <c r="O33" s="64">
        <v>0</v>
      </c>
      <c r="P33" s="64"/>
      <c r="Q33" s="74">
        <v>0</v>
      </c>
      <c r="R33" s="64">
        <v>0</v>
      </c>
    </row>
    <row r="34" spans="1:18" ht="12.75">
      <c r="A34" s="162" t="s">
        <v>608</v>
      </c>
      <c r="B34" s="23"/>
      <c r="C34" s="90">
        <f>SUM(D34:R34)</f>
        <v>9983</v>
      </c>
      <c r="D34" s="64"/>
      <c r="E34" s="84">
        <v>9983</v>
      </c>
      <c r="F34" s="64">
        <v>0</v>
      </c>
      <c r="G34" s="84"/>
      <c r="H34" s="64"/>
      <c r="I34" s="84"/>
      <c r="J34" s="64"/>
      <c r="K34" s="84"/>
      <c r="L34" s="64"/>
      <c r="M34" s="84"/>
      <c r="N34" s="64"/>
      <c r="O34" s="64"/>
      <c r="P34" s="64"/>
      <c r="Q34" s="74"/>
      <c r="R34" s="64"/>
    </row>
    <row r="35" spans="1:18" ht="12.75">
      <c r="A35" s="162" t="s">
        <v>522</v>
      </c>
      <c r="B35" s="23"/>
      <c r="C35" s="90">
        <f>SUM(D35:R35)</f>
        <v>9983</v>
      </c>
      <c r="D35" s="64"/>
      <c r="E35" s="84">
        <v>9983</v>
      </c>
      <c r="F35" s="64"/>
      <c r="G35" s="84"/>
      <c r="H35" s="64"/>
      <c r="I35" s="84"/>
      <c r="J35" s="64"/>
      <c r="K35" s="84"/>
      <c r="L35" s="64"/>
      <c r="M35" s="84"/>
      <c r="N35" s="64"/>
      <c r="O35" s="64"/>
      <c r="P35" s="64"/>
      <c r="Q35" s="74"/>
      <c r="R35" s="64"/>
    </row>
    <row r="36" spans="1:18" ht="12.75">
      <c r="A36" s="162" t="s">
        <v>523</v>
      </c>
      <c r="B36" s="23"/>
      <c r="C36" s="264">
        <f>(C35/C34)*100</f>
        <v>100</v>
      </c>
      <c r="D36" s="262">
        <v>0</v>
      </c>
      <c r="E36" s="266">
        <f>(E35/E34)*100</f>
        <v>100</v>
      </c>
      <c r="F36" s="262"/>
      <c r="G36" s="266">
        <v>0</v>
      </c>
      <c r="H36" s="262">
        <v>0</v>
      </c>
      <c r="I36" s="266">
        <v>0</v>
      </c>
      <c r="J36" s="262">
        <v>0</v>
      </c>
      <c r="K36" s="266">
        <v>0</v>
      </c>
      <c r="L36" s="262">
        <v>0</v>
      </c>
      <c r="M36" s="266">
        <v>0</v>
      </c>
      <c r="N36" s="262">
        <v>0</v>
      </c>
      <c r="O36" s="262">
        <v>0</v>
      </c>
      <c r="P36" s="262">
        <v>0</v>
      </c>
      <c r="Q36" s="265">
        <v>0</v>
      </c>
      <c r="R36" s="262">
        <v>0</v>
      </c>
    </row>
    <row r="37" spans="1:18" ht="12.75">
      <c r="A37" s="13" t="s">
        <v>416</v>
      </c>
      <c r="B37" s="22"/>
      <c r="C37" s="81"/>
      <c r="D37" s="78"/>
      <c r="E37" s="82"/>
      <c r="F37" s="78"/>
      <c r="G37" s="82"/>
      <c r="H37" s="78"/>
      <c r="I37" s="82"/>
      <c r="J37" s="78"/>
      <c r="K37" s="82"/>
      <c r="L37" s="78"/>
      <c r="M37" s="82"/>
      <c r="N37" s="78"/>
      <c r="O37" s="78"/>
      <c r="P37" s="78"/>
      <c r="Q37" s="80"/>
      <c r="R37" s="78"/>
    </row>
    <row r="38" spans="1:18" ht="12.75">
      <c r="A38" s="162" t="s">
        <v>95</v>
      </c>
      <c r="B38" s="23" t="s">
        <v>442</v>
      </c>
      <c r="C38" s="90">
        <f>SUM(D38:R38)</f>
        <v>6076</v>
      </c>
      <c r="D38" s="64">
        <v>0</v>
      </c>
      <c r="E38" s="84">
        <v>856</v>
      </c>
      <c r="F38" s="64">
        <v>5220</v>
      </c>
      <c r="G38" s="84">
        <v>0</v>
      </c>
      <c r="H38" s="64">
        <v>0</v>
      </c>
      <c r="I38" s="84">
        <v>0</v>
      </c>
      <c r="J38" s="64">
        <v>0</v>
      </c>
      <c r="K38" s="84">
        <v>0</v>
      </c>
      <c r="L38" s="64">
        <v>0</v>
      </c>
      <c r="M38" s="84">
        <v>0</v>
      </c>
      <c r="N38" s="64"/>
      <c r="O38" s="64">
        <v>0</v>
      </c>
      <c r="P38" s="64"/>
      <c r="Q38" s="74">
        <v>0</v>
      </c>
      <c r="R38" s="64">
        <v>0</v>
      </c>
    </row>
    <row r="39" spans="1:18" ht="12.75">
      <c r="A39" s="162" t="s">
        <v>608</v>
      </c>
      <c r="B39" s="23"/>
      <c r="C39" s="90">
        <f>SUM(D39:R39)</f>
        <v>4786</v>
      </c>
      <c r="D39" s="64"/>
      <c r="E39" s="84">
        <v>4786</v>
      </c>
      <c r="F39" s="64">
        <v>0</v>
      </c>
      <c r="G39" s="84"/>
      <c r="H39" s="64"/>
      <c r="I39" s="84"/>
      <c r="J39" s="64"/>
      <c r="K39" s="84"/>
      <c r="L39" s="64"/>
      <c r="M39" s="84"/>
      <c r="N39" s="64"/>
      <c r="O39" s="64"/>
      <c r="P39" s="64"/>
      <c r="Q39" s="74"/>
      <c r="R39" s="64"/>
    </row>
    <row r="40" spans="1:18" ht="12.75">
      <c r="A40" s="162" t="s">
        <v>522</v>
      </c>
      <c r="B40" s="23"/>
      <c r="C40" s="90">
        <f>SUM(D40:R40)</f>
        <v>4786</v>
      </c>
      <c r="D40" s="64"/>
      <c r="E40" s="84">
        <v>4786</v>
      </c>
      <c r="F40" s="64"/>
      <c r="G40" s="84"/>
      <c r="H40" s="64"/>
      <c r="I40" s="84"/>
      <c r="J40" s="64"/>
      <c r="K40" s="84"/>
      <c r="L40" s="64"/>
      <c r="M40" s="84"/>
      <c r="N40" s="64"/>
      <c r="O40" s="64"/>
      <c r="P40" s="64"/>
      <c r="Q40" s="74"/>
      <c r="R40" s="64"/>
    </row>
    <row r="41" spans="1:18" ht="12.75">
      <c r="A41" s="162" t="s">
        <v>523</v>
      </c>
      <c r="B41" s="23"/>
      <c r="C41" s="264">
        <f>(C40/C39)*100</f>
        <v>100</v>
      </c>
      <c r="D41" s="262">
        <v>0</v>
      </c>
      <c r="E41" s="266">
        <f>(E40/E39)*100</f>
        <v>100</v>
      </c>
      <c r="F41" s="522" t="s">
        <v>625</v>
      </c>
      <c r="G41" s="266">
        <v>0</v>
      </c>
      <c r="H41" s="262">
        <v>0</v>
      </c>
      <c r="I41" s="266">
        <v>0</v>
      </c>
      <c r="J41" s="262">
        <v>0</v>
      </c>
      <c r="K41" s="266">
        <v>0</v>
      </c>
      <c r="L41" s="262">
        <v>0</v>
      </c>
      <c r="M41" s="266">
        <v>0</v>
      </c>
      <c r="N41" s="262">
        <v>0</v>
      </c>
      <c r="O41" s="262">
        <v>0</v>
      </c>
      <c r="P41" s="262">
        <v>0</v>
      </c>
      <c r="Q41" s="265">
        <v>0</v>
      </c>
      <c r="R41" s="262">
        <v>0</v>
      </c>
    </row>
    <row r="42" spans="1:18" ht="12.75">
      <c r="A42" s="13" t="s">
        <v>450</v>
      </c>
      <c r="B42" s="22"/>
      <c r="C42" s="81"/>
      <c r="D42" s="78"/>
      <c r="E42" s="82"/>
      <c r="F42" s="78"/>
      <c r="G42" s="82"/>
      <c r="H42" s="78"/>
      <c r="I42" s="82"/>
      <c r="J42" s="78"/>
      <c r="K42" s="82"/>
      <c r="L42" s="78"/>
      <c r="M42" s="82"/>
      <c r="N42" s="78"/>
      <c r="O42" s="78"/>
      <c r="P42" s="78"/>
      <c r="Q42" s="80"/>
      <c r="R42" s="78"/>
    </row>
    <row r="43" spans="1:18" ht="12.75">
      <c r="A43" s="162" t="s">
        <v>95</v>
      </c>
      <c r="B43" s="23" t="s">
        <v>442</v>
      </c>
      <c r="C43" s="90">
        <f>SUM(D43:R43)</f>
        <v>76803</v>
      </c>
      <c r="D43" s="64">
        <v>0</v>
      </c>
      <c r="E43" s="84">
        <v>1586</v>
      </c>
      <c r="F43" s="64">
        <v>35093</v>
      </c>
      <c r="G43" s="84">
        <v>40124</v>
      </c>
      <c r="H43" s="64">
        <v>0</v>
      </c>
      <c r="I43" s="84">
        <v>0</v>
      </c>
      <c r="J43" s="64">
        <v>0</v>
      </c>
      <c r="K43" s="84">
        <v>0</v>
      </c>
      <c r="L43" s="64">
        <v>0</v>
      </c>
      <c r="M43" s="84">
        <v>0</v>
      </c>
      <c r="N43" s="64"/>
      <c r="O43" s="64">
        <v>0</v>
      </c>
      <c r="P43" s="64"/>
      <c r="Q43" s="74">
        <v>0</v>
      </c>
      <c r="R43" s="64">
        <v>0</v>
      </c>
    </row>
    <row r="44" spans="1:18" ht="12.75">
      <c r="A44" s="162" t="s">
        <v>608</v>
      </c>
      <c r="B44" s="23"/>
      <c r="C44" s="90">
        <f>SUM(D44:R44)</f>
        <v>60228</v>
      </c>
      <c r="D44" s="64"/>
      <c r="E44" s="84">
        <v>39807</v>
      </c>
      <c r="F44" s="64">
        <v>0</v>
      </c>
      <c r="G44" s="84">
        <v>20421</v>
      </c>
      <c r="H44" s="64"/>
      <c r="I44" s="84"/>
      <c r="J44" s="64"/>
      <c r="K44" s="84"/>
      <c r="L44" s="64"/>
      <c r="M44" s="84"/>
      <c r="N44" s="64"/>
      <c r="O44" s="64"/>
      <c r="P44" s="64"/>
      <c r="Q44" s="74"/>
      <c r="R44" s="64"/>
    </row>
    <row r="45" spans="1:18" ht="12.75">
      <c r="A45" s="162" t="s">
        <v>522</v>
      </c>
      <c r="B45" s="23"/>
      <c r="C45" s="90">
        <f>SUM(D45:R45)</f>
        <v>60228</v>
      </c>
      <c r="D45" s="64"/>
      <c r="E45" s="84">
        <v>39807</v>
      </c>
      <c r="F45" s="64"/>
      <c r="G45" s="84">
        <v>20421</v>
      </c>
      <c r="H45" s="64"/>
      <c r="I45" s="84"/>
      <c r="J45" s="64"/>
      <c r="K45" s="84"/>
      <c r="L45" s="64"/>
      <c r="M45" s="84"/>
      <c r="N45" s="64"/>
      <c r="O45" s="64"/>
      <c r="P45" s="64"/>
      <c r="Q45" s="74"/>
      <c r="R45" s="64"/>
    </row>
    <row r="46" spans="1:18" ht="12.75">
      <c r="A46" s="162" t="s">
        <v>523</v>
      </c>
      <c r="B46" s="23"/>
      <c r="C46" s="264">
        <f>(C45/C44)*100</f>
        <v>100</v>
      </c>
      <c r="D46" s="262">
        <v>0</v>
      </c>
      <c r="E46" s="266">
        <f>(E45/E44)*100</f>
        <v>100</v>
      </c>
      <c r="F46" s="262">
        <v>0</v>
      </c>
      <c r="G46" s="266">
        <f>(G45/G44)*100</f>
        <v>100</v>
      </c>
      <c r="H46" s="262">
        <v>0</v>
      </c>
      <c r="I46" s="266">
        <v>0</v>
      </c>
      <c r="J46" s="262">
        <v>0</v>
      </c>
      <c r="K46" s="266">
        <v>0</v>
      </c>
      <c r="L46" s="262">
        <v>0</v>
      </c>
      <c r="M46" s="266">
        <v>0</v>
      </c>
      <c r="N46" s="262">
        <v>0</v>
      </c>
      <c r="O46" s="262">
        <v>0</v>
      </c>
      <c r="P46" s="262">
        <v>0</v>
      </c>
      <c r="Q46" s="265">
        <v>0</v>
      </c>
      <c r="R46" s="262">
        <v>0</v>
      </c>
    </row>
    <row r="47" spans="1:20" s="100" customFormat="1" ht="12.75">
      <c r="A47" s="13" t="s">
        <v>404</v>
      </c>
      <c r="B47" s="22"/>
      <c r="C47" s="81"/>
      <c r="D47" s="78"/>
      <c r="E47" s="82"/>
      <c r="F47" s="78"/>
      <c r="G47" s="82"/>
      <c r="H47" s="78"/>
      <c r="I47" s="82"/>
      <c r="J47" s="78"/>
      <c r="K47" s="82"/>
      <c r="L47" s="78"/>
      <c r="M47" s="82"/>
      <c r="N47" s="78"/>
      <c r="O47" s="78"/>
      <c r="P47" s="78"/>
      <c r="Q47" s="80"/>
      <c r="R47" s="78"/>
      <c r="T47" s="164"/>
    </row>
    <row r="48" spans="1:18" s="100" customFormat="1" ht="12.75">
      <c r="A48" s="162" t="s">
        <v>95</v>
      </c>
      <c r="B48" s="23" t="s">
        <v>442</v>
      </c>
      <c r="C48" s="90">
        <f>SUM(D48:R48)</f>
        <v>49045</v>
      </c>
      <c r="D48" s="64">
        <v>0</v>
      </c>
      <c r="E48" s="84">
        <v>35664</v>
      </c>
      <c r="F48" s="64">
        <v>0</v>
      </c>
      <c r="G48" s="84">
        <v>13381</v>
      </c>
      <c r="H48" s="64">
        <v>0</v>
      </c>
      <c r="I48" s="84">
        <v>0</v>
      </c>
      <c r="J48" s="64">
        <v>0</v>
      </c>
      <c r="K48" s="84">
        <v>0</v>
      </c>
      <c r="L48" s="64">
        <v>0</v>
      </c>
      <c r="M48" s="84">
        <v>0</v>
      </c>
      <c r="N48" s="64"/>
      <c r="O48" s="64">
        <v>0</v>
      </c>
      <c r="P48" s="64"/>
      <c r="Q48" s="74">
        <v>0</v>
      </c>
      <c r="R48" s="64">
        <v>0</v>
      </c>
    </row>
    <row r="49" spans="1:18" s="100" customFormat="1" ht="12.75">
      <c r="A49" s="162" t="s">
        <v>608</v>
      </c>
      <c r="B49" s="23"/>
      <c r="C49" s="90">
        <f>SUM(D49:R49)</f>
        <v>49045</v>
      </c>
      <c r="D49" s="64"/>
      <c r="E49" s="84">
        <v>35664</v>
      </c>
      <c r="F49" s="64">
        <v>0</v>
      </c>
      <c r="G49" s="84">
        <v>13381</v>
      </c>
      <c r="H49" s="64"/>
      <c r="I49" s="84"/>
      <c r="J49" s="64"/>
      <c r="K49" s="84"/>
      <c r="L49" s="64"/>
      <c r="M49" s="84"/>
      <c r="N49" s="64"/>
      <c r="O49" s="64"/>
      <c r="P49" s="64"/>
      <c r="Q49" s="74"/>
      <c r="R49" s="64"/>
    </row>
    <row r="50" spans="1:18" s="100" customFormat="1" ht="12.75">
      <c r="A50" s="162" t="s">
        <v>522</v>
      </c>
      <c r="B50" s="23"/>
      <c r="C50" s="90">
        <f>SUM(D50:R50)</f>
        <v>51481</v>
      </c>
      <c r="D50" s="64"/>
      <c r="E50" s="84">
        <v>38101</v>
      </c>
      <c r="F50" s="64"/>
      <c r="G50" s="84">
        <v>13380</v>
      </c>
      <c r="H50" s="64"/>
      <c r="I50" s="84"/>
      <c r="J50" s="64"/>
      <c r="K50" s="84"/>
      <c r="L50" s="64"/>
      <c r="M50" s="84"/>
      <c r="N50" s="64"/>
      <c r="O50" s="64"/>
      <c r="P50" s="64"/>
      <c r="Q50" s="74"/>
      <c r="R50" s="64"/>
    </row>
    <row r="51" spans="1:18" s="100" customFormat="1" ht="12.75">
      <c r="A51" s="162" t="s">
        <v>523</v>
      </c>
      <c r="B51" s="23"/>
      <c r="C51" s="264">
        <f>(C50/C49)*100</f>
        <v>104.96686716280968</v>
      </c>
      <c r="D51" s="262">
        <v>0</v>
      </c>
      <c r="E51" s="266">
        <f>(E50/E49)*100</f>
        <v>106.83322117541498</v>
      </c>
      <c r="F51" s="262">
        <v>0</v>
      </c>
      <c r="G51" s="266">
        <f>(G50/G49)*100</f>
        <v>99.99252671698677</v>
      </c>
      <c r="H51" s="262">
        <v>0</v>
      </c>
      <c r="I51" s="266">
        <v>0</v>
      </c>
      <c r="J51" s="262">
        <v>0</v>
      </c>
      <c r="K51" s="266">
        <v>0</v>
      </c>
      <c r="L51" s="262">
        <v>0</v>
      </c>
      <c r="M51" s="266">
        <v>0</v>
      </c>
      <c r="N51" s="262">
        <v>0</v>
      </c>
      <c r="O51" s="262">
        <v>0</v>
      </c>
      <c r="P51" s="262">
        <v>0</v>
      </c>
      <c r="Q51" s="265">
        <v>0</v>
      </c>
      <c r="R51" s="262">
        <v>0</v>
      </c>
    </row>
    <row r="52" spans="1:18" s="100" customFormat="1" ht="12.75">
      <c r="A52" s="13" t="s">
        <v>405</v>
      </c>
      <c r="B52" s="22"/>
      <c r="C52" s="81"/>
      <c r="D52" s="78"/>
      <c r="E52" s="82"/>
      <c r="F52" s="78"/>
      <c r="G52" s="82"/>
      <c r="H52" s="78"/>
      <c r="I52" s="82"/>
      <c r="J52" s="78"/>
      <c r="K52" s="82"/>
      <c r="L52" s="78"/>
      <c r="M52" s="82"/>
      <c r="N52" s="78"/>
      <c r="O52" s="78"/>
      <c r="P52" s="78"/>
      <c r="Q52" s="80"/>
      <c r="R52" s="78"/>
    </row>
    <row r="53" spans="1:18" s="100" customFormat="1" ht="12.75">
      <c r="A53" s="162" t="s">
        <v>95</v>
      </c>
      <c r="B53" s="23" t="s">
        <v>442</v>
      </c>
      <c r="C53" s="90">
        <f>SUM(D53:R53)</f>
        <v>0</v>
      </c>
      <c r="D53" s="64">
        <v>0</v>
      </c>
      <c r="E53" s="84">
        <v>0</v>
      </c>
      <c r="F53" s="64">
        <v>0</v>
      </c>
      <c r="G53" s="84">
        <v>0</v>
      </c>
      <c r="H53" s="64">
        <v>0</v>
      </c>
      <c r="I53" s="84">
        <v>0</v>
      </c>
      <c r="J53" s="64">
        <v>0</v>
      </c>
      <c r="K53" s="84">
        <v>0</v>
      </c>
      <c r="L53" s="64">
        <v>0</v>
      </c>
      <c r="M53" s="84">
        <v>0</v>
      </c>
      <c r="N53" s="64"/>
      <c r="O53" s="64">
        <v>0</v>
      </c>
      <c r="P53" s="64"/>
      <c r="Q53" s="74">
        <v>0</v>
      </c>
      <c r="R53" s="64">
        <v>0</v>
      </c>
    </row>
    <row r="54" spans="1:18" s="100" customFormat="1" ht="12.75">
      <c r="A54" s="162" t="s">
        <v>608</v>
      </c>
      <c r="B54" s="23"/>
      <c r="C54" s="90">
        <f>SUM(D54:R54)</f>
        <v>0</v>
      </c>
      <c r="D54" s="64"/>
      <c r="E54" s="84"/>
      <c r="F54" s="64"/>
      <c r="G54" s="84"/>
      <c r="H54" s="64"/>
      <c r="I54" s="84"/>
      <c r="J54" s="64"/>
      <c r="K54" s="84"/>
      <c r="L54" s="64"/>
      <c r="M54" s="84"/>
      <c r="N54" s="64"/>
      <c r="O54" s="64"/>
      <c r="P54" s="64"/>
      <c r="Q54" s="74"/>
      <c r="R54" s="64"/>
    </row>
    <row r="55" spans="1:18" s="100" customFormat="1" ht="12.75">
      <c r="A55" s="162" t="s">
        <v>522</v>
      </c>
      <c r="B55" s="23"/>
      <c r="C55" s="90">
        <f>SUM(D55:R55)</f>
        <v>0</v>
      </c>
      <c r="D55" s="64"/>
      <c r="E55" s="84"/>
      <c r="F55" s="64"/>
      <c r="G55" s="84"/>
      <c r="H55" s="64"/>
      <c r="I55" s="84"/>
      <c r="J55" s="64"/>
      <c r="K55" s="84"/>
      <c r="L55" s="64"/>
      <c r="M55" s="84"/>
      <c r="N55" s="64"/>
      <c r="O55" s="64"/>
      <c r="P55" s="64"/>
      <c r="Q55" s="74"/>
      <c r="R55" s="64"/>
    </row>
    <row r="56" spans="1:18" s="100" customFormat="1" ht="12.75">
      <c r="A56" s="162" t="s">
        <v>523</v>
      </c>
      <c r="B56" s="23"/>
      <c r="C56" s="264">
        <v>0</v>
      </c>
      <c r="D56" s="262">
        <v>0</v>
      </c>
      <c r="E56" s="266">
        <v>0</v>
      </c>
      <c r="F56" s="262">
        <v>0</v>
      </c>
      <c r="G56" s="266">
        <v>0</v>
      </c>
      <c r="H56" s="262">
        <v>0</v>
      </c>
      <c r="I56" s="266">
        <v>0</v>
      </c>
      <c r="J56" s="262">
        <v>0</v>
      </c>
      <c r="K56" s="266">
        <v>0</v>
      </c>
      <c r="L56" s="262">
        <v>0</v>
      </c>
      <c r="M56" s="266">
        <v>0</v>
      </c>
      <c r="N56" s="262">
        <v>0</v>
      </c>
      <c r="O56" s="262">
        <v>0</v>
      </c>
      <c r="P56" s="262">
        <v>0</v>
      </c>
      <c r="Q56" s="265">
        <v>0</v>
      </c>
      <c r="R56" s="262">
        <v>0</v>
      </c>
    </row>
    <row r="57" spans="1:18" ht="12.75">
      <c r="A57" s="13" t="s">
        <v>406</v>
      </c>
      <c r="B57" s="22"/>
      <c r="C57" s="81"/>
      <c r="D57" s="78"/>
      <c r="E57" s="82"/>
      <c r="F57" s="78"/>
      <c r="G57" s="82"/>
      <c r="H57" s="78"/>
      <c r="I57" s="82"/>
      <c r="J57" s="78"/>
      <c r="K57" s="82"/>
      <c r="L57" s="78"/>
      <c r="M57" s="82"/>
      <c r="N57" s="78"/>
      <c r="O57" s="78"/>
      <c r="P57" s="78"/>
      <c r="Q57" s="80"/>
      <c r="R57" s="78"/>
    </row>
    <row r="58" spans="1:18" ht="12.75">
      <c r="A58" s="162" t="s">
        <v>95</v>
      </c>
      <c r="B58" s="23" t="s">
        <v>442</v>
      </c>
      <c r="C58" s="90">
        <f>SUM(D58:R58)</f>
        <v>0</v>
      </c>
      <c r="D58" s="64">
        <v>0</v>
      </c>
      <c r="E58" s="84">
        <v>0</v>
      </c>
      <c r="F58" s="64">
        <v>0</v>
      </c>
      <c r="G58" s="84">
        <v>0</v>
      </c>
      <c r="H58" s="64">
        <v>0</v>
      </c>
      <c r="I58" s="84">
        <v>0</v>
      </c>
      <c r="J58" s="64">
        <v>0</v>
      </c>
      <c r="K58" s="84">
        <v>0</v>
      </c>
      <c r="L58" s="64">
        <v>0</v>
      </c>
      <c r="M58" s="84">
        <v>0</v>
      </c>
      <c r="N58" s="64"/>
      <c r="O58" s="64">
        <v>0</v>
      </c>
      <c r="P58" s="64"/>
      <c r="Q58" s="74">
        <v>0</v>
      </c>
      <c r="R58" s="64">
        <v>0</v>
      </c>
    </row>
    <row r="59" spans="1:18" ht="12.75">
      <c r="A59" s="162" t="s">
        <v>608</v>
      </c>
      <c r="B59" s="23"/>
      <c r="C59" s="90">
        <f>SUM(D59:R59)</f>
        <v>0</v>
      </c>
      <c r="D59" s="64"/>
      <c r="E59" s="84"/>
      <c r="F59" s="64"/>
      <c r="G59" s="84"/>
      <c r="H59" s="64"/>
      <c r="I59" s="84"/>
      <c r="J59" s="64"/>
      <c r="K59" s="84"/>
      <c r="L59" s="64"/>
      <c r="M59" s="84"/>
      <c r="N59" s="64"/>
      <c r="O59" s="64"/>
      <c r="P59" s="64"/>
      <c r="Q59" s="74"/>
      <c r="R59" s="64"/>
    </row>
    <row r="60" spans="1:18" ht="12.75">
      <c r="A60" s="162" t="s">
        <v>522</v>
      </c>
      <c r="B60" s="23"/>
      <c r="C60" s="90">
        <f>SUM(D60:R60)</f>
        <v>0</v>
      </c>
      <c r="D60" s="64"/>
      <c r="E60" s="84"/>
      <c r="F60" s="64"/>
      <c r="G60" s="84"/>
      <c r="H60" s="64"/>
      <c r="I60" s="84"/>
      <c r="J60" s="64"/>
      <c r="K60" s="84"/>
      <c r="L60" s="64"/>
      <c r="M60" s="84"/>
      <c r="N60" s="64"/>
      <c r="O60" s="64"/>
      <c r="P60" s="64"/>
      <c r="Q60" s="74"/>
      <c r="R60" s="64"/>
    </row>
    <row r="61" spans="1:18" ht="12.75">
      <c r="A61" s="162" t="s">
        <v>523</v>
      </c>
      <c r="B61" s="23"/>
      <c r="C61" s="264">
        <v>0</v>
      </c>
      <c r="D61" s="262">
        <v>0</v>
      </c>
      <c r="E61" s="266">
        <v>0</v>
      </c>
      <c r="F61" s="262">
        <v>0</v>
      </c>
      <c r="G61" s="266">
        <v>0</v>
      </c>
      <c r="H61" s="262">
        <v>0</v>
      </c>
      <c r="I61" s="266">
        <v>0</v>
      </c>
      <c r="J61" s="262">
        <v>0</v>
      </c>
      <c r="K61" s="266">
        <v>0</v>
      </c>
      <c r="L61" s="262">
        <v>0</v>
      </c>
      <c r="M61" s="266">
        <v>0</v>
      </c>
      <c r="N61" s="262">
        <v>0</v>
      </c>
      <c r="O61" s="262">
        <v>0</v>
      </c>
      <c r="P61" s="262">
        <v>0</v>
      </c>
      <c r="Q61" s="265">
        <v>0</v>
      </c>
      <c r="R61" s="262">
        <v>0</v>
      </c>
    </row>
    <row r="62" spans="1:18" ht="12.75">
      <c r="A62" s="47" t="s">
        <v>407</v>
      </c>
      <c r="B62" s="51"/>
      <c r="C62" s="81"/>
      <c r="D62" s="78"/>
      <c r="E62" s="82"/>
      <c r="F62" s="78"/>
      <c r="G62" s="82"/>
      <c r="H62" s="78"/>
      <c r="I62" s="82"/>
      <c r="J62" s="78"/>
      <c r="K62" s="82"/>
      <c r="L62" s="78"/>
      <c r="M62" s="82"/>
      <c r="N62" s="78"/>
      <c r="O62" s="78"/>
      <c r="P62" s="78"/>
      <c r="Q62" s="80"/>
      <c r="R62" s="78"/>
    </row>
    <row r="63" spans="1:18" ht="12.75">
      <c r="A63" s="162" t="s">
        <v>95</v>
      </c>
      <c r="B63" s="23" t="s">
        <v>442</v>
      </c>
      <c r="C63" s="90">
        <f>SUM(D63:R63)</f>
        <v>0</v>
      </c>
      <c r="D63" s="64">
        <v>0</v>
      </c>
      <c r="E63" s="84">
        <v>0</v>
      </c>
      <c r="F63" s="64">
        <v>0</v>
      </c>
      <c r="G63" s="84">
        <v>0</v>
      </c>
      <c r="H63" s="64">
        <v>0</v>
      </c>
      <c r="I63" s="84">
        <v>0</v>
      </c>
      <c r="J63" s="64">
        <v>0</v>
      </c>
      <c r="K63" s="84">
        <v>0</v>
      </c>
      <c r="L63" s="64">
        <v>0</v>
      </c>
      <c r="M63" s="84">
        <v>0</v>
      </c>
      <c r="N63" s="64"/>
      <c r="O63" s="64">
        <v>0</v>
      </c>
      <c r="P63" s="64"/>
      <c r="Q63" s="74">
        <v>0</v>
      </c>
      <c r="R63" s="64">
        <v>0</v>
      </c>
    </row>
    <row r="64" spans="1:18" ht="12.75">
      <c r="A64" s="162" t="s">
        <v>608</v>
      </c>
      <c r="B64" s="102"/>
      <c r="C64" s="90">
        <f>SUM(D64:R64)</f>
        <v>0</v>
      </c>
      <c r="D64" s="64"/>
      <c r="E64" s="84"/>
      <c r="F64" s="64"/>
      <c r="G64" s="84"/>
      <c r="H64" s="64"/>
      <c r="I64" s="84"/>
      <c r="J64" s="64"/>
      <c r="K64" s="84"/>
      <c r="L64" s="64"/>
      <c r="M64" s="84"/>
      <c r="N64" s="64"/>
      <c r="O64" s="64"/>
      <c r="P64" s="64"/>
      <c r="Q64" s="74"/>
      <c r="R64" s="64"/>
    </row>
    <row r="65" spans="1:18" ht="12.75">
      <c r="A65" s="162" t="s">
        <v>522</v>
      </c>
      <c r="B65" s="102"/>
      <c r="C65" s="90">
        <f>SUM(D65:R65)</f>
        <v>0</v>
      </c>
      <c r="D65" s="64"/>
      <c r="E65" s="84"/>
      <c r="F65" s="64"/>
      <c r="G65" s="84"/>
      <c r="H65" s="64"/>
      <c r="I65" s="84"/>
      <c r="J65" s="64"/>
      <c r="K65" s="84"/>
      <c r="L65" s="64"/>
      <c r="M65" s="84"/>
      <c r="N65" s="64"/>
      <c r="O65" s="64"/>
      <c r="P65" s="64"/>
      <c r="Q65" s="74"/>
      <c r="R65" s="64"/>
    </row>
    <row r="66" spans="1:18" ht="12.75">
      <c r="A66" s="162" t="s">
        <v>523</v>
      </c>
      <c r="B66" s="102"/>
      <c r="C66" s="264">
        <v>0</v>
      </c>
      <c r="D66" s="262">
        <v>0</v>
      </c>
      <c r="E66" s="266">
        <v>0</v>
      </c>
      <c r="F66" s="262">
        <v>0</v>
      </c>
      <c r="G66" s="266">
        <v>0</v>
      </c>
      <c r="H66" s="262">
        <v>0</v>
      </c>
      <c r="I66" s="266">
        <v>0</v>
      </c>
      <c r="J66" s="262">
        <v>0</v>
      </c>
      <c r="K66" s="266">
        <v>0</v>
      </c>
      <c r="L66" s="262">
        <v>0</v>
      </c>
      <c r="M66" s="266">
        <v>0</v>
      </c>
      <c r="N66" s="262">
        <v>0</v>
      </c>
      <c r="O66" s="262">
        <v>0</v>
      </c>
      <c r="P66" s="262">
        <v>0</v>
      </c>
      <c r="Q66" s="265">
        <v>0</v>
      </c>
      <c r="R66" s="262">
        <v>0</v>
      </c>
    </row>
    <row r="67" spans="1:18" ht="12.75">
      <c r="A67" s="47" t="s">
        <v>408</v>
      </c>
      <c r="B67" s="22" t="s">
        <v>442</v>
      </c>
      <c r="C67" s="81"/>
      <c r="D67" s="78"/>
      <c r="E67" s="82"/>
      <c r="F67" s="78"/>
      <c r="G67" s="82"/>
      <c r="H67" s="78"/>
      <c r="I67" s="78"/>
      <c r="J67" s="78"/>
      <c r="K67" s="78"/>
      <c r="L67" s="78"/>
      <c r="M67" s="82"/>
      <c r="N67" s="78"/>
      <c r="O67" s="82"/>
      <c r="P67" s="78"/>
      <c r="Q67" s="78"/>
      <c r="R67" s="80"/>
    </row>
    <row r="68" spans="1:18" ht="12.75">
      <c r="A68" s="162" t="s">
        <v>95</v>
      </c>
      <c r="B68" s="102"/>
      <c r="C68" s="90">
        <f>SUM(D68:R68)</f>
        <v>202145</v>
      </c>
      <c r="D68" s="64">
        <v>0</v>
      </c>
      <c r="E68" s="84">
        <v>685</v>
      </c>
      <c r="F68" s="64">
        <v>0</v>
      </c>
      <c r="G68" s="84">
        <v>768</v>
      </c>
      <c r="H68" s="64">
        <v>0</v>
      </c>
      <c r="I68" s="64">
        <v>0</v>
      </c>
      <c r="J68" s="64">
        <v>0</v>
      </c>
      <c r="K68" s="64">
        <v>0</v>
      </c>
      <c r="L68" s="64">
        <v>200692</v>
      </c>
      <c r="M68" s="84">
        <v>0</v>
      </c>
      <c r="N68" s="64"/>
      <c r="O68" s="84">
        <v>0</v>
      </c>
      <c r="P68" s="64"/>
      <c r="Q68" s="64">
        <v>0</v>
      </c>
      <c r="R68" s="74">
        <v>0</v>
      </c>
    </row>
    <row r="69" spans="1:18" ht="12.75">
      <c r="A69" s="162" t="s">
        <v>608</v>
      </c>
      <c r="B69" s="102"/>
      <c r="C69" s="90">
        <f>SUM(D69:R69)</f>
        <v>278411</v>
      </c>
      <c r="D69" s="64"/>
      <c r="E69" s="84">
        <v>4640</v>
      </c>
      <c r="F69" s="64"/>
      <c r="G69" s="84">
        <v>931</v>
      </c>
      <c r="H69" s="64"/>
      <c r="I69" s="64"/>
      <c r="J69" s="64"/>
      <c r="K69" s="64"/>
      <c r="L69" s="64">
        <v>0</v>
      </c>
      <c r="M69" s="84"/>
      <c r="N69" s="64"/>
      <c r="O69" s="84">
        <v>25950</v>
      </c>
      <c r="P69" s="64">
        <v>200000</v>
      </c>
      <c r="Q69" s="64"/>
      <c r="R69" s="74">
        <v>46890</v>
      </c>
    </row>
    <row r="70" spans="1:18" ht="12.75">
      <c r="A70" s="162" t="s">
        <v>522</v>
      </c>
      <c r="B70" s="56"/>
      <c r="C70" s="90">
        <f>SUM(D70:R70)</f>
        <v>278810</v>
      </c>
      <c r="D70" s="64"/>
      <c r="E70" s="84">
        <v>5040</v>
      </c>
      <c r="F70" s="64"/>
      <c r="G70" s="84">
        <v>930</v>
      </c>
      <c r="H70" s="64"/>
      <c r="I70" s="64"/>
      <c r="J70" s="64"/>
      <c r="K70" s="64"/>
      <c r="L70" s="64"/>
      <c r="M70" s="84"/>
      <c r="N70" s="64"/>
      <c r="O70" s="84">
        <v>25950</v>
      </c>
      <c r="P70" s="64">
        <v>200000</v>
      </c>
      <c r="Q70" s="64"/>
      <c r="R70" s="74">
        <v>46890</v>
      </c>
    </row>
    <row r="71" spans="1:18" ht="12.75">
      <c r="A71" s="162" t="s">
        <v>523</v>
      </c>
      <c r="B71" s="56"/>
      <c r="C71" s="264">
        <f>(C70/C69)*100</f>
        <v>100.14331330299449</v>
      </c>
      <c r="D71" s="262">
        <v>0</v>
      </c>
      <c r="E71" s="266">
        <f>(E70/E69)*100</f>
        <v>108.62068965517241</v>
      </c>
      <c r="F71" s="262">
        <v>0</v>
      </c>
      <c r="G71" s="266">
        <f>(G70/G69)*100</f>
        <v>99.89258861439313</v>
      </c>
      <c r="H71" s="262">
        <v>0</v>
      </c>
      <c r="I71" s="262">
        <v>0</v>
      </c>
      <c r="J71" s="262">
        <v>0</v>
      </c>
      <c r="K71" s="262">
        <v>0</v>
      </c>
      <c r="L71" s="262">
        <v>0</v>
      </c>
      <c r="M71" s="266">
        <v>0</v>
      </c>
      <c r="N71" s="262">
        <v>0</v>
      </c>
      <c r="O71" s="266">
        <f>(O70/O69)*100</f>
        <v>100</v>
      </c>
      <c r="P71" s="262">
        <f>(P70/P69)*100</f>
        <v>100</v>
      </c>
      <c r="Q71" s="262">
        <v>0</v>
      </c>
      <c r="R71" s="266">
        <f>(R70/R69)*100</f>
        <v>100</v>
      </c>
    </row>
    <row r="72" spans="1:18" ht="12.75">
      <c r="A72" s="47" t="s">
        <v>451</v>
      </c>
      <c r="B72" s="15" t="s">
        <v>442</v>
      </c>
      <c r="C72" s="81"/>
      <c r="D72" s="78"/>
      <c r="E72" s="82"/>
      <c r="F72" s="78"/>
      <c r="G72" s="82"/>
      <c r="H72" s="78"/>
      <c r="I72" s="82"/>
      <c r="J72" s="78"/>
      <c r="K72" s="82"/>
      <c r="L72" s="78"/>
      <c r="M72" s="82"/>
      <c r="N72" s="78"/>
      <c r="O72" s="78"/>
      <c r="P72" s="78"/>
      <c r="Q72" s="80"/>
      <c r="R72" s="78"/>
    </row>
    <row r="73" spans="1:18" ht="12.75">
      <c r="A73" s="162" t="s">
        <v>95</v>
      </c>
      <c r="B73" s="56"/>
      <c r="C73" s="90">
        <f>SUM(D73:R73)</f>
        <v>494796</v>
      </c>
      <c r="D73" s="64">
        <v>0</v>
      </c>
      <c r="E73" s="84">
        <v>0</v>
      </c>
      <c r="F73" s="64">
        <v>0</v>
      </c>
      <c r="G73" s="84"/>
      <c r="H73" s="64">
        <v>494300</v>
      </c>
      <c r="I73" s="84">
        <v>0</v>
      </c>
      <c r="J73" s="64">
        <v>0</v>
      </c>
      <c r="K73" s="84">
        <v>0</v>
      </c>
      <c r="L73" s="64">
        <v>496</v>
      </c>
      <c r="M73" s="84">
        <v>0</v>
      </c>
      <c r="N73" s="64"/>
      <c r="O73" s="64">
        <v>0</v>
      </c>
      <c r="P73" s="64"/>
      <c r="Q73" s="74">
        <v>0</v>
      </c>
      <c r="R73" s="64">
        <v>0</v>
      </c>
    </row>
    <row r="74" spans="1:18" ht="12.75">
      <c r="A74" s="162" t="s">
        <v>608</v>
      </c>
      <c r="B74" s="56"/>
      <c r="C74" s="90">
        <f>SUM(D74:R74)</f>
        <v>1236716</v>
      </c>
      <c r="D74" s="64"/>
      <c r="E74" s="84">
        <v>2650</v>
      </c>
      <c r="F74" s="64"/>
      <c r="G74" s="84"/>
      <c r="H74" s="64">
        <v>586323</v>
      </c>
      <c r="I74" s="84"/>
      <c r="J74" s="64">
        <v>615018</v>
      </c>
      <c r="K74" s="84"/>
      <c r="L74" s="64">
        <v>32725</v>
      </c>
      <c r="M74" s="84"/>
      <c r="N74" s="64"/>
      <c r="O74" s="64"/>
      <c r="P74" s="64"/>
      <c r="Q74" s="74"/>
      <c r="R74" s="64"/>
    </row>
    <row r="75" spans="1:18" ht="12.75">
      <c r="A75" s="162" t="s">
        <v>522</v>
      </c>
      <c r="B75" s="56"/>
      <c r="C75" s="90">
        <f>SUM(D75:R75)</f>
        <v>1234079</v>
      </c>
      <c r="D75" s="64"/>
      <c r="E75" s="84">
        <v>17</v>
      </c>
      <c r="F75" s="64"/>
      <c r="G75" s="84"/>
      <c r="H75" s="64">
        <v>603330</v>
      </c>
      <c r="I75" s="84"/>
      <c r="J75" s="64">
        <v>615017</v>
      </c>
      <c r="K75" s="84"/>
      <c r="L75" s="64">
        <v>15715</v>
      </c>
      <c r="M75" s="84"/>
      <c r="N75" s="64"/>
      <c r="O75" s="64"/>
      <c r="P75" s="64"/>
      <c r="Q75" s="74"/>
      <c r="R75" s="64"/>
    </row>
    <row r="76" spans="1:18" ht="12.75">
      <c r="A76" s="163" t="s">
        <v>523</v>
      </c>
      <c r="B76" s="56"/>
      <c r="C76" s="264">
        <f>(C75/C74)*100</f>
        <v>99.78677400470278</v>
      </c>
      <c r="D76" s="264">
        <v>0</v>
      </c>
      <c r="E76" s="264">
        <f>(E75/E74)*100</f>
        <v>0.6415094339622641</v>
      </c>
      <c r="F76" s="262">
        <v>0</v>
      </c>
      <c r="G76" s="266">
        <v>0</v>
      </c>
      <c r="H76" s="262">
        <f>(H75/H74)*100</f>
        <v>102.90061962433677</v>
      </c>
      <c r="I76" s="262">
        <v>0</v>
      </c>
      <c r="J76" s="262">
        <f>(J75/J74)*100</f>
        <v>99.99983740313291</v>
      </c>
      <c r="K76" s="266">
        <v>0</v>
      </c>
      <c r="L76" s="262">
        <f>(L75/L74)*100</f>
        <v>48.02139037433155</v>
      </c>
      <c r="M76" s="266">
        <v>0</v>
      </c>
      <c r="N76" s="262">
        <v>0</v>
      </c>
      <c r="O76" s="262">
        <v>0</v>
      </c>
      <c r="P76" s="262">
        <v>0</v>
      </c>
      <c r="Q76" s="265">
        <v>0</v>
      </c>
      <c r="R76" s="262">
        <v>0</v>
      </c>
    </row>
    <row r="77" spans="1:18" ht="12.75">
      <c r="A77" s="521" t="s">
        <v>579</v>
      </c>
      <c r="B77" s="22" t="s">
        <v>442</v>
      </c>
      <c r="C77" s="495"/>
      <c r="D77" s="161"/>
      <c r="E77" s="166"/>
      <c r="F77" s="161"/>
      <c r="G77" s="166"/>
      <c r="H77" s="161"/>
      <c r="I77" s="166"/>
      <c r="J77" s="161"/>
      <c r="K77" s="166"/>
      <c r="L77" s="161"/>
      <c r="M77" s="166"/>
      <c r="N77" s="161"/>
      <c r="O77" s="161"/>
      <c r="P77" s="161"/>
      <c r="Q77" s="255"/>
      <c r="R77" s="161"/>
    </row>
    <row r="78" spans="1:18" ht="12.75">
      <c r="A78" s="162" t="s">
        <v>95</v>
      </c>
      <c r="B78" s="102"/>
      <c r="C78" s="90">
        <f>SUM(D78:R78)</f>
        <v>1052137</v>
      </c>
      <c r="D78" s="64">
        <v>0</v>
      </c>
      <c r="E78" s="84">
        <v>0</v>
      </c>
      <c r="F78" s="64">
        <v>1052137</v>
      </c>
      <c r="G78" s="84">
        <v>0</v>
      </c>
      <c r="H78" s="64">
        <v>0</v>
      </c>
      <c r="I78" s="84">
        <v>0</v>
      </c>
      <c r="J78" s="64">
        <v>0</v>
      </c>
      <c r="K78" s="84">
        <v>0</v>
      </c>
      <c r="L78" s="64">
        <v>0</v>
      </c>
      <c r="M78" s="84">
        <v>0</v>
      </c>
      <c r="N78" s="64"/>
      <c r="O78" s="64">
        <v>0</v>
      </c>
      <c r="P78" s="64"/>
      <c r="Q78" s="74">
        <v>0</v>
      </c>
      <c r="R78" s="64">
        <v>0</v>
      </c>
    </row>
    <row r="79" spans="1:18" ht="12.75">
      <c r="A79" s="162" t="s">
        <v>608</v>
      </c>
      <c r="B79" s="102"/>
      <c r="C79" s="90">
        <f>SUM(D79:R79)</f>
        <v>1180705</v>
      </c>
      <c r="D79" s="64"/>
      <c r="E79" s="84"/>
      <c r="F79" s="64">
        <v>1180705</v>
      </c>
      <c r="G79" s="84"/>
      <c r="H79" s="64"/>
      <c r="I79" s="84"/>
      <c r="J79" s="64"/>
      <c r="K79" s="84"/>
      <c r="L79" s="64"/>
      <c r="M79" s="84"/>
      <c r="N79" s="64"/>
      <c r="O79" s="64"/>
      <c r="P79" s="64"/>
      <c r="Q79" s="74"/>
      <c r="R79" s="64"/>
    </row>
    <row r="80" spans="1:18" ht="12.75">
      <c r="A80" s="162" t="s">
        <v>522</v>
      </c>
      <c r="B80" s="102"/>
      <c r="C80" s="90">
        <f>SUM(D80:R80)</f>
        <v>1180701</v>
      </c>
      <c r="D80" s="64"/>
      <c r="E80" s="84"/>
      <c r="F80" s="64">
        <v>1180701</v>
      </c>
      <c r="G80" s="84"/>
      <c r="H80" s="64"/>
      <c r="I80" s="84"/>
      <c r="J80" s="64"/>
      <c r="K80" s="84"/>
      <c r="L80" s="64"/>
      <c r="M80" s="84"/>
      <c r="N80" s="64"/>
      <c r="O80" s="64"/>
      <c r="P80" s="64"/>
      <c r="Q80" s="74"/>
      <c r="R80" s="64"/>
    </row>
    <row r="81" spans="1:18" ht="12.75">
      <c r="A81" s="162" t="s">
        <v>523</v>
      </c>
      <c r="B81" s="102"/>
      <c r="C81" s="264">
        <f>(C80/C79)*100</f>
        <v>99.99966121935623</v>
      </c>
      <c r="D81" s="262">
        <v>0</v>
      </c>
      <c r="E81" s="266">
        <v>0</v>
      </c>
      <c r="F81" s="262">
        <f>(F80/F79)*100</f>
        <v>99.99966121935623</v>
      </c>
      <c r="G81" s="266">
        <v>0</v>
      </c>
      <c r="H81" s="262">
        <v>0</v>
      </c>
      <c r="I81" s="266">
        <v>0</v>
      </c>
      <c r="J81" s="262">
        <v>0</v>
      </c>
      <c r="K81" s="266">
        <v>0</v>
      </c>
      <c r="L81" s="262">
        <v>0</v>
      </c>
      <c r="M81" s="266">
        <v>0</v>
      </c>
      <c r="N81" s="262">
        <v>0</v>
      </c>
      <c r="O81" s="262">
        <v>0</v>
      </c>
      <c r="P81" s="262">
        <v>0</v>
      </c>
      <c r="Q81" s="265">
        <v>0</v>
      </c>
      <c r="R81" s="262">
        <v>0</v>
      </c>
    </row>
    <row r="82" spans="1:18" ht="12.75">
      <c r="A82" s="47" t="s">
        <v>452</v>
      </c>
      <c r="B82" s="22" t="s">
        <v>442</v>
      </c>
      <c r="C82" s="495"/>
      <c r="D82" s="161"/>
      <c r="E82" s="166"/>
      <c r="F82" s="161"/>
      <c r="G82" s="166"/>
      <c r="H82" s="161"/>
      <c r="I82" s="166"/>
      <c r="J82" s="161"/>
      <c r="K82" s="166"/>
      <c r="L82" s="161"/>
      <c r="M82" s="166"/>
      <c r="N82" s="161"/>
      <c r="O82" s="161"/>
      <c r="P82" s="161"/>
      <c r="Q82" s="255"/>
      <c r="R82" s="161"/>
    </row>
    <row r="83" spans="1:18" ht="12.75">
      <c r="A83" s="162" t="s">
        <v>95</v>
      </c>
      <c r="B83" s="23"/>
      <c r="C83" s="90">
        <f>SUM(D83:R83)</f>
        <v>0</v>
      </c>
      <c r="D83" s="64">
        <v>0</v>
      </c>
      <c r="E83" s="84">
        <v>0</v>
      </c>
      <c r="F83" s="64">
        <v>0</v>
      </c>
      <c r="G83" s="84">
        <v>0</v>
      </c>
      <c r="H83" s="64">
        <v>0</v>
      </c>
      <c r="I83" s="84">
        <v>0</v>
      </c>
      <c r="J83" s="64">
        <v>0</v>
      </c>
      <c r="K83" s="84">
        <v>0</v>
      </c>
      <c r="L83" s="64">
        <v>0</v>
      </c>
      <c r="M83" s="84">
        <v>0</v>
      </c>
      <c r="N83" s="64"/>
      <c r="O83" s="64">
        <v>0</v>
      </c>
      <c r="P83" s="64"/>
      <c r="Q83" s="74">
        <v>0</v>
      </c>
      <c r="R83" s="64">
        <v>0</v>
      </c>
    </row>
    <row r="84" spans="1:18" ht="12.75">
      <c r="A84" s="162" t="s">
        <v>608</v>
      </c>
      <c r="B84" s="23"/>
      <c r="C84" s="90">
        <f>SUM(D84:R84)</f>
        <v>0</v>
      </c>
      <c r="D84" s="64"/>
      <c r="E84" s="84"/>
      <c r="F84" s="64"/>
      <c r="G84" s="84"/>
      <c r="H84" s="64"/>
      <c r="I84" s="84"/>
      <c r="J84" s="64"/>
      <c r="K84" s="84"/>
      <c r="L84" s="64"/>
      <c r="M84" s="84"/>
      <c r="N84" s="64"/>
      <c r="O84" s="64"/>
      <c r="P84" s="64"/>
      <c r="Q84" s="74"/>
      <c r="R84" s="64"/>
    </row>
    <row r="85" spans="1:18" ht="12.75">
      <c r="A85" s="162" t="s">
        <v>522</v>
      </c>
      <c r="B85" s="23"/>
      <c r="C85" s="90">
        <f>SUM(D85:R85)</f>
        <v>0</v>
      </c>
      <c r="D85" s="64"/>
      <c r="E85" s="84"/>
      <c r="F85" s="64"/>
      <c r="G85" s="84"/>
      <c r="H85" s="64"/>
      <c r="I85" s="84"/>
      <c r="J85" s="64"/>
      <c r="K85" s="84"/>
      <c r="L85" s="64"/>
      <c r="M85" s="84"/>
      <c r="N85" s="64"/>
      <c r="O85" s="64"/>
      <c r="P85" s="64"/>
      <c r="Q85" s="74"/>
      <c r="R85" s="64"/>
    </row>
    <row r="86" spans="1:18" ht="12.75">
      <c r="A86" s="163" t="s">
        <v>523</v>
      </c>
      <c r="B86" s="24"/>
      <c r="C86" s="264">
        <v>0</v>
      </c>
      <c r="D86" s="262">
        <v>0</v>
      </c>
      <c r="E86" s="266">
        <v>0</v>
      </c>
      <c r="F86" s="262">
        <v>0</v>
      </c>
      <c r="G86" s="266">
        <v>0</v>
      </c>
      <c r="H86" s="262">
        <v>0</v>
      </c>
      <c r="I86" s="266">
        <v>0</v>
      </c>
      <c r="J86" s="262">
        <v>0</v>
      </c>
      <c r="K86" s="266">
        <v>0</v>
      </c>
      <c r="L86" s="262">
        <v>0</v>
      </c>
      <c r="M86" s="266">
        <v>0</v>
      </c>
      <c r="N86" s="262">
        <v>0</v>
      </c>
      <c r="O86" s="262">
        <v>0</v>
      </c>
      <c r="P86" s="262">
        <v>0</v>
      </c>
      <c r="Q86" s="265">
        <v>0</v>
      </c>
      <c r="R86" s="262">
        <v>0</v>
      </c>
    </row>
    <row r="87" spans="1:21" ht="12.75">
      <c r="A87" s="21" t="s">
        <v>417</v>
      </c>
      <c r="B87" s="257"/>
      <c r="C87" s="90"/>
      <c r="D87" s="64"/>
      <c r="E87" s="84"/>
      <c r="F87" s="64"/>
      <c r="G87" s="84"/>
      <c r="H87" s="64"/>
      <c r="I87" s="84"/>
      <c r="J87" s="64"/>
      <c r="K87" s="84"/>
      <c r="L87" s="64"/>
      <c r="M87" s="84"/>
      <c r="N87" s="64"/>
      <c r="O87" s="64"/>
      <c r="P87" s="64"/>
      <c r="Q87" s="74"/>
      <c r="R87" s="64"/>
      <c r="U87" s="57"/>
    </row>
    <row r="88" spans="1:18" ht="12.75">
      <c r="A88" s="150" t="s">
        <v>418</v>
      </c>
      <c r="B88" s="23" t="s">
        <v>442</v>
      </c>
      <c r="C88" s="496"/>
      <c r="D88" s="207"/>
      <c r="E88" s="57"/>
      <c r="F88" s="207"/>
      <c r="H88" s="207"/>
      <c r="I88" s="57"/>
      <c r="J88" s="207"/>
      <c r="K88" s="57"/>
      <c r="L88" s="207"/>
      <c r="M88" s="57"/>
      <c r="N88" s="207"/>
      <c r="O88" s="207"/>
      <c r="P88" s="207"/>
      <c r="Q88" s="256"/>
      <c r="R88" s="207"/>
    </row>
    <row r="89" spans="1:18" ht="14.25" customHeight="1">
      <c r="A89" s="162" t="s">
        <v>95</v>
      </c>
      <c r="B89" s="23"/>
      <c r="C89" s="90">
        <f>SUM(D89:R89)</f>
        <v>0</v>
      </c>
      <c r="D89" s="64">
        <v>0</v>
      </c>
      <c r="E89" s="84">
        <v>0</v>
      </c>
      <c r="F89" s="64">
        <v>0</v>
      </c>
      <c r="G89" s="84">
        <v>0</v>
      </c>
      <c r="H89" s="64">
        <v>0</v>
      </c>
      <c r="I89" s="84">
        <v>0</v>
      </c>
      <c r="J89" s="64">
        <v>0</v>
      </c>
      <c r="K89" s="84">
        <v>0</v>
      </c>
      <c r="L89" s="64">
        <v>0</v>
      </c>
      <c r="M89" s="84">
        <v>0</v>
      </c>
      <c r="N89" s="64"/>
      <c r="O89" s="64">
        <v>0</v>
      </c>
      <c r="P89" s="64"/>
      <c r="Q89" s="74">
        <v>0</v>
      </c>
      <c r="R89" s="64">
        <v>0</v>
      </c>
    </row>
    <row r="90" spans="1:18" ht="14.25" customHeight="1">
      <c r="A90" s="162" t="s">
        <v>608</v>
      </c>
      <c r="B90" s="23"/>
      <c r="C90" s="90">
        <f>SUM(D90:R90)</f>
        <v>0</v>
      </c>
      <c r="D90" s="64"/>
      <c r="E90" s="84"/>
      <c r="F90" s="64"/>
      <c r="G90" s="84"/>
      <c r="H90" s="64"/>
      <c r="I90" s="84"/>
      <c r="J90" s="64"/>
      <c r="K90" s="84"/>
      <c r="L90" s="64"/>
      <c r="M90" s="84"/>
      <c r="N90" s="64"/>
      <c r="O90" s="64"/>
      <c r="P90" s="64"/>
      <c r="Q90" s="74"/>
      <c r="R90" s="64"/>
    </row>
    <row r="91" spans="1:18" ht="14.25" customHeight="1">
      <c r="A91" s="162" t="s">
        <v>522</v>
      </c>
      <c r="B91" s="23"/>
      <c r="C91" s="90">
        <f>SUM(D91:R91)</f>
        <v>0</v>
      </c>
      <c r="D91" s="64"/>
      <c r="E91" s="84"/>
      <c r="F91" s="64"/>
      <c r="G91" s="84"/>
      <c r="H91" s="64"/>
      <c r="I91" s="84"/>
      <c r="J91" s="64"/>
      <c r="K91" s="84"/>
      <c r="L91" s="64"/>
      <c r="M91" s="84"/>
      <c r="N91" s="64"/>
      <c r="O91" s="64"/>
      <c r="P91" s="64"/>
      <c r="Q91" s="74"/>
      <c r="R91" s="64"/>
    </row>
    <row r="92" spans="1:18" ht="14.25" customHeight="1">
      <c r="A92" s="162" t="s">
        <v>523</v>
      </c>
      <c r="B92" s="23"/>
      <c r="C92" s="264">
        <v>0</v>
      </c>
      <c r="D92" s="262">
        <v>0</v>
      </c>
      <c r="E92" s="266">
        <v>0</v>
      </c>
      <c r="F92" s="262">
        <v>0</v>
      </c>
      <c r="G92" s="266">
        <v>0</v>
      </c>
      <c r="H92" s="262">
        <v>0</v>
      </c>
      <c r="I92" s="266">
        <v>0</v>
      </c>
      <c r="J92" s="262">
        <v>0</v>
      </c>
      <c r="K92" s="266">
        <v>0</v>
      </c>
      <c r="L92" s="262">
        <v>0</v>
      </c>
      <c r="M92" s="266">
        <v>0</v>
      </c>
      <c r="N92" s="262">
        <v>0</v>
      </c>
      <c r="O92" s="262">
        <v>0</v>
      </c>
      <c r="P92" s="262">
        <v>0</v>
      </c>
      <c r="Q92" s="265">
        <v>0</v>
      </c>
      <c r="R92" s="262">
        <v>0</v>
      </c>
    </row>
    <row r="93" spans="1:18" ht="12.75">
      <c r="A93" s="13" t="s">
        <v>419</v>
      </c>
      <c r="B93" s="22"/>
      <c r="C93" s="81"/>
      <c r="D93" s="78"/>
      <c r="E93" s="82"/>
      <c r="F93" s="78"/>
      <c r="G93" s="82"/>
      <c r="H93" s="78"/>
      <c r="I93" s="82"/>
      <c r="J93" s="78"/>
      <c r="K93" s="82"/>
      <c r="L93" s="78"/>
      <c r="M93" s="82"/>
      <c r="N93" s="78"/>
      <c r="O93" s="78"/>
      <c r="P93" s="78"/>
      <c r="Q93" s="80"/>
      <c r="R93" s="78"/>
    </row>
    <row r="94" spans="1:18" ht="12.75">
      <c r="A94" s="21" t="s">
        <v>420</v>
      </c>
      <c r="B94" s="23" t="s">
        <v>442</v>
      </c>
      <c r="C94" s="496"/>
      <c r="D94" s="207"/>
      <c r="E94" s="57"/>
      <c r="F94" s="207"/>
      <c r="G94" s="57"/>
      <c r="H94" s="207"/>
      <c r="I94" s="57"/>
      <c r="J94" s="207"/>
      <c r="K94" s="57"/>
      <c r="L94" s="207"/>
      <c r="M94" s="57"/>
      <c r="N94" s="207"/>
      <c r="O94" s="207"/>
      <c r="P94" s="207"/>
      <c r="Q94" s="256"/>
      <c r="R94" s="207"/>
    </row>
    <row r="95" spans="1:18" ht="12.75">
      <c r="A95" s="162" t="s">
        <v>95</v>
      </c>
      <c r="B95" s="23"/>
      <c r="C95" s="90">
        <f>SUM(D95:R95)</f>
        <v>0</v>
      </c>
      <c r="D95" s="64">
        <v>0</v>
      </c>
      <c r="E95" s="84">
        <v>0</v>
      </c>
      <c r="F95" s="64">
        <v>0</v>
      </c>
      <c r="G95" s="84">
        <v>0</v>
      </c>
      <c r="H95" s="64">
        <v>0</v>
      </c>
      <c r="I95" s="84">
        <v>0</v>
      </c>
      <c r="J95" s="64">
        <v>0</v>
      </c>
      <c r="K95" s="84">
        <v>0</v>
      </c>
      <c r="L95" s="64">
        <v>0</v>
      </c>
      <c r="M95" s="84">
        <v>0</v>
      </c>
      <c r="N95" s="64"/>
      <c r="O95" s="64">
        <v>0</v>
      </c>
      <c r="P95" s="64"/>
      <c r="Q95" s="74">
        <v>0</v>
      </c>
      <c r="R95" s="64">
        <v>0</v>
      </c>
    </row>
    <row r="96" spans="1:18" ht="12.75">
      <c r="A96" s="162" t="s">
        <v>608</v>
      </c>
      <c r="B96" s="23"/>
      <c r="C96" s="90">
        <f>SUM(D96:R96)</f>
        <v>0</v>
      </c>
      <c r="D96" s="64"/>
      <c r="E96" s="84"/>
      <c r="F96" s="64"/>
      <c r="G96" s="84"/>
      <c r="H96" s="64"/>
      <c r="I96" s="84"/>
      <c r="J96" s="64"/>
      <c r="K96" s="84"/>
      <c r="L96" s="64"/>
      <c r="M96" s="84"/>
      <c r="N96" s="64"/>
      <c r="O96" s="64"/>
      <c r="P96" s="64"/>
      <c r="Q96" s="74"/>
      <c r="R96" s="64"/>
    </row>
    <row r="97" spans="1:18" ht="12.75">
      <c r="A97" s="162" t="s">
        <v>522</v>
      </c>
      <c r="B97" s="23"/>
      <c r="C97" s="90">
        <f>SUM(D97:R97)</f>
        <v>0</v>
      </c>
      <c r="D97" s="64"/>
      <c r="E97" s="84"/>
      <c r="F97" s="64"/>
      <c r="G97" s="84"/>
      <c r="H97" s="64"/>
      <c r="I97" s="84"/>
      <c r="J97" s="64"/>
      <c r="K97" s="84"/>
      <c r="L97" s="64"/>
      <c r="M97" s="84"/>
      <c r="N97" s="64"/>
      <c r="O97" s="64"/>
      <c r="P97" s="64"/>
      <c r="Q97" s="74"/>
      <c r="R97" s="64"/>
    </row>
    <row r="98" spans="1:18" ht="12.75">
      <c r="A98" s="163" t="s">
        <v>523</v>
      </c>
      <c r="B98" s="24"/>
      <c r="C98" s="264">
        <v>0</v>
      </c>
      <c r="D98" s="262">
        <v>0</v>
      </c>
      <c r="E98" s="266">
        <v>0</v>
      </c>
      <c r="F98" s="262">
        <v>0</v>
      </c>
      <c r="G98" s="266">
        <v>0</v>
      </c>
      <c r="H98" s="262">
        <v>0</v>
      </c>
      <c r="I98" s="266">
        <v>0</v>
      </c>
      <c r="J98" s="262">
        <v>0</v>
      </c>
      <c r="K98" s="266">
        <v>0</v>
      </c>
      <c r="L98" s="262">
        <v>0</v>
      </c>
      <c r="M98" s="266">
        <v>0</v>
      </c>
      <c r="N98" s="262">
        <v>0</v>
      </c>
      <c r="O98" s="262">
        <v>0</v>
      </c>
      <c r="P98" s="262">
        <v>0</v>
      </c>
      <c r="Q98" s="265">
        <v>0</v>
      </c>
      <c r="R98" s="262">
        <v>0</v>
      </c>
    </row>
    <row r="99" spans="1:18" ht="12.75">
      <c r="A99" s="21" t="s">
        <v>421</v>
      </c>
      <c r="B99" s="23" t="s">
        <v>442</v>
      </c>
      <c r="C99" s="496"/>
      <c r="D99" s="207"/>
      <c r="E99" s="57"/>
      <c r="F99" s="207"/>
      <c r="G99" s="57"/>
      <c r="H99" s="207"/>
      <c r="I99" s="57"/>
      <c r="J99" s="207"/>
      <c r="K99" s="57"/>
      <c r="L99" s="207"/>
      <c r="M99" s="57"/>
      <c r="N99" s="207"/>
      <c r="O99" s="207"/>
      <c r="P99" s="207"/>
      <c r="Q99" s="256"/>
      <c r="R99" s="207"/>
    </row>
    <row r="100" spans="1:18" ht="12.75">
      <c r="A100" s="162" t="s">
        <v>95</v>
      </c>
      <c r="B100" s="23"/>
      <c r="C100" s="90">
        <f>SUM(D100:R100)</f>
        <v>0</v>
      </c>
      <c r="D100" s="64">
        <v>0</v>
      </c>
      <c r="E100" s="84">
        <v>0</v>
      </c>
      <c r="F100" s="64">
        <v>0</v>
      </c>
      <c r="G100" s="84">
        <v>0</v>
      </c>
      <c r="H100" s="64">
        <v>0</v>
      </c>
      <c r="I100" s="84">
        <v>0</v>
      </c>
      <c r="J100" s="64">
        <v>0</v>
      </c>
      <c r="K100" s="84">
        <v>0</v>
      </c>
      <c r="L100" s="64">
        <v>0</v>
      </c>
      <c r="M100" s="84">
        <v>0</v>
      </c>
      <c r="N100" s="64"/>
      <c r="O100" s="64">
        <v>0</v>
      </c>
      <c r="P100" s="64"/>
      <c r="Q100" s="74">
        <v>0</v>
      </c>
      <c r="R100" s="64">
        <v>0</v>
      </c>
    </row>
    <row r="101" spans="1:18" ht="12.75">
      <c r="A101" s="162" t="s">
        <v>608</v>
      </c>
      <c r="B101" s="23"/>
      <c r="C101" s="90">
        <f>SUM(D101:R101)</f>
        <v>0</v>
      </c>
      <c r="D101" s="64"/>
      <c r="E101" s="84"/>
      <c r="F101" s="64"/>
      <c r="G101" s="84"/>
      <c r="H101" s="64"/>
      <c r="I101" s="84"/>
      <c r="J101" s="64"/>
      <c r="K101" s="84"/>
      <c r="L101" s="64"/>
      <c r="M101" s="84"/>
      <c r="N101" s="64"/>
      <c r="O101" s="64"/>
      <c r="P101" s="64"/>
      <c r="Q101" s="74"/>
      <c r="R101" s="64"/>
    </row>
    <row r="102" spans="1:18" ht="12.75">
      <c r="A102" s="162" t="s">
        <v>522</v>
      </c>
      <c r="B102" s="23"/>
      <c r="C102" s="90">
        <f>SUM(D102:R102)</f>
        <v>0</v>
      </c>
      <c r="D102" s="64"/>
      <c r="E102" s="84"/>
      <c r="F102" s="64"/>
      <c r="G102" s="84"/>
      <c r="H102" s="64"/>
      <c r="I102" s="84"/>
      <c r="J102" s="64"/>
      <c r="K102" s="84"/>
      <c r="L102" s="64"/>
      <c r="M102" s="84"/>
      <c r="N102" s="64"/>
      <c r="O102" s="64"/>
      <c r="P102" s="64"/>
      <c r="Q102" s="74"/>
      <c r="R102" s="64"/>
    </row>
    <row r="103" spans="1:18" ht="12.75">
      <c r="A103" s="162" t="s">
        <v>523</v>
      </c>
      <c r="B103" s="23"/>
      <c r="C103" s="264">
        <v>0</v>
      </c>
      <c r="D103" s="262">
        <v>0</v>
      </c>
      <c r="E103" s="266">
        <v>0</v>
      </c>
      <c r="F103" s="262">
        <v>0</v>
      </c>
      <c r="G103" s="266">
        <v>0</v>
      </c>
      <c r="H103" s="262">
        <v>0</v>
      </c>
      <c r="I103" s="266">
        <v>0</v>
      </c>
      <c r="J103" s="262">
        <v>0</v>
      </c>
      <c r="K103" s="266">
        <v>0</v>
      </c>
      <c r="L103" s="262">
        <v>0</v>
      </c>
      <c r="M103" s="266">
        <v>0</v>
      </c>
      <c r="N103" s="262">
        <v>0</v>
      </c>
      <c r="O103" s="262">
        <v>0</v>
      </c>
      <c r="P103" s="262">
        <v>0</v>
      </c>
      <c r="Q103" s="265">
        <v>0</v>
      </c>
      <c r="R103" s="262">
        <v>0</v>
      </c>
    </row>
    <row r="104" spans="1:19" ht="12.75">
      <c r="A104" s="13" t="s">
        <v>410</v>
      </c>
      <c r="B104" s="22" t="s">
        <v>442</v>
      </c>
      <c r="C104" s="495"/>
      <c r="D104" s="161"/>
      <c r="E104" s="166"/>
      <c r="F104" s="161"/>
      <c r="G104" s="166"/>
      <c r="H104" s="161"/>
      <c r="I104" s="166"/>
      <c r="J104" s="161"/>
      <c r="K104" s="166"/>
      <c r="L104" s="161"/>
      <c r="M104" s="166"/>
      <c r="N104" s="161"/>
      <c r="O104" s="161"/>
      <c r="P104" s="161"/>
      <c r="Q104" s="255"/>
      <c r="R104" s="161"/>
      <c r="S104" s="57"/>
    </row>
    <row r="105" spans="1:19" ht="12.75">
      <c r="A105" s="162" t="s">
        <v>95</v>
      </c>
      <c r="B105" s="102"/>
      <c r="C105" s="90">
        <f>SUM(D105:R105)</f>
        <v>10800</v>
      </c>
      <c r="D105" s="64">
        <v>0</v>
      </c>
      <c r="E105" s="84">
        <v>0</v>
      </c>
      <c r="F105" s="64">
        <v>0</v>
      </c>
      <c r="G105" s="84">
        <v>0</v>
      </c>
      <c r="H105" s="64">
        <v>0</v>
      </c>
      <c r="I105" s="84">
        <v>0</v>
      </c>
      <c r="J105" s="207">
        <v>0</v>
      </c>
      <c r="K105" s="84">
        <v>0</v>
      </c>
      <c r="L105" s="64">
        <v>0</v>
      </c>
      <c r="M105" s="84">
        <v>10800</v>
      </c>
      <c r="N105" s="64"/>
      <c r="O105" s="64">
        <v>0</v>
      </c>
      <c r="P105" s="64"/>
      <c r="Q105" s="74">
        <v>0</v>
      </c>
      <c r="R105" s="64">
        <v>0</v>
      </c>
      <c r="S105" s="57"/>
    </row>
    <row r="106" spans="1:18" ht="12.75">
      <c r="A106" s="162" t="s">
        <v>608</v>
      </c>
      <c r="B106" s="102"/>
      <c r="C106" s="90">
        <f>SUM(D106:R106)</f>
        <v>10800</v>
      </c>
      <c r="D106" s="64"/>
      <c r="E106" s="84"/>
      <c r="F106" s="64"/>
      <c r="G106" s="84"/>
      <c r="H106" s="64"/>
      <c r="I106" s="84"/>
      <c r="J106" s="64"/>
      <c r="K106" s="84"/>
      <c r="L106" s="64"/>
      <c r="M106" s="84">
        <v>10800</v>
      </c>
      <c r="N106" s="64"/>
      <c r="O106" s="64"/>
      <c r="P106" s="64"/>
      <c r="Q106" s="74"/>
      <c r="R106" s="64"/>
    </row>
    <row r="107" spans="1:18" ht="12.75">
      <c r="A107" s="162" t="s">
        <v>522</v>
      </c>
      <c r="B107" s="102"/>
      <c r="C107" s="90">
        <f>SUM(D107:R107)</f>
        <v>0</v>
      </c>
      <c r="D107" s="64"/>
      <c r="E107" s="84"/>
      <c r="F107" s="64"/>
      <c r="G107" s="84"/>
      <c r="H107" s="64"/>
      <c r="I107" s="84"/>
      <c r="J107" s="64"/>
      <c r="K107" s="84"/>
      <c r="L107" s="64"/>
      <c r="M107" s="84"/>
      <c r="N107" s="64"/>
      <c r="O107" s="64"/>
      <c r="P107" s="64"/>
      <c r="Q107" s="74"/>
      <c r="R107" s="64"/>
    </row>
    <row r="108" spans="1:18" ht="12.75">
      <c r="A108" s="162" t="s">
        <v>523</v>
      </c>
      <c r="B108" s="102"/>
      <c r="C108" s="264">
        <f>(C107/C106)*100</f>
        <v>0</v>
      </c>
      <c r="D108" s="262">
        <v>0</v>
      </c>
      <c r="E108" s="266">
        <v>0</v>
      </c>
      <c r="F108" s="262">
        <v>0</v>
      </c>
      <c r="G108" s="266">
        <v>0</v>
      </c>
      <c r="H108" s="262">
        <v>0</v>
      </c>
      <c r="I108" s="266">
        <v>0</v>
      </c>
      <c r="J108" s="262">
        <v>0</v>
      </c>
      <c r="K108" s="266">
        <v>0</v>
      </c>
      <c r="L108" s="262">
        <v>0</v>
      </c>
      <c r="M108" s="266">
        <v>0</v>
      </c>
      <c r="N108" s="262">
        <v>0</v>
      </c>
      <c r="O108" s="262">
        <v>0</v>
      </c>
      <c r="P108" s="262">
        <v>0</v>
      </c>
      <c r="Q108" s="265">
        <v>0</v>
      </c>
      <c r="R108" s="262">
        <v>0</v>
      </c>
    </row>
    <row r="109" spans="1:18" ht="12.75">
      <c r="A109" s="47" t="s">
        <v>453</v>
      </c>
      <c r="B109" s="22" t="s">
        <v>468</v>
      </c>
      <c r="C109" s="495"/>
      <c r="D109" s="161"/>
      <c r="E109" s="166"/>
      <c r="F109" s="161"/>
      <c r="G109" s="166"/>
      <c r="H109" s="161"/>
      <c r="I109" s="166"/>
      <c r="J109" s="161"/>
      <c r="K109" s="166"/>
      <c r="L109" s="161"/>
      <c r="M109" s="166"/>
      <c r="N109" s="161"/>
      <c r="O109" s="161"/>
      <c r="P109" s="161"/>
      <c r="Q109" s="255"/>
      <c r="R109" s="161"/>
    </row>
    <row r="110" spans="1:18" ht="12.75">
      <c r="A110" s="162" t="s">
        <v>95</v>
      </c>
      <c r="B110" s="102"/>
      <c r="C110" s="90">
        <f>SUM(D110:R110)</f>
        <v>0</v>
      </c>
      <c r="D110" s="64">
        <v>0</v>
      </c>
      <c r="E110" s="84">
        <v>0</v>
      </c>
      <c r="F110" s="64">
        <v>0</v>
      </c>
      <c r="G110" s="84">
        <v>0</v>
      </c>
      <c r="H110" s="64">
        <v>0</v>
      </c>
      <c r="I110" s="84">
        <v>0</v>
      </c>
      <c r="J110" s="64">
        <v>0</v>
      </c>
      <c r="K110" s="84">
        <v>0</v>
      </c>
      <c r="L110" s="64">
        <v>0</v>
      </c>
      <c r="M110" s="84">
        <v>0</v>
      </c>
      <c r="N110" s="64"/>
      <c r="O110" s="64">
        <v>0</v>
      </c>
      <c r="P110" s="64"/>
      <c r="Q110" s="74">
        <v>0</v>
      </c>
      <c r="R110" s="64">
        <v>0</v>
      </c>
    </row>
    <row r="111" spans="1:18" ht="12.75">
      <c r="A111" s="162" t="s">
        <v>608</v>
      </c>
      <c r="B111" s="102"/>
      <c r="C111" s="90">
        <f>SUM(D111:R111)</f>
        <v>0</v>
      </c>
      <c r="D111" s="64"/>
      <c r="E111" s="84"/>
      <c r="F111" s="64"/>
      <c r="G111" s="84"/>
      <c r="H111" s="64"/>
      <c r="I111" s="84"/>
      <c r="J111" s="64"/>
      <c r="K111" s="84"/>
      <c r="L111" s="64"/>
      <c r="M111" s="84"/>
      <c r="N111" s="64"/>
      <c r="O111" s="64"/>
      <c r="P111" s="64"/>
      <c r="Q111" s="74"/>
      <c r="R111" s="64"/>
    </row>
    <row r="112" spans="1:18" ht="12.75">
      <c r="A112" s="162" t="s">
        <v>522</v>
      </c>
      <c r="B112" s="102"/>
      <c r="C112" s="90">
        <f>SUM(D112:R112)</f>
        <v>0</v>
      </c>
      <c r="D112" s="64"/>
      <c r="E112" s="84"/>
      <c r="F112" s="64"/>
      <c r="G112" s="84"/>
      <c r="H112" s="64"/>
      <c r="I112" s="84"/>
      <c r="J112" s="64"/>
      <c r="K112" s="84"/>
      <c r="L112" s="64"/>
      <c r="M112" s="84"/>
      <c r="N112" s="64"/>
      <c r="O112" s="64"/>
      <c r="P112" s="64"/>
      <c r="Q112" s="74"/>
      <c r="R112" s="64"/>
    </row>
    <row r="113" spans="1:18" ht="12.75">
      <c r="A113" s="162" t="s">
        <v>523</v>
      </c>
      <c r="B113" s="102"/>
      <c r="C113" s="264">
        <v>0</v>
      </c>
      <c r="D113" s="262">
        <v>0</v>
      </c>
      <c r="E113" s="266">
        <v>0</v>
      </c>
      <c r="F113" s="262">
        <v>0</v>
      </c>
      <c r="G113" s="266">
        <v>0</v>
      </c>
      <c r="H113" s="262">
        <v>0</v>
      </c>
      <c r="I113" s="266">
        <v>0</v>
      </c>
      <c r="J113" s="262">
        <v>0</v>
      </c>
      <c r="K113" s="266">
        <v>0</v>
      </c>
      <c r="L113" s="262">
        <v>0</v>
      </c>
      <c r="M113" s="266">
        <v>0</v>
      </c>
      <c r="N113" s="262">
        <v>0</v>
      </c>
      <c r="O113" s="262">
        <v>0</v>
      </c>
      <c r="P113" s="262">
        <v>0</v>
      </c>
      <c r="Q113" s="265">
        <v>0</v>
      </c>
      <c r="R113" s="262">
        <v>0</v>
      </c>
    </row>
    <row r="114" spans="1:18" ht="12.75">
      <c r="A114" s="47" t="s">
        <v>454</v>
      </c>
      <c r="B114" s="22" t="s">
        <v>442</v>
      </c>
      <c r="C114" s="495"/>
      <c r="D114" s="161"/>
      <c r="E114" s="166"/>
      <c r="F114" s="161"/>
      <c r="G114" s="166"/>
      <c r="H114" s="161"/>
      <c r="I114" s="166"/>
      <c r="J114" s="161"/>
      <c r="K114" s="166"/>
      <c r="L114" s="161"/>
      <c r="M114" s="166"/>
      <c r="N114" s="161"/>
      <c r="O114" s="161"/>
      <c r="P114" s="161"/>
      <c r="Q114" s="255"/>
      <c r="R114" s="161"/>
    </row>
    <row r="115" spans="1:18" ht="12.75">
      <c r="A115" s="162" t="s">
        <v>95</v>
      </c>
      <c r="B115" s="174"/>
      <c r="C115" s="90">
        <f>SUM(D114:R114)</f>
        <v>0</v>
      </c>
      <c r="D115" s="64">
        <v>0</v>
      </c>
      <c r="E115" s="84">
        <v>0</v>
      </c>
      <c r="F115" s="64">
        <v>0</v>
      </c>
      <c r="G115" s="84">
        <v>0</v>
      </c>
      <c r="H115" s="64">
        <v>0</v>
      </c>
      <c r="I115" s="84">
        <v>0</v>
      </c>
      <c r="J115" s="64">
        <v>0</v>
      </c>
      <c r="K115" s="84">
        <v>0</v>
      </c>
      <c r="L115" s="64">
        <v>0</v>
      </c>
      <c r="M115" s="84">
        <v>0</v>
      </c>
      <c r="N115" s="64"/>
      <c r="O115" s="64">
        <v>0</v>
      </c>
      <c r="P115" s="64"/>
      <c r="Q115" s="74">
        <v>0</v>
      </c>
      <c r="R115" s="64">
        <v>0</v>
      </c>
    </row>
    <row r="116" spans="1:18" ht="12.75">
      <c r="A116" s="162" t="s">
        <v>608</v>
      </c>
      <c r="B116" s="174"/>
      <c r="C116" s="90">
        <f>SUM(D116:R116)</f>
        <v>0</v>
      </c>
      <c r="D116" s="64"/>
      <c r="E116" s="84"/>
      <c r="F116" s="64"/>
      <c r="G116" s="84"/>
      <c r="H116" s="64"/>
      <c r="I116" s="84"/>
      <c r="J116" s="64"/>
      <c r="K116" s="84"/>
      <c r="L116" s="64"/>
      <c r="M116" s="84"/>
      <c r="N116" s="64"/>
      <c r="O116" s="64"/>
      <c r="P116" s="64"/>
      <c r="Q116" s="74"/>
      <c r="R116" s="64"/>
    </row>
    <row r="117" spans="1:18" ht="12.75">
      <c r="A117" s="162" t="s">
        <v>522</v>
      </c>
      <c r="B117" s="174"/>
      <c r="C117" s="90">
        <f>SUM(D117:R117)</f>
        <v>0</v>
      </c>
      <c r="D117" s="64"/>
      <c r="E117" s="84"/>
      <c r="F117" s="64"/>
      <c r="G117" s="84"/>
      <c r="H117" s="64"/>
      <c r="I117" s="84"/>
      <c r="J117" s="64"/>
      <c r="K117" s="84"/>
      <c r="L117" s="64"/>
      <c r="M117" s="84"/>
      <c r="N117" s="64"/>
      <c r="O117" s="64"/>
      <c r="P117" s="64"/>
      <c r="Q117" s="74"/>
      <c r="R117" s="64"/>
    </row>
    <row r="118" spans="1:18" ht="12.75">
      <c r="A118" s="162" t="s">
        <v>523</v>
      </c>
      <c r="B118" s="174"/>
      <c r="C118" s="264">
        <v>0</v>
      </c>
      <c r="D118" s="262">
        <v>0</v>
      </c>
      <c r="E118" s="266">
        <v>0</v>
      </c>
      <c r="F118" s="262">
        <v>0</v>
      </c>
      <c r="G118" s="266">
        <v>0</v>
      </c>
      <c r="H118" s="262">
        <v>0</v>
      </c>
      <c r="I118" s="266">
        <v>0</v>
      </c>
      <c r="J118" s="262">
        <v>0</v>
      </c>
      <c r="K118" s="266">
        <v>0</v>
      </c>
      <c r="L118" s="262">
        <v>0</v>
      </c>
      <c r="M118" s="266">
        <v>0</v>
      </c>
      <c r="N118" s="262">
        <v>0</v>
      </c>
      <c r="O118" s="262">
        <v>0</v>
      </c>
      <c r="P118" s="262">
        <v>0</v>
      </c>
      <c r="Q118" s="265">
        <v>0</v>
      </c>
      <c r="R118" s="262">
        <v>0</v>
      </c>
    </row>
    <row r="119" spans="1:18" ht="12.75">
      <c r="A119" s="175" t="s">
        <v>446</v>
      </c>
      <c r="B119" s="7" t="s">
        <v>468</v>
      </c>
      <c r="C119" s="81"/>
      <c r="D119" s="78"/>
      <c r="E119" s="82"/>
      <c r="F119" s="78"/>
      <c r="G119" s="82"/>
      <c r="H119" s="78"/>
      <c r="I119" s="82"/>
      <c r="J119" s="78"/>
      <c r="K119" s="82"/>
      <c r="L119" s="78"/>
      <c r="M119" s="82"/>
      <c r="N119" s="78"/>
      <c r="O119" s="78"/>
      <c r="P119" s="78"/>
      <c r="Q119" s="80"/>
      <c r="R119" s="78"/>
    </row>
    <row r="120" spans="1:18" ht="12.75">
      <c r="A120" s="162" t="s">
        <v>95</v>
      </c>
      <c r="B120" s="43"/>
      <c r="C120" s="90">
        <v>0</v>
      </c>
      <c r="D120" s="64">
        <v>0</v>
      </c>
      <c r="E120" s="84">
        <v>0</v>
      </c>
      <c r="F120" s="64">
        <v>0</v>
      </c>
      <c r="G120" s="84">
        <v>0</v>
      </c>
      <c r="H120" s="64">
        <v>0</v>
      </c>
      <c r="I120" s="84">
        <v>0</v>
      </c>
      <c r="J120" s="64">
        <v>0</v>
      </c>
      <c r="K120" s="84">
        <v>0</v>
      </c>
      <c r="L120" s="64">
        <v>0</v>
      </c>
      <c r="M120" s="84">
        <v>0</v>
      </c>
      <c r="N120" s="64"/>
      <c r="O120" s="64">
        <v>0</v>
      </c>
      <c r="P120" s="64"/>
      <c r="Q120" s="74">
        <v>0</v>
      </c>
      <c r="R120" s="64">
        <v>0</v>
      </c>
    </row>
    <row r="121" spans="1:18" ht="12.75">
      <c r="A121" s="162" t="s">
        <v>608</v>
      </c>
      <c r="B121" s="43"/>
      <c r="C121" s="90">
        <f>SUM(D121:R121)</f>
        <v>0</v>
      </c>
      <c r="D121" s="64"/>
      <c r="E121" s="84"/>
      <c r="F121" s="64"/>
      <c r="G121" s="84"/>
      <c r="H121" s="64"/>
      <c r="I121" s="84"/>
      <c r="J121" s="64"/>
      <c r="K121" s="84"/>
      <c r="L121" s="64"/>
      <c r="M121" s="84"/>
      <c r="N121" s="64"/>
      <c r="O121" s="64"/>
      <c r="P121" s="64"/>
      <c r="Q121" s="74"/>
      <c r="R121" s="64"/>
    </row>
    <row r="122" spans="1:18" ht="12.75">
      <c r="A122" s="162" t="s">
        <v>522</v>
      </c>
      <c r="B122" s="102"/>
      <c r="C122" s="90">
        <f>SUM(D122:R122)</f>
        <v>0</v>
      </c>
      <c r="D122" s="64"/>
      <c r="E122" s="84"/>
      <c r="F122" s="64"/>
      <c r="G122" s="84"/>
      <c r="H122" s="64"/>
      <c r="I122" s="84"/>
      <c r="J122" s="64"/>
      <c r="K122" s="84"/>
      <c r="L122" s="64"/>
      <c r="M122" s="84"/>
      <c r="N122" s="64"/>
      <c r="O122" s="64"/>
      <c r="P122" s="64"/>
      <c r="Q122" s="74"/>
      <c r="R122" s="64"/>
    </row>
    <row r="123" spans="1:18" ht="12.75">
      <c r="A123" s="162" t="s">
        <v>523</v>
      </c>
      <c r="B123" s="102"/>
      <c r="C123" s="264">
        <v>0</v>
      </c>
      <c r="D123" s="262">
        <v>0</v>
      </c>
      <c r="E123" s="266">
        <v>0</v>
      </c>
      <c r="F123" s="262">
        <v>0</v>
      </c>
      <c r="G123" s="266">
        <v>0</v>
      </c>
      <c r="H123" s="262">
        <v>0</v>
      </c>
      <c r="I123" s="266">
        <v>0</v>
      </c>
      <c r="J123" s="262">
        <v>0</v>
      </c>
      <c r="K123" s="266">
        <v>0</v>
      </c>
      <c r="L123" s="262">
        <v>0</v>
      </c>
      <c r="M123" s="266">
        <v>0</v>
      </c>
      <c r="N123" s="262">
        <v>0</v>
      </c>
      <c r="O123" s="262">
        <v>0</v>
      </c>
      <c r="P123" s="262">
        <v>0</v>
      </c>
      <c r="Q123" s="265">
        <v>0</v>
      </c>
      <c r="R123" s="262">
        <v>0</v>
      </c>
    </row>
    <row r="124" spans="1:18" ht="12.75">
      <c r="A124" s="521" t="s">
        <v>422</v>
      </c>
      <c r="B124" s="22" t="s">
        <v>468</v>
      </c>
      <c r="C124" s="495"/>
      <c r="D124" s="161"/>
      <c r="E124" s="166"/>
      <c r="F124" s="161"/>
      <c r="G124" s="166"/>
      <c r="H124" s="161"/>
      <c r="I124" s="166"/>
      <c r="J124" s="161"/>
      <c r="K124" s="166"/>
      <c r="L124" s="161"/>
      <c r="M124" s="166"/>
      <c r="N124" s="161"/>
      <c r="O124" s="161"/>
      <c r="P124" s="161"/>
      <c r="Q124" s="255"/>
      <c r="R124" s="161"/>
    </row>
    <row r="125" spans="1:18" ht="12.75">
      <c r="A125" s="162" t="s">
        <v>95</v>
      </c>
      <c r="B125" s="102"/>
      <c r="C125" s="90">
        <f>SUM(D125:R125)</f>
        <v>0</v>
      </c>
      <c r="D125" s="64">
        <v>0</v>
      </c>
      <c r="E125" s="84">
        <v>0</v>
      </c>
      <c r="F125" s="64">
        <v>0</v>
      </c>
      <c r="G125" s="84">
        <v>0</v>
      </c>
      <c r="H125" s="64">
        <v>0</v>
      </c>
      <c r="I125" s="84">
        <v>0</v>
      </c>
      <c r="J125" s="64">
        <v>0</v>
      </c>
      <c r="K125" s="84">
        <v>0</v>
      </c>
      <c r="L125" s="64">
        <v>0</v>
      </c>
      <c r="M125" s="84">
        <v>0</v>
      </c>
      <c r="N125" s="64"/>
      <c r="O125" s="64">
        <v>0</v>
      </c>
      <c r="P125" s="64"/>
      <c r="Q125" s="74">
        <v>0</v>
      </c>
      <c r="R125" s="64">
        <v>0</v>
      </c>
    </row>
    <row r="126" spans="1:18" ht="12.75">
      <c r="A126" s="162" t="s">
        <v>608</v>
      </c>
      <c r="B126" s="102"/>
      <c r="C126" s="90">
        <f>SUM(D126:R126)</f>
        <v>0</v>
      </c>
      <c r="D126" s="64"/>
      <c r="E126" s="84"/>
      <c r="F126" s="64"/>
      <c r="G126" s="84"/>
      <c r="H126" s="64"/>
      <c r="I126" s="84"/>
      <c r="J126" s="64"/>
      <c r="K126" s="84"/>
      <c r="L126" s="64"/>
      <c r="M126" s="84"/>
      <c r="N126" s="64"/>
      <c r="O126" s="64"/>
      <c r="P126" s="64"/>
      <c r="Q126" s="74"/>
      <c r="R126" s="64"/>
    </row>
    <row r="127" spans="1:18" ht="12.75">
      <c r="A127" s="162" t="s">
        <v>522</v>
      </c>
      <c r="B127" s="102"/>
      <c r="C127" s="90">
        <f>SUM(D127:R127)</f>
        <v>0</v>
      </c>
      <c r="D127" s="64"/>
      <c r="E127" s="84"/>
      <c r="F127" s="64"/>
      <c r="G127" s="84"/>
      <c r="H127" s="64"/>
      <c r="I127" s="84"/>
      <c r="J127" s="64"/>
      <c r="K127" s="84"/>
      <c r="L127" s="64"/>
      <c r="M127" s="84"/>
      <c r="N127" s="64"/>
      <c r="O127" s="64"/>
      <c r="P127" s="64"/>
      <c r="Q127" s="74"/>
      <c r="R127" s="64"/>
    </row>
    <row r="128" spans="1:18" ht="12.75">
      <c r="A128" s="163" t="s">
        <v>523</v>
      </c>
      <c r="B128" s="52"/>
      <c r="C128" s="264">
        <v>0</v>
      </c>
      <c r="D128" s="262">
        <v>0</v>
      </c>
      <c r="E128" s="266">
        <v>0</v>
      </c>
      <c r="F128" s="262">
        <v>0</v>
      </c>
      <c r="G128" s="266">
        <v>0</v>
      </c>
      <c r="H128" s="262">
        <v>0</v>
      </c>
      <c r="I128" s="266">
        <v>0</v>
      </c>
      <c r="J128" s="262">
        <v>0</v>
      </c>
      <c r="K128" s="266">
        <v>0</v>
      </c>
      <c r="L128" s="262">
        <v>0</v>
      </c>
      <c r="M128" s="266">
        <v>0</v>
      </c>
      <c r="N128" s="262">
        <v>0</v>
      </c>
      <c r="O128" s="262">
        <v>0</v>
      </c>
      <c r="P128" s="262">
        <v>0</v>
      </c>
      <c r="Q128" s="265">
        <v>0</v>
      </c>
      <c r="R128" s="262">
        <v>0</v>
      </c>
    </row>
    <row r="129" spans="1:18" ht="12.75">
      <c r="A129" s="66" t="s">
        <v>455</v>
      </c>
      <c r="B129" s="7" t="s">
        <v>442</v>
      </c>
      <c r="C129" s="57"/>
      <c r="D129" s="207"/>
      <c r="E129" s="57"/>
      <c r="F129" s="207"/>
      <c r="H129" s="207"/>
      <c r="I129" s="57"/>
      <c r="J129" s="207"/>
      <c r="K129" s="57"/>
      <c r="L129" s="207"/>
      <c r="M129" s="57"/>
      <c r="N129" s="207"/>
      <c r="O129" s="207"/>
      <c r="P129" s="207"/>
      <c r="Q129" s="256"/>
      <c r="R129" s="207"/>
    </row>
    <row r="130" spans="1:18" ht="12.75">
      <c r="A130" s="165" t="s">
        <v>95</v>
      </c>
      <c r="B130" s="43"/>
      <c r="C130" s="84">
        <f>SUM(D130:R130)</f>
        <v>0</v>
      </c>
      <c r="D130" s="64">
        <v>0</v>
      </c>
      <c r="E130" s="84">
        <v>0</v>
      </c>
      <c r="F130" s="64">
        <v>0</v>
      </c>
      <c r="G130" s="84">
        <v>0</v>
      </c>
      <c r="H130" s="64">
        <v>0</v>
      </c>
      <c r="I130" s="84">
        <v>0</v>
      </c>
      <c r="J130" s="64">
        <v>0</v>
      </c>
      <c r="K130" s="84">
        <v>0</v>
      </c>
      <c r="L130" s="64">
        <v>0</v>
      </c>
      <c r="M130" s="84">
        <v>0</v>
      </c>
      <c r="N130" s="64"/>
      <c r="O130" s="64">
        <v>0</v>
      </c>
      <c r="P130" s="64"/>
      <c r="Q130" s="74">
        <v>0</v>
      </c>
      <c r="R130" s="64">
        <v>0</v>
      </c>
    </row>
    <row r="131" spans="1:18" ht="12.75">
      <c r="A131" s="162" t="s">
        <v>608</v>
      </c>
      <c r="B131" s="43"/>
      <c r="C131" s="84">
        <f>SUM(D131:R131)</f>
        <v>0</v>
      </c>
      <c r="D131" s="64"/>
      <c r="E131" s="84"/>
      <c r="F131" s="64"/>
      <c r="G131" s="84"/>
      <c r="H131" s="64"/>
      <c r="I131" s="84"/>
      <c r="J131" s="64"/>
      <c r="K131" s="84"/>
      <c r="L131" s="64"/>
      <c r="M131" s="84"/>
      <c r="N131" s="64"/>
      <c r="O131" s="64"/>
      <c r="P131" s="64"/>
      <c r="Q131" s="74"/>
      <c r="R131" s="64"/>
    </row>
    <row r="132" spans="1:18" ht="12.75">
      <c r="A132" s="165" t="s">
        <v>522</v>
      </c>
      <c r="B132" s="43"/>
      <c r="C132" s="84">
        <f>SUM(D132:R132)</f>
        <v>20</v>
      </c>
      <c r="D132" s="64"/>
      <c r="E132" s="84">
        <v>20</v>
      </c>
      <c r="F132" s="64"/>
      <c r="G132" s="84"/>
      <c r="H132" s="64"/>
      <c r="I132" s="84"/>
      <c r="J132" s="64"/>
      <c r="K132" s="84"/>
      <c r="L132" s="64"/>
      <c r="M132" s="84"/>
      <c r="N132" s="64"/>
      <c r="O132" s="64"/>
      <c r="P132" s="64"/>
      <c r="Q132" s="74"/>
      <c r="R132" s="64"/>
    </row>
    <row r="133" spans="1:18" ht="12.75">
      <c r="A133" s="165" t="s">
        <v>523</v>
      </c>
      <c r="B133" s="43"/>
      <c r="C133" s="266">
        <v>0</v>
      </c>
      <c r="D133" s="262">
        <v>0</v>
      </c>
      <c r="E133" s="266">
        <v>0</v>
      </c>
      <c r="F133" s="262">
        <v>0</v>
      </c>
      <c r="G133" s="266">
        <v>0</v>
      </c>
      <c r="H133" s="262">
        <v>0</v>
      </c>
      <c r="I133" s="266">
        <v>0</v>
      </c>
      <c r="J133" s="262">
        <v>0</v>
      </c>
      <c r="K133" s="266">
        <v>0</v>
      </c>
      <c r="L133" s="262">
        <v>0</v>
      </c>
      <c r="M133" s="266">
        <v>0</v>
      </c>
      <c r="N133" s="262">
        <v>0</v>
      </c>
      <c r="O133" s="262">
        <v>0</v>
      </c>
      <c r="P133" s="262">
        <v>0</v>
      </c>
      <c r="Q133" s="265">
        <v>0</v>
      </c>
      <c r="R133" s="262">
        <v>0</v>
      </c>
    </row>
    <row r="134" spans="1:18" ht="12.75">
      <c r="A134" s="175" t="s">
        <v>456</v>
      </c>
      <c r="B134" s="7" t="s">
        <v>442</v>
      </c>
      <c r="C134" s="82"/>
      <c r="D134" s="78"/>
      <c r="E134" s="82"/>
      <c r="F134" s="78"/>
      <c r="G134" s="82"/>
      <c r="H134" s="78"/>
      <c r="I134" s="82"/>
      <c r="J134" s="78"/>
      <c r="K134" s="82"/>
      <c r="L134" s="78"/>
      <c r="M134" s="82"/>
      <c r="N134" s="78"/>
      <c r="O134" s="78"/>
      <c r="P134" s="78"/>
      <c r="Q134" s="80"/>
      <c r="R134" s="78"/>
    </row>
    <row r="135" spans="1:18" ht="12.75">
      <c r="A135" s="165" t="s">
        <v>95</v>
      </c>
      <c r="B135" s="43"/>
      <c r="C135" s="84">
        <v>0</v>
      </c>
      <c r="D135" s="64">
        <v>0</v>
      </c>
      <c r="E135" s="84">
        <v>0</v>
      </c>
      <c r="F135" s="64">
        <v>0</v>
      </c>
      <c r="G135" s="84">
        <v>0</v>
      </c>
      <c r="H135" s="64">
        <v>0</v>
      </c>
      <c r="I135" s="84">
        <v>0</v>
      </c>
      <c r="J135" s="64">
        <v>0</v>
      </c>
      <c r="K135" s="84">
        <v>0</v>
      </c>
      <c r="L135" s="64">
        <v>0</v>
      </c>
      <c r="M135" s="84">
        <v>0</v>
      </c>
      <c r="N135" s="64"/>
      <c r="O135" s="64">
        <v>0</v>
      </c>
      <c r="P135" s="64"/>
      <c r="Q135" s="74">
        <v>0</v>
      </c>
      <c r="R135" s="64">
        <v>0</v>
      </c>
    </row>
    <row r="136" spans="1:18" ht="12.75">
      <c r="A136" s="162" t="s">
        <v>608</v>
      </c>
      <c r="B136" s="43"/>
      <c r="C136" s="84">
        <f>SUM(D136:R136)</f>
        <v>0</v>
      </c>
      <c r="D136" s="64"/>
      <c r="E136" s="84"/>
      <c r="F136" s="64"/>
      <c r="G136" s="84"/>
      <c r="H136" s="64"/>
      <c r="I136" s="84"/>
      <c r="J136" s="64"/>
      <c r="K136" s="84"/>
      <c r="L136" s="64"/>
      <c r="M136" s="84"/>
      <c r="N136" s="64"/>
      <c r="O136" s="64"/>
      <c r="P136" s="64"/>
      <c r="Q136" s="84"/>
      <c r="R136" s="84"/>
    </row>
    <row r="137" spans="1:18" ht="12.75">
      <c r="A137" s="165" t="s">
        <v>522</v>
      </c>
      <c r="B137" s="43"/>
      <c r="C137" s="84">
        <f>SUM(D137:R137)</f>
        <v>1978</v>
      </c>
      <c r="D137" s="64"/>
      <c r="E137" s="84"/>
      <c r="F137" s="64"/>
      <c r="G137" s="84"/>
      <c r="H137" s="64"/>
      <c r="I137" s="84"/>
      <c r="J137" s="64"/>
      <c r="K137" s="84"/>
      <c r="L137" s="64"/>
      <c r="M137" s="84">
        <v>1978</v>
      </c>
      <c r="N137" s="64"/>
      <c r="O137" s="64"/>
      <c r="P137" s="64"/>
      <c r="Q137" s="74"/>
      <c r="R137" s="64"/>
    </row>
    <row r="138" spans="1:18" ht="12.75">
      <c r="A138" s="485" t="s">
        <v>523</v>
      </c>
      <c r="B138" s="44"/>
      <c r="C138" s="266">
        <v>0</v>
      </c>
      <c r="D138" s="262">
        <v>0</v>
      </c>
      <c r="E138" s="266">
        <v>0</v>
      </c>
      <c r="F138" s="262">
        <v>0</v>
      </c>
      <c r="G138" s="266">
        <v>0</v>
      </c>
      <c r="H138" s="262">
        <v>0</v>
      </c>
      <c r="I138" s="266">
        <v>0</v>
      </c>
      <c r="J138" s="262">
        <v>0</v>
      </c>
      <c r="K138" s="266">
        <v>0</v>
      </c>
      <c r="L138" s="262">
        <v>0</v>
      </c>
      <c r="M138" s="266">
        <v>0</v>
      </c>
      <c r="N138" s="262">
        <v>0</v>
      </c>
      <c r="O138" s="262">
        <v>0</v>
      </c>
      <c r="P138" s="262">
        <v>0</v>
      </c>
      <c r="Q138" s="265">
        <v>0</v>
      </c>
      <c r="R138" s="262">
        <v>0</v>
      </c>
    </row>
    <row r="139" spans="1:18" ht="12.75">
      <c r="A139" s="521" t="s">
        <v>411</v>
      </c>
      <c r="B139" s="16" t="s">
        <v>442</v>
      </c>
      <c r="C139" s="84"/>
      <c r="D139" s="64"/>
      <c r="E139" s="84"/>
      <c r="F139" s="64"/>
      <c r="G139" s="84"/>
      <c r="H139" s="64"/>
      <c r="I139" s="84"/>
      <c r="J139" s="64"/>
      <c r="K139" s="84"/>
      <c r="L139" s="64"/>
      <c r="M139" s="84"/>
      <c r="N139" s="64"/>
      <c r="O139" s="64"/>
      <c r="P139" s="64"/>
      <c r="Q139" s="74"/>
      <c r="R139" s="64"/>
    </row>
    <row r="140" spans="1:18" ht="12.75">
      <c r="A140" s="162" t="s">
        <v>95</v>
      </c>
      <c r="B140" s="43"/>
      <c r="C140" s="84">
        <v>0</v>
      </c>
      <c r="D140" s="64">
        <v>0</v>
      </c>
      <c r="E140" s="84">
        <v>0</v>
      </c>
      <c r="F140" s="64">
        <v>0</v>
      </c>
      <c r="G140" s="84">
        <v>0</v>
      </c>
      <c r="H140" s="64">
        <v>0</v>
      </c>
      <c r="I140" s="84">
        <v>0</v>
      </c>
      <c r="J140" s="64">
        <v>0</v>
      </c>
      <c r="K140" s="84">
        <v>0</v>
      </c>
      <c r="L140" s="64">
        <v>0</v>
      </c>
      <c r="M140" s="84">
        <v>0</v>
      </c>
      <c r="N140" s="64"/>
      <c r="O140" s="64">
        <v>0</v>
      </c>
      <c r="P140" s="64"/>
      <c r="Q140" s="74">
        <v>0</v>
      </c>
      <c r="R140" s="64">
        <v>0</v>
      </c>
    </row>
    <row r="141" spans="1:18" ht="12.75">
      <c r="A141" s="162" t="s">
        <v>608</v>
      </c>
      <c r="B141" s="43"/>
      <c r="C141" s="84">
        <f>SUM(D141:R141)</f>
        <v>0</v>
      </c>
      <c r="D141" s="64"/>
      <c r="E141" s="84"/>
      <c r="F141" s="64"/>
      <c r="G141" s="84"/>
      <c r="H141" s="64"/>
      <c r="I141" s="84"/>
      <c r="J141" s="64"/>
      <c r="K141" s="84"/>
      <c r="L141" s="64"/>
      <c r="M141" s="84"/>
      <c r="N141" s="64"/>
      <c r="O141" s="64"/>
      <c r="P141" s="64"/>
      <c r="Q141" s="74"/>
      <c r="R141" s="64"/>
    </row>
    <row r="142" spans="1:18" ht="12.75">
      <c r="A142" s="162" t="s">
        <v>522</v>
      </c>
      <c r="B142" s="43"/>
      <c r="C142" s="84">
        <f>SUM(D142:R142)</f>
        <v>23</v>
      </c>
      <c r="D142" s="64"/>
      <c r="E142" s="84">
        <v>23</v>
      </c>
      <c r="F142" s="64"/>
      <c r="G142" s="84"/>
      <c r="H142" s="64"/>
      <c r="I142" s="84"/>
      <c r="J142" s="64"/>
      <c r="K142" s="84"/>
      <c r="L142" s="64"/>
      <c r="M142" s="84"/>
      <c r="N142" s="64"/>
      <c r="O142" s="64"/>
      <c r="P142" s="64"/>
      <c r="Q142" s="74"/>
      <c r="R142" s="64"/>
    </row>
    <row r="143" spans="1:18" ht="12.75">
      <c r="A143" s="163" t="s">
        <v>523</v>
      </c>
      <c r="B143" s="43"/>
      <c r="C143" s="83">
        <v>0</v>
      </c>
      <c r="D143" s="75">
        <v>0</v>
      </c>
      <c r="E143" s="83">
        <v>0</v>
      </c>
      <c r="F143" s="75">
        <v>0</v>
      </c>
      <c r="G143" s="83">
        <v>0</v>
      </c>
      <c r="H143" s="75">
        <v>0</v>
      </c>
      <c r="I143" s="83">
        <v>0</v>
      </c>
      <c r="J143" s="75">
        <v>0</v>
      </c>
      <c r="K143" s="83">
        <v>0</v>
      </c>
      <c r="L143" s="75">
        <v>0</v>
      </c>
      <c r="M143" s="83">
        <v>0</v>
      </c>
      <c r="N143" s="75">
        <v>0</v>
      </c>
      <c r="O143" s="75">
        <v>0</v>
      </c>
      <c r="P143" s="75">
        <v>0</v>
      </c>
      <c r="Q143" s="73">
        <v>0</v>
      </c>
      <c r="R143" s="75">
        <v>0</v>
      </c>
    </row>
    <row r="144" spans="1:18" ht="12.75">
      <c r="A144" s="151" t="s">
        <v>447</v>
      </c>
      <c r="B144" s="7" t="s">
        <v>442</v>
      </c>
      <c r="C144" s="166"/>
      <c r="D144" s="161"/>
      <c r="E144" s="166"/>
      <c r="F144" s="161"/>
      <c r="G144" s="166"/>
      <c r="H144" s="161"/>
      <c r="I144" s="166"/>
      <c r="J144" s="161"/>
      <c r="K144" s="166"/>
      <c r="L144" s="161"/>
      <c r="M144" s="166"/>
      <c r="N144" s="161"/>
      <c r="O144" s="161"/>
      <c r="P144" s="161"/>
      <c r="Q144" s="255"/>
      <c r="R144" s="161"/>
    </row>
    <row r="145" spans="1:18" ht="12.75">
      <c r="A145" s="165" t="s">
        <v>95</v>
      </c>
      <c r="B145" s="16"/>
      <c r="C145" s="84">
        <f>SUM(D145:R145)</f>
        <v>0</v>
      </c>
      <c r="D145" s="64">
        <v>0</v>
      </c>
      <c r="E145" s="84">
        <v>0</v>
      </c>
      <c r="F145" s="64">
        <v>0</v>
      </c>
      <c r="G145" s="84">
        <v>0</v>
      </c>
      <c r="H145" s="64">
        <v>0</v>
      </c>
      <c r="I145" s="84">
        <v>0</v>
      </c>
      <c r="J145" s="64">
        <v>0</v>
      </c>
      <c r="K145" s="84">
        <v>0</v>
      </c>
      <c r="L145" s="64">
        <v>0</v>
      </c>
      <c r="M145" s="84">
        <v>0</v>
      </c>
      <c r="N145" s="64"/>
      <c r="O145" s="64">
        <v>0</v>
      </c>
      <c r="P145" s="64"/>
      <c r="Q145" s="74">
        <v>0</v>
      </c>
      <c r="R145" s="64">
        <v>0</v>
      </c>
    </row>
    <row r="146" spans="1:18" ht="12.75">
      <c r="A146" s="162" t="s">
        <v>608</v>
      </c>
      <c r="B146" s="16"/>
      <c r="C146" s="84">
        <f>SUM(D146:R146)</f>
        <v>0</v>
      </c>
      <c r="D146" s="64"/>
      <c r="E146" s="84"/>
      <c r="F146" s="64"/>
      <c r="G146" s="84"/>
      <c r="H146" s="64"/>
      <c r="I146" s="84"/>
      <c r="J146" s="64"/>
      <c r="K146" s="84"/>
      <c r="L146" s="64"/>
      <c r="M146" s="84"/>
      <c r="N146" s="64"/>
      <c r="O146" s="64"/>
      <c r="P146" s="64"/>
      <c r="Q146" s="74"/>
      <c r="R146" s="64"/>
    </row>
    <row r="147" spans="1:18" ht="12.75">
      <c r="A147" s="165" t="s">
        <v>522</v>
      </c>
      <c r="B147" s="16"/>
      <c r="C147" s="84">
        <f>SUM(D147:R147)</f>
        <v>0</v>
      </c>
      <c r="D147" s="64"/>
      <c r="E147" s="84"/>
      <c r="F147" s="64"/>
      <c r="G147" s="84"/>
      <c r="H147" s="64"/>
      <c r="I147" s="84"/>
      <c r="J147" s="64"/>
      <c r="K147" s="84"/>
      <c r="L147" s="64"/>
      <c r="M147" s="84"/>
      <c r="N147" s="64"/>
      <c r="O147" s="64"/>
      <c r="P147" s="64"/>
      <c r="Q147" s="74"/>
      <c r="R147" s="64"/>
    </row>
    <row r="148" spans="1:18" ht="12.75">
      <c r="A148" s="485" t="s">
        <v>523</v>
      </c>
      <c r="B148" s="9"/>
      <c r="C148" s="266">
        <v>0</v>
      </c>
      <c r="D148" s="262">
        <v>0</v>
      </c>
      <c r="E148" s="266">
        <v>0</v>
      </c>
      <c r="F148" s="262">
        <v>0</v>
      </c>
      <c r="G148" s="266">
        <v>0</v>
      </c>
      <c r="H148" s="262">
        <v>0</v>
      </c>
      <c r="I148" s="266">
        <v>0</v>
      </c>
      <c r="J148" s="262">
        <v>0</v>
      </c>
      <c r="K148" s="266">
        <v>0</v>
      </c>
      <c r="L148" s="262">
        <v>0</v>
      </c>
      <c r="M148" s="266">
        <v>0</v>
      </c>
      <c r="N148" s="262">
        <v>0</v>
      </c>
      <c r="O148" s="262">
        <v>0</v>
      </c>
      <c r="P148" s="262">
        <v>0</v>
      </c>
      <c r="Q148" s="265">
        <v>0</v>
      </c>
      <c r="R148" s="262">
        <v>0</v>
      </c>
    </row>
    <row r="149" spans="1:18" ht="12.75">
      <c r="A149" s="63" t="s">
        <v>412</v>
      </c>
      <c r="B149" s="16"/>
      <c r="C149" s="84"/>
      <c r="D149" s="64"/>
      <c r="E149" s="84"/>
      <c r="F149" s="64"/>
      <c r="G149" s="84"/>
      <c r="H149" s="64"/>
      <c r="I149" s="84"/>
      <c r="J149" s="64"/>
      <c r="K149" s="84"/>
      <c r="L149" s="64"/>
      <c r="M149" s="84"/>
      <c r="N149" s="64"/>
      <c r="O149" s="64"/>
      <c r="P149" s="64"/>
      <c r="Q149" s="74"/>
      <c r="R149" s="64"/>
    </row>
    <row r="150" spans="1:18" ht="12.75">
      <c r="A150" s="165" t="s">
        <v>95</v>
      </c>
      <c r="B150" s="16" t="s">
        <v>442</v>
      </c>
      <c r="C150" s="84">
        <f>SUM(D150:R150)</f>
        <v>0</v>
      </c>
      <c r="D150" s="64">
        <v>0</v>
      </c>
      <c r="E150" s="84">
        <v>0</v>
      </c>
      <c r="F150" s="64">
        <v>0</v>
      </c>
      <c r="G150" s="84">
        <v>0</v>
      </c>
      <c r="H150" s="64">
        <v>0</v>
      </c>
      <c r="I150" s="84">
        <v>0</v>
      </c>
      <c r="J150" s="64">
        <v>0</v>
      </c>
      <c r="K150" s="84">
        <v>0</v>
      </c>
      <c r="L150" s="64">
        <v>0</v>
      </c>
      <c r="M150" s="84">
        <v>0</v>
      </c>
      <c r="N150" s="64"/>
      <c r="O150" s="64">
        <v>0</v>
      </c>
      <c r="P150" s="64"/>
      <c r="Q150" s="74">
        <v>0</v>
      </c>
      <c r="R150" s="64">
        <v>0</v>
      </c>
    </row>
    <row r="151" spans="1:18" ht="12.75">
      <c r="A151" s="162" t="s">
        <v>608</v>
      </c>
      <c r="B151" s="16"/>
      <c r="C151" s="84">
        <f>SUM(D151:R151)</f>
        <v>0</v>
      </c>
      <c r="D151" s="64"/>
      <c r="E151" s="84"/>
      <c r="F151" s="64"/>
      <c r="G151" s="84"/>
      <c r="H151" s="64"/>
      <c r="I151" s="84"/>
      <c r="J151" s="64"/>
      <c r="K151" s="84"/>
      <c r="L151" s="64"/>
      <c r="M151" s="84"/>
      <c r="N151" s="64"/>
      <c r="O151" s="64"/>
      <c r="P151" s="64"/>
      <c r="Q151" s="74"/>
      <c r="R151" s="64"/>
    </row>
    <row r="152" spans="1:18" ht="12.75">
      <c r="A152" s="165" t="s">
        <v>522</v>
      </c>
      <c r="B152" s="16"/>
      <c r="C152" s="84">
        <f>SUM(D152:R152)</f>
        <v>0</v>
      </c>
      <c r="D152" s="64"/>
      <c r="E152" s="84"/>
      <c r="F152" s="64"/>
      <c r="G152" s="84"/>
      <c r="H152" s="64"/>
      <c r="I152" s="84"/>
      <c r="J152" s="64"/>
      <c r="K152" s="84"/>
      <c r="L152" s="64"/>
      <c r="M152" s="84"/>
      <c r="N152" s="64"/>
      <c r="O152" s="64"/>
      <c r="P152" s="64"/>
      <c r="Q152" s="74"/>
      <c r="R152" s="64"/>
    </row>
    <row r="153" spans="1:18" ht="12.75">
      <c r="A153" s="165" t="s">
        <v>523</v>
      </c>
      <c r="B153" s="16"/>
      <c r="C153" s="266">
        <v>0</v>
      </c>
      <c r="D153" s="262">
        <v>0</v>
      </c>
      <c r="E153" s="266">
        <v>0</v>
      </c>
      <c r="F153" s="262">
        <v>0</v>
      </c>
      <c r="G153" s="266">
        <v>0</v>
      </c>
      <c r="H153" s="262">
        <v>0</v>
      </c>
      <c r="I153" s="266">
        <v>0</v>
      </c>
      <c r="J153" s="262">
        <v>0</v>
      </c>
      <c r="K153" s="266">
        <v>0</v>
      </c>
      <c r="L153" s="262">
        <v>0</v>
      </c>
      <c r="M153" s="266">
        <v>0</v>
      </c>
      <c r="N153" s="262">
        <v>0</v>
      </c>
      <c r="O153" s="262">
        <v>0</v>
      </c>
      <c r="P153" s="262">
        <v>0</v>
      </c>
      <c r="Q153" s="265">
        <v>0</v>
      </c>
      <c r="R153" s="262">
        <v>0</v>
      </c>
    </row>
    <row r="154" spans="1:18" ht="12.75">
      <c r="A154" s="28" t="s">
        <v>423</v>
      </c>
      <c r="B154" s="7"/>
      <c r="C154" s="82"/>
      <c r="D154" s="78"/>
      <c r="E154" s="82"/>
      <c r="F154" s="78"/>
      <c r="G154" s="82"/>
      <c r="H154" s="78"/>
      <c r="I154" s="82"/>
      <c r="J154" s="78"/>
      <c r="K154" s="82"/>
      <c r="L154" s="78"/>
      <c r="M154" s="82"/>
      <c r="N154" s="78"/>
      <c r="O154" s="78"/>
      <c r="P154" s="78"/>
      <c r="Q154" s="80"/>
      <c r="R154" s="78"/>
    </row>
    <row r="155" spans="1:18" ht="12.75">
      <c r="A155" s="165" t="s">
        <v>95</v>
      </c>
      <c r="B155" s="16" t="s">
        <v>442</v>
      </c>
      <c r="C155" s="84">
        <f>SUM(D155:R155)</f>
        <v>0</v>
      </c>
      <c r="D155" s="64">
        <v>0</v>
      </c>
      <c r="E155" s="84">
        <v>0</v>
      </c>
      <c r="F155" s="64">
        <v>0</v>
      </c>
      <c r="G155" s="84">
        <v>0</v>
      </c>
      <c r="H155" s="64">
        <v>0</v>
      </c>
      <c r="I155" s="84">
        <v>0</v>
      </c>
      <c r="J155" s="64">
        <v>0</v>
      </c>
      <c r="K155" s="84">
        <v>0</v>
      </c>
      <c r="L155" s="64">
        <v>0</v>
      </c>
      <c r="M155" s="84">
        <v>0</v>
      </c>
      <c r="N155" s="64"/>
      <c r="O155" s="64">
        <v>0</v>
      </c>
      <c r="P155" s="64"/>
      <c r="Q155" s="74">
        <v>0</v>
      </c>
      <c r="R155" s="64">
        <v>0</v>
      </c>
    </row>
    <row r="156" spans="1:18" ht="12.75">
      <c r="A156" s="162" t="s">
        <v>608</v>
      </c>
      <c r="B156" s="16"/>
      <c r="C156" s="84">
        <f>SUM(D156:R156)</f>
        <v>0</v>
      </c>
      <c r="D156" s="64"/>
      <c r="E156" s="84"/>
      <c r="F156" s="64"/>
      <c r="G156" s="84"/>
      <c r="H156" s="64"/>
      <c r="I156" s="84"/>
      <c r="J156" s="64"/>
      <c r="K156" s="84"/>
      <c r="L156" s="64"/>
      <c r="M156" s="84"/>
      <c r="N156" s="64"/>
      <c r="O156" s="64"/>
      <c r="P156" s="64"/>
      <c r="Q156" s="74"/>
      <c r="R156" s="64"/>
    </row>
    <row r="157" spans="1:18" ht="12.75">
      <c r="A157" s="165" t="s">
        <v>522</v>
      </c>
      <c r="B157" s="16"/>
      <c r="C157" s="84">
        <f>SUM(D157:R157)</f>
        <v>0</v>
      </c>
      <c r="D157" s="64"/>
      <c r="E157" s="84"/>
      <c r="F157" s="64"/>
      <c r="G157" s="84"/>
      <c r="H157" s="64"/>
      <c r="I157" s="84"/>
      <c r="J157" s="64"/>
      <c r="K157" s="84"/>
      <c r="L157" s="64"/>
      <c r="M157" s="84"/>
      <c r="N157" s="64"/>
      <c r="O157" s="64"/>
      <c r="P157" s="64"/>
      <c r="Q157" s="74"/>
      <c r="R157" s="64"/>
    </row>
    <row r="158" spans="1:18" ht="12.75">
      <c r="A158" s="165" t="s">
        <v>523</v>
      </c>
      <c r="B158" s="16"/>
      <c r="C158" s="266">
        <v>0</v>
      </c>
      <c r="D158" s="262">
        <v>0</v>
      </c>
      <c r="E158" s="266">
        <v>0</v>
      </c>
      <c r="F158" s="262">
        <v>0</v>
      </c>
      <c r="G158" s="266">
        <v>0</v>
      </c>
      <c r="H158" s="262">
        <v>0</v>
      </c>
      <c r="I158" s="266">
        <v>0</v>
      </c>
      <c r="J158" s="262">
        <v>0</v>
      </c>
      <c r="K158" s="266">
        <v>0</v>
      </c>
      <c r="L158" s="262">
        <v>0</v>
      </c>
      <c r="M158" s="266">
        <v>0</v>
      </c>
      <c r="N158" s="262">
        <v>0</v>
      </c>
      <c r="O158" s="262">
        <v>0</v>
      </c>
      <c r="P158" s="262">
        <v>0</v>
      </c>
      <c r="Q158" s="265">
        <v>0</v>
      </c>
      <c r="R158" s="262">
        <v>0</v>
      </c>
    </row>
    <row r="159" spans="1:18" ht="12.75">
      <c r="A159" s="28" t="s">
        <v>424</v>
      </c>
      <c r="B159" s="7"/>
      <c r="C159" s="82"/>
      <c r="D159" s="78"/>
      <c r="E159" s="82"/>
      <c r="F159" s="78"/>
      <c r="G159" s="82"/>
      <c r="H159" s="78"/>
      <c r="I159" s="82"/>
      <c r="J159" s="78"/>
      <c r="K159" s="82"/>
      <c r="L159" s="78"/>
      <c r="M159" s="82"/>
      <c r="N159" s="78"/>
      <c r="O159" s="78"/>
      <c r="P159" s="78"/>
      <c r="Q159" s="80"/>
      <c r="R159" s="78"/>
    </row>
    <row r="160" spans="1:18" ht="12.75">
      <c r="A160" s="165" t="s">
        <v>95</v>
      </c>
      <c r="B160" s="16" t="s">
        <v>468</v>
      </c>
      <c r="C160" s="84">
        <f>SUM(D160:R160)</f>
        <v>0</v>
      </c>
      <c r="D160" s="64">
        <v>0</v>
      </c>
      <c r="E160" s="84">
        <v>0</v>
      </c>
      <c r="F160" s="64">
        <v>0</v>
      </c>
      <c r="G160" s="84">
        <v>0</v>
      </c>
      <c r="H160" s="64">
        <v>0</v>
      </c>
      <c r="I160" s="84">
        <v>0</v>
      </c>
      <c r="J160" s="64">
        <v>0</v>
      </c>
      <c r="K160" s="84">
        <v>0</v>
      </c>
      <c r="L160" s="64">
        <v>0</v>
      </c>
      <c r="M160" s="84">
        <v>0</v>
      </c>
      <c r="N160" s="64"/>
      <c r="O160" s="64">
        <v>0</v>
      </c>
      <c r="P160" s="64"/>
      <c r="Q160" s="74">
        <v>0</v>
      </c>
      <c r="R160" s="64">
        <v>0</v>
      </c>
    </row>
    <row r="161" spans="1:18" ht="12.75">
      <c r="A161" s="162" t="s">
        <v>608</v>
      </c>
      <c r="B161" s="16"/>
      <c r="C161" s="84">
        <f>SUM(D161:R161)</f>
        <v>0</v>
      </c>
      <c r="D161" s="64"/>
      <c r="E161" s="84"/>
      <c r="F161" s="64"/>
      <c r="G161" s="84"/>
      <c r="H161" s="64"/>
      <c r="I161" s="84"/>
      <c r="J161" s="64"/>
      <c r="K161" s="84"/>
      <c r="L161" s="64"/>
      <c r="M161" s="84"/>
      <c r="N161" s="64"/>
      <c r="O161" s="64"/>
      <c r="P161" s="64"/>
      <c r="Q161" s="74"/>
      <c r="R161" s="64"/>
    </row>
    <row r="162" spans="1:18" ht="12.75">
      <c r="A162" s="165" t="s">
        <v>522</v>
      </c>
      <c r="B162" s="16"/>
      <c r="C162" s="84">
        <f>SUM(D162:R162)</f>
        <v>0</v>
      </c>
      <c r="D162" s="64"/>
      <c r="E162" s="84"/>
      <c r="F162" s="64"/>
      <c r="G162" s="84"/>
      <c r="H162" s="64"/>
      <c r="I162" s="84"/>
      <c r="J162" s="64"/>
      <c r="K162" s="84"/>
      <c r="L162" s="64"/>
      <c r="M162" s="84"/>
      <c r="N162" s="64"/>
      <c r="O162" s="64"/>
      <c r="P162" s="64"/>
      <c r="Q162" s="74"/>
      <c r="R162" s="64"/>
    </row>
    <row r="163" spans="1:18" ht="12.75">
      <c r="A163" s="165" t="s">
        <v>523</v>
      </c>
      <c r="B163" s="16"/>
      <c r="C163" s="266">
        <v>0</v>
      </c>
      <c r="D163" s="262">
        <v>0</v>
      </c>
      <c r="E163" s="266">
        <v>0</v>
      </c>
      <c r="F163" s="262">
        <v>0</v>
      </c>
      <c r="G163" s="266">
        <v>0</v>
      </c>
      <c r="H163" s="262">
        <v>0</v>
      </c>
      <c r="I163" s="266">
        <v>0</v>
      </c>
      <c r="J163" s="262">
        <v>0</v>
      </c>
      <c r="K163" s="266">
        <v>0</v>
      </c>
      <c r="L163" s="262">
        <v>0</v>
      </c>
      <c r="M163" s="266">
        <v>0</v>
      </c>
      <c r="N163" s="262">
        <v>0</v>
      </c>
      <c r="O163" s="262">
        <v>0</v>
      </c>
      <c r="P163" s="262">
        <v>0</v>
      </c>
      <c r="Q163" s="265">
        <v>0</v>
      </c>
      <c r="R163" s="262">
        <v>0</v>
      </c>
    </row>
    <row r="164" spans="1:18" ht="12.75">
      <c r="A164" s="28" t="s">
        <v>457</v>
      </c>
      <c r="B164" s="7" t="s">
        <v>442</v>
      </c>
      <c r="C164" s="82"/>
      <c r="D164" s="78"/>
      <c r="E164" s="82"/>
      <c r="F164" s="78"/>
      <c r="G164" s="82"/>
      <c r="H164" s="78"/>
      <c r="I164" s="82"/>
      <c r="J164" s="78"/>
      <c r="K164" s="82"/>
      <c r="L164" s="78"/>
      <c r="M164" s="82"/>
      <c r="N164" s="78"/>
      <c r="O164" s="78"/>
      <c r="P164" s="78"/>
      <c r="Q164" s="80"/>
      <c r="R164" s="78"/>
    </row>
    <row r="165" spans="1:18" ht="12.75">
      <c r="A165" s="165" t="s">
        <v>95</v>
      </c>
      <c r="B165" s="43"/>
      <c r="C165" s="84">
        <f>SUM(D165:R165)</f>
        <v>0</v>
      </c>
      <c r="D165" s="64">
        <v>0</v>
      </c>
      <c r="E165" s="84">
        <v>0</v>
      </c>
      <c r="F165" s="64">
        <v>0</v>
      </c>
      <c r="G165" s="84">
        <v>0</v>
      </c>
      <c r="H165" s="64">
        <v>0</v>
      </c>
      <c r="I165" s="84">
        <v>0</v>
      </c>
      <c r="J165" s="64">
        <v>0</v>
      </c>
      <c r="K165" s="84">
        <v>0</v>
      </c>
      <c r="L165" s="64">
        <v>0</v>
      </c>
      <c r="M165" s="84">
        <v>0</v>
      </c>
      <c r="N165" s="64"/>
      <c r="O165" s="64">
        <v>0</v>
      </c>
      <c r="P165" s="64"/>
      <c r="Q165" s="74">
        <v>0</v>
      </c>
      <c r="R165" s="64">
        <v>0</v>
      </c>
    </row>
    <row r="166" spans="1:18" ht="12.75">
      <c r="A166" s="162" t="s">
        <v>608</v>
      </c>
      <c r="B166" s="43"/>
      <c r="C166" s="84">
        <f>SUM(D166:R166)</f>
        <v>0</v>
      </c>
      <c r="D166" s="64"/>
      <c r="E166" s="84"/>
      <c r="F166" s="64"/>
      <c r="G166" s="84"/>
      <c r="H166" s="64"/>
      <c r="I166" s="84"/>
      <c r="J166" s="64"/>
      <c r="K166" s="84"/>
      <c r="L166" s="64"/>
      <c r="M166" s="84"/>
      <c r="N166" s="64"/>
      <c r="O166" s="64"/>
      <c r="P166" s="64"/>
      <c r="Q166" s="74"/>
      <c r="R166" s="64"/>
    </row>
    <row r="167" spans="1:18" ht="12.75">
      <c r="A167" s="165" t="s">
        <v>522</v>
      </c>
      <c r="B167" s="43"/>
      <c r="C167" s="84">
        <f>SUM(D167:R167)</f>
        <v>0</v>
      </c>
      <c r="D167" s="64"/>
      <c r="E167" s="84"/>
      <c r="F167" s="64"/>
      <c r="G167" s="84"/>
      <c r="H167" s="64"/>
      <c r="I167" s="84"/>
      <c r="J167" s="64"/>
      <c r="K167" s="84"/>
      <c r="L167" s="64"/>
      <c r="M167" s="84"/>
      <c r="N167" s="64"/>
      <c r="O167" s="64"/>
      <c r="P167" s="64"/>
      <c r="Q167" s="74"/>
      <c r="R167" s="64"/>
    </row>
    <row r="168" spans="1:18" ht="12.75">
      <c r="A168" s="165" t="s">
        <v>523</v>
      </c>
      <c r="B168" s="43"/>
      <c r="C168" s="266">
        <v>0</v>
      </c>
      <c r="D168" s="262">
        <v>0</v>
      </c>
      <c r="E168" s="266">
        <v>0</v>
      </c>
      <c r="F168" s="261">
        <v>0</v>
      </c>
      <c r="G168" s="266">
        <v>0</v>
      </c>
      <c r="H168" s="262">
        <v>0</v>
      </c>
      <c r="I168" s="266">
        <v>0</v>
      </c>
      <c r="J168" s="262">
        <v>0</v>
      </c>
      <c r="K168" s="266">
        <v>0</v>
      </c>
      <c r="L168" s="262">
        <v>0</v>
      </c>
      <c r="M168" s="266">
        <v>0</v>
      </c>
      <c r="N168" s="262">
        <v>0</v>
      </c>
      <c r="O168" s="262">
        <v>0</v>
      </c>
      <c r="P168" s="262">
        <v>0</v>
      </c>
      <c r="Q168" s="265">
        <v>0</v>
      </c>
      <c r="R168" s="262">
        <v>0</v>
      </c>
    </row>
    <row r="169" spans="1:18" ht="12.75">
      <c r="A169" s="28" t="s">
        <v>425</v>
      </c>
      <c r="B169" s="7" t="s">
        <v>442</v>
      </c>
      <c r="C169" s="82"/>
      <c r="D169" s="78"/>
      <c r="E169" s="82"/>
      <c r="F169" s="78"/>
      <c r="G169" s="82"/>
      <c r="H169" s="78"/>
      <c r="I169" s="82"/>
      <c r="J169" s="78"/>
      <c r="K169" s="82"/>
      <c r="L169" s="78"/>
      <c r="M169" s="82"/>
      <c r="N169" s="78"/>
      <c r="O169" s="78"/>
      <c r="P169" s="78"/>
      <c r="Q169" s="80"/>
      <c r="R169" s="78"/>
    </row>
    <row r="170" spans="1:18" ht="12.75">
      <c r="A170" s="165" t="s">
        <v>95</v>
      </c>
      <c r="B170" s="16"/>
      <c r="C170" s="84">
        <v>0</v>
      </c>
      <c r="D170" s="64">
        <v>0</v>
      </c>
      <c r="E170" s="84">
        <v>0</v>
      </c>
      <c r="F170" s="64">
        <v>0</v>
      </c>
      <c r="G170" s="84">
        <v>0</v>
      </c>
      <c r="H170" s="64">
        <v>0</v>
      </c>
      <c r="I170" s="84">
        <v>0</v>
      </c>
      <c r="J170" s="64">
        <v>0</v>
      </c>
      <c r="K170" s="84">
        <v>0</v>
      </c>
      <c r="L170" s="64">
        <v>0</v>
      </c>
      <c r="M170" s="84">
        <v>0</v>
      </c>
      <c r="N170" s="64"/>
      <c r="O170" s="64">
        <v>0</v>
      </c>
      <c r="P170" s="64"/>
      <c r="Q170" s="74">
        <v>0</v>
      </c>
      <c r="R170" s="64">
        <v>0</v>
      </c>
    </row>
    <row r="171" spans="1:18" ht="12.75">
      <c r="A171" s="162" t="s">
        <v>608</v>
      </c>
      <c r="B171" s="16"/>
      <c r="C171" s="84">
        <f>SUM(D171:R171)</f>
        <v>39267</v>
      </c>
      <c r="D171" s="64"/>
      <c r="E171" s="84"/>
      <c r="F171" s="64"/>
      <c r="G171" s="84"/>
      <c r="H171" s="64"/>
      <c r="I171" s="84"/>
      <c r="J171" s="64"/>
      <c r="K171" s="84"/>
      <c r="L171" s="64"/>
      <c r="M171" s="84">
        <v>39267</v>
      </c>
      <c r="N171" s="64"/>
      <c r="O171" s="64"/>
      <c r="P171" s="64"/>
      <c r="Q171" s="74"/>
      <c r="R171" s="64"/>
    </row>
    <row r="172" spans="1:18" ht="12.75">
      <c r="A172" s="165" t="s">
        <v>522</v>
      </c>
      <c r="B172" s="16"/>
      <c r="C172" s="84">
        <f>SUM(D172:R172)</f>
        <v>48087</v>
      </c>
      <c r="D172" s="64"/>
      <c r="E172" s="84"/>
      <c r="F172" s="64"/>
      <c r="G172" s="84"/>
      <c r="H172" s="64"/>
      <c r="I172" s="84"/>
      <c r="J172" s="64"/>
      <c r="K172" s="84"/>
      <c r="L172" s="64"/>
      <c r="M172" s="84">
        <v>48087</v>
      </c>
      <c r="N172" s="64"/>
      <c r="O172" s="64"/>
      <c r="P172" s="64"/>
      <c r="Q172" s="74"/>
      <c r="R172" s="64"/>
    </row>
    <row r="173" spans="1:18" ht="12.75">
      <c r="A173" s="165" t="s">
        <v>523</v>
      </c>
      <c r="B173" s="16"/>
      <c r="C173" s="266">
        <f>(C172/C171)*100</f>
        <v>122.4616089846436</v>
      </c>
      <c r="D173" s="262">
        <v>0</v>
      </c>
      <c r="E173" s="266">
        <v>0</v>
      </c>
      <c r="F173" s="262">
        <v>0</v>
      </c>
      <c r="G173" s="266">
        <v>0</v>
      </c>
      <c r="H173" s="262">
        <v>0</v>
      </c>
      <c r="I173" s="266">
        <v>0</v>
      </c>
      <c r="J173" s="262">
        <v>0</v>
      </c>
      <c r="K173" s="266">
        <v>0</v>
      </c>
      <c r="L173" s="262">
        <v>0</v>
      </c>
      <c r="M173" s="266">
        <f>(M172/M171)*100</f>
        <v>122.4616089846436</v>
      </c>
      <c r="N173" s="262">
        <v>0</v>
      </c>
      <c r="O173" s="262">
        <v>0</v>
      </c>
      <c r="P173" s="262">
        <v>0</v>
      </c>
      <c r="Q173" s="265">
        <v>0</v>
      </c>
      <c r="R173" s="262">
        <v>0</v>
      </c>
    </row>
    <row r="174" spans="1:18" ht="12.75">
      <c r="A174" s="151" t="s">
        <v>413</v>
      </c>
      <c r="B174" s="7" t="s">
        <v>442</v>
      </c>
      <c r="C174" s="82"/>
      <c r="D174" s="78"/>
      <c r="E174" s="82"/>
      <c r="F174" s="64"/>
      <c r="G174" s="82"/>
      <c r="H174" s="78"/>
      <c r="I174" s="82"/>
      <c r="J174" s="78"/>
      <c r="K174" s="82"/>
      <c r="L174" s="78"/>
      <c r="M174" s="82"/>
      <c r="N174" s="78"/>
      <c r="O174" s="78"/>
      <c r="P174" s="78"/>
      <c r="Q174" s="80"/>
      <c r="R174" s="78"/>
    </row>
    <row r="175" spans="1:18" ht="12.75">
      <c r="A175" s="165" t="s">
        <v>95</v>
      </c>
      <c r="B175" s="16"/>
      <c r="C175" s="84">
        <v>0</v>
      </c>
      <c r="D175" s="64">
        <v>0</v>
      </c>
      <c r="E175" s="84">
        <v>0</v>
      </c>
      <c r="F175" s="64">
        <v>0</v>
      </c>
      <c r="G175" s="84">
        <v>0</v>
      </c>
      <c r="H175" s="64">
        <v>0</v>
      </c>
      <c r="I175" s="84">
        <v>0</v>
      </c>
      <c r="J175" s="64">
        <v>0</v>
      </c>
      <c r="K175" s="84">
        <v>0</v>
      </c>
      <c r="L175" s="64">
        <v>0</v>
      </c>
      <c r="M175" s="84">
        <v>0</v>
      </c>
      <c r="N175" s="64"/>
      <c r="O175" s="64">
        <v>0</v>
      </c>
      <c r="P175" s="64"/>
      <c r="Q175" s="74">
        <v>0</v>
      </c>
      <c r="R175" s="64">
        <v>0</v>
      </c>
    </row>
    <row r="176" spans="1:18" ht="12.75">
      <c r="A176" s="162" t="s">
        <v>608</v>
      </c>
      <c r="B176" s="16"/>
      <c r="C176" s="84">
        <f>SUM(D176:R176)</f>
        <v>20759</v>
      </c>
      <c r="D176" s="64"/>
      <c r="E176" s="84"/>
      <c r="F176" s="64"/>
      <c r="G176" s="84"/>
      <c r="H176" s="64"/>
      <c r="I176" s="84"/>
      <c r="J176" s="64"/>
      <c r="K176" s="84"/>
      <c r="L176" s="64"/>
      <c r="M176" s="84">
        <v>20759</v>
      </c>
      <c r="N176" s="64"/>
      <c r="O176" s="64"/>
      <c r="P176" s="64"/>
      <c r="Q176" s="74"/>
      <c r="R176" s="64"/>
    </row>
    <row r="177" spans="1:18" ht="12.75">
      <c r="A177" s="165" t="s">
        <v>522</v>
      </c>
      <c r="B177" s="16"/>
      <c r="C177" s="84">
        <f>SUM(D177:R177)</f>
        <v>20759</v>
      </c>
      <c r="D177" s="64"/>
      <c r="E177" s="84"/>
      <c r="F177" s="64"/>
      <c r="G177" s="84"/>
      <c r="H177" s="64"/>
      <c r="I177" s="84"/>
      <c r="J177" s="64"/>
      <c r="K177" s="84"/>
      <c r="L177" s="64"/>
      <c r="M177" s="84">
        <v>20759</v>
      </c>
      <c r="N177" s="64"/>
      <c r="O177" s="64"/>
      <c r="P177" s="64"/>
      <c r="Q177" s="74"/>
      <c r="R177" s="64"/>
    </row>
    <row r="178" spans="1:18" ht="12.75">
      <c r="A178" s="485" t="s">
        <v>523</v>
      </c>
      <c r="B178" s="9"/>
      <c r="C178" s="266">
        <f>(C177/C176)*100</f>
        <v>100</v>
      </c>
      <c r="D178" s="262">
        <v>0</v>
      </c>
      <c r="E178" s="266">
        <v>0</v>
      </c>
      <c r="F178" s="262">
        <v>0</v>
      </c>
      <c r="G178" s="266">
        <v>0</v>
      </c>
      <c r="H178" s="262">
        <v>0</v>
      </c>
      <c r="I178" s="266">
        <v>0</v>
      </c>
      <c r="J178" s="262">
        <v>0</v>
      </c>
      <c r="K178" s="266">
        <v>0</v>
      </c>
      <c r="L178" s="262">
        <v>0</v>
      </c>
      <c r="M178" s="266">
        <f>(M177/M176)*100</f>
        <v>100</v>
      </c>
      <c r="N178" s="262">
        <v>0</v>
      </c>
      <c r="O178" s="262">
        <v>0</v>
      </c>
      <c r="P178" s="262">
        <v>0</v>
      </c>
      <c r="Q178" s="265">
        <v>0</v>
      </c>
      <c r="R178" s="262">
        <v>0</v>
      </c>
    </row>
    <row r="179" spans="1:18" ht="12.75">
      <c r="A179" s="486" t="s">
        <v>414</v>
      </c>
      <c r="B179" s="16" t="s">
        <v>442</v>
      </c>
      <c r="C179" s="84"/>
      <c r="D179" s="64"/>
      <c r="E179" s="84"/>
      <c r="F179" s="64"/>
      <c r="G179" s="84"/>
      <c r="H179" s="64"/>
      <c r="I179" s="84"/>
      <c r="J179" s="207"/>
      <c r="K179" s="84"/>
      <c r="L179" s="64"/>
      <c r="M179" s="84"/>
      <c r="N179" s="64"/>
      <c r="O179" s="64"/>
      <c r="P179" s="64"/>
      <c r="Q179" s="74"/>
      <c r="R179" s="64"/>
    </row>
    <row r="180" spans="1:18" ht="12.75">
      <c r="A180" s="165" t="s">
        <v>95</v>
      </c>
      <c r="B180" s="43"/>
      <c r="C180" s="84">
        <v>54868</v>
      </c>
      <c r="D180" s="64">
        <v>0</v>
      </c>
      <c r="E180" s="84">
        <v>0</v>
      </c>
      <c r="F180" s="64">
        <v>0</v>
      </c>
      <c r="G180" s="84">
        <v>0</v>
      </c>
      <c r="H180" s="64">
        <v>0</v>
      </c>
      <c r="I180" s="84">
        <v>0</v>
      </c>
      <c r="J180" s="64">
        <v>0</v>
      </c>
      <c r="K180" s="84">
        <v>54868</v>
      </c>
      <c r="L180" s="64">
        <v>0</v>
      </c>
      <c r="M180" s="84">
        <v>0</v>
      </c>
      <c r="N180" s="64"/>
      <c r="O180" s="64">
        <v>0</v>
      </c>
      <c r="P180" s="64"/>
      <c r="Q180" s="74">
        <v>0</v>
      </c>
      <c r="R180" s="64">
        <v>0</v>
      </c>
    </row>
    <row r="181" spans="1:22" ht="12.75">
      <c r="A181" s="162" t="s">
        <v>608</v>
      </c>
      <c r="B181" s="43"/>
      <c r="C181" s="84">
        <f>SUM(D181:R181)</f>
        <v>153904</v>
      </c>
      <c r="D181" s="64"/>
      <c r="E181" s="84"/>
      <c r="F181" s="64"/>
      <c r="G181" s="84"/>
      <c r="H181" s="64"/>
      <c r="I181" s="84"/>
      <c r="J181" s="64"/>
      <c r="K181" s="84">
        <v>153904</v>
      </c>
      <c r="L181" s="64"/>
      <c r="M181" s="84"/>
      <c r="N181" s="64"/>
      <c r="O181" s="64"/>
      <c r="P181" s="64"/>
      <c r="Q181" s="74"/>
      <c r="R181" s="64"/>
      <c r="V181" s="57"/>
    </row>
    <row r="182" spans="1:22" ht="12.75">
      <c r="A182" s="165" t="s">
        <v>522</v>
      </c>
      <c r="B182" s="43"/>
      <c r="C182" s="84">
        <f>SUM(D182:R182)</f>
        <v>153903</v>
      </c>
      <c r="D182" s="64"/>
      <c r="E182" s="84"/>
      <c r="F182" s="64"/>
      <c r="G182" s="84"/>
      <c r="H182" s="64"/>
      <c r="I182" s="84"/>
      <c r="J182" s="64"/>
      <c r="K182" s="84">
        <v>153903</v>
      </c>
      <c r="L182" s="64"/>
      <c r="M182" s="84"/>
      <c r="N182" s="64"/>
      <c r="O182" s="64"/>
      <c r="P182" s="64"/>
      <c r="Q182" s="74"/>
      <c r="R182" s="64"/>
      <c r="V182" s="57"/>
    </row>
    <row r="183" spans="1:22" ht="12.75">
      <c r="A183" s="165" t="s">
        <v>523</v>
      </c>
      <c r="B183" s="43"/>
      <c r="C183" s="266">
        <f>(C182/C181)*100</f>
        <v>99.99935024430813</v>
      </c>
      <c r="D183" s="262">
        <v>0</v>
      </c>
      <c r="E183" s="266">
        <v>0</v>
      </c>
      <c r="F183" s="262">
        <v>0</v>
      </c>
      <c r="G183" s="266">
        <v>0</v>
      </c>
      <c r="H183" s="262">
        <v>0</v>
      </c>
      <c r="I183" s="266">
        <v>0</v>
      </c>
      <c r="J183" s="262">
        <v>0</v>
      </c>
      <c r="K183" s="266">
        <f>(K182/K181)*100</f>
        <v>99.99935024430813</v>
      </c>
      <c r="L183" s="262">
        <v>0</v>
      </c>
      <c r="M183" s="266">
        <v>0</v>
      </c>
      <c r="N183" s="262">
        <v>0</v>
      </c>
      <c r="O183" s="262">
        <v>0</v>
      </c>
      <c r="P183" s="262">
        <v>0</v>
      </c>
      <c r="Q183" s="265">
        <v>0</v>
      </c>
      <c r="R183" s="262">
        <v>0</v>
      </c>
      <c r="V183" s="57"/>
    </row>
    <row r="184" spans="1:18" ht="12.75">
      <c r="A184" s="28" t="s">
        <v>426</v>
      </c>
      <c r="B184" s="7" t="s">
        <v>442</v>
      </c>
      <c r="C184" s="82"/>
      <c r="D184" s="78"/>
      <c r="E184" s="82"/>
      <c r="F184" s="78"/>
      <c r="G184" s="82"/>
      <c r="H184" s="78"/>
      <c r="I184" s="82"/>
      <c r="J184" s="78"/>
      <c r="K184" s="82"/>
      <c r="L184" s="78"/>
      <c r="M184" s="82"/>
      <c r="N184" s="78"/>
      <c r="O184" s="78"/>
      <c r="P184" s="78"/>
      <c r="Q184" s="80"/>
      <c r="R184" s="78"/>
    </row>
    <row r="185" spans="1:25" ht="12.75">
      <c r="A185" s="165" t="s">
        <v>95</v>
      </c>
      <c r="B185" s="16"/>
      <c r="C185" s="84">
        <v>0</v>
      </c>
      <c r="D185" s="64">
        <v>0</v>
      </c>
      <c r="E185" s="84">
        <v>0</v>
      </c>
      <c r="F185" s="64">
        <v>0</v>
      </c>
      <c r="G185" s="84">
        <v>0</v>
      </c>
      <c r="H185" s="64">
        <v>0</v>
      </c>
      <c r="I185" s="84">
        <v>0</v>
      </c>
      <c r="J185" s="64">
        <v>0</v>
      </c>
      <c r="K185" s="84">
        <v>0</v>
      </c>
      <c r="L185" s="64">
        <v>0</v>
      </c>
      <c r="M185" s="84">
        <v>0</v>
      </c>
      <c r="N185" s="64"/>
      <c r="O185" s="64">
        <v>0</v>
      </c>
      <c r="P185" s="64"/>
      <c r="Q185" s="74">
        <v>0</v>
      </c>
      <c r="R185" s="64">
        <v>0</v>
      </c>
      <c r="Y185" s="57"/>
    </row>
    <row r="186" spans="1:18" ht="12.75">
      <c r="A186" s="162" t="s">
        <v>608</v>
      </c>
      <c r="B186" s="16"/>
      <c r="C186" s="84">
        <f>SUM(D186:R186)</f>
        <v>0</v>
      </c>
      <c r="D186" s="64"/>
      <c r="E186" s="84"/>
      <c r="F186" s="64"/>
      <c r="G186" s="84"/>
      <c r="H186" s="64"/>
      <c r="I186" s="84"/>
      <c r="J186" s="64"/>
      <c r="K186" s="84"/>
      <c r="L186" s="64"/>
      <c r="M186" s="84"/>
      <c r="N186" s="64"/>
      <c r="O186" s="64"/>
      <c r="P186" s="64"/>
      <c r="Q186" s="74"/>
      <c r="R186" s="64"/>
    </row>
    <row r="187" spans="1:18" ht="12.75">
      <c r="A187" s="165" t="s">
        <v>522</v>
      </c>
      <c r="B187" s="16"/>
      <c r="C187" s="84">
        <f>SUM(D187:R187)</f>
        <v>0</v>
      </c>
      <c r="D187" s="64"/>
      <c r="E187" s="84"/>
      <c r="F187" s="64"/>
      <c r="G187" s="84"/>
      <c r="H187" s="64"/>
      <c r="I187" s="84"/>
      <c r="J187" s="64"/>
      <c r="K187" s="84"/>
      <c r="L187" s="64"/>
      <c r="M187" s="84"/>
      <c r="N187" s="64"/>
      <c r="O187" s="64"/>
      <c r="P187" s="64"/>
      <c r="Q187" s="74"/>
      <c r="R187" s="64"/>
    </row>
    <row r="188" spans="1:18" ht="12.75">
      <c r="A188" s="485" t="s">
        <v>523</v>
      </c>
      <c r="B188" s="9"/>
      <c r="C188" s="266">
        <v>0</v>
      </c>
      <c r="D188" s="262">
        <v>0</v>
      </c>
      <c r="E188" s="266">
        <v>0</v>
      </c>
      <c r="F188" s="262">
        <v>0</v>
      </c>
      <c r="G188" s="266">
        <v>0</v>
      </c>
      <c r="H188" s="262">
        <v>0</v>
      </c>
      <c r="I188" s="266">
        <v>0</v>
      </c>
      <c r="J188" s="262">
        <v>0</v>
      </c>
      <c r="K188" s="266">
        <v>0</v>
      </c>
      <c r="L188" s="262">
        <v>0</v>
      </c>
      <c r="M188" s="266">
        <v>0</v>
      </c>
      <c r="N188" s="262">
        <v>0</v>
      </c>
      <c r="O188" s="262">
        <v>0</v>
      </c>
      <c r="P188" s="262">
        <v>0</v>
      </c>
      <c r="Q188" s="265">
        <v>0</v>
      </c>
      <c r="R188" s="262">
        <v>0</v>
      </c>
    </row>
    <row r="189" spans="1:18" ht="12.75">
      <c r="A189" s="484" t="s">
        <v>427</v>
      </c>
      <c r="B189" s="16" t="s">
        <v>442</v>
      </c>
      <c r="C189" s="84"/>
      <c r="D189" s="64"/>
      <c r="E189" s="84"/>
      <c r="F189" s="64"/>
      <c r="G189" s="84"/>
      <c r="H189" s="64"/>
      <c r="I189" s="84"/>
      <c r="J189" s="64"/>
      <c r="K189" s="84"/>
      <c r="L189" s="64"/>
      <c r="M189" s="84"/>
      <c r="N189" s="64"/>
      <c r="O189" s="64"/>
      <c r="P189" s="64"/>
      <c r="Q189" s="74"/>
      <c r="R189" s="64"/>
    </row>
    <row r="190" spans="1:18" ht="12.75">
      <c r="A190" s="165" t="s">
        <v>95</v>
      </c>
      <c r="B190" s="43"/>
      <c r="C190" s="84">
        <v>0</v>
      </c>
      <c r="D190" s="64">
        <v>0</v>
      </c>
      <c r="E190" s="84">
        <v>0</v>
      </c>
      <c r="F190" s="64">
        <v>0</v>
      </c>
      <c r="G190" s="84">
        <v>0</v>
      </c>
      <c r="H190" s="64">
        <v>0</v>
      </c>
      <c r="I190" s="84">
        <v>0</v>
      </c>
      <c r="J190" s="64">
        <v>0</v>
      </c>
      <c r="K190" s="84">
        <v>0</v>
      </c>
      <c r="L190" s="64">
        <v>0</v>
      </c>
      <c r="M190" s="84">
        <v>0</v>
      </c>
      <c r="N190" s="64"/>
      <c r="O190" s="64">
        <v>0</v>
      </c>
      <c r="P190" s="64"/>
      <c r="Q190" s="74">
        <v>0</v>
      </c>
      <c r="R190" s="64">
        <v>0</v>
      </c>
    </row>
    <row r="191" spans="1:18" ht="12.75">
      <c r="A191" s="162" t="s">
        <v>608</v>
      </c>
      <c r="B191" s="43"/>
      <c r="C191" s="84">
        <f>SUM(D191:R191)</f>
        <v>0</v>
      </c>
      <c r="D191" s="64"/>
      <c r="E191" s="84"/>
      <c r="F191" s="64"/>
      <c r="G191" s="84"/>
      <c r="H191" s="64"/>
      <c r="I191" s="84"/>
      <c r="J191" s="64"/>
      <c r="K191" s="84"/>
      <c r="L191" s="64"/>
      <c r="M191" s="84"/>
      <c r="N191" s="64"/>
      <c r="O191" s="64"/>
      <c r="P191" s="64"/>
      <c r="Q191" s="74"/>
      <c r="R191" s="64"/>
    </row>
    <row r="192" spans="1:18" ht="12.75">
      <c r="A192" s="165" t="s">
        <v>522</v>
      </c>
      <c r="B192" s="43"/>
      <c r="C192" s="84">
        <f>SUM(D192:R192)</f>
        <v>0</v>
      </c>
      <c r="D192" s="64"/>
      <c r="E192" s="84"/>
      <c r="F192" s="64"/>
      <c r="G192" s="84"/>
      <c r="H192" s="64"/>
      <c r="I192" s="84"/>
      <c r="J192" s="64"/>
      <c r="K192" s="84"/>
      <c r="L192" s="64"/>
      <c r="M192" s="84"/>
      <c r="N192" s="64"/>
      <c r="O192" s="64"/>
      <c r="P192" s="64"/>
      <c r="Q192" s="74"/>
      <c r="R192" s="64"/>
    </row>
    <row r="193" spans="1:18" ht="12.75">
      <c r="A193" s="165" t="s">
        <v>523</v>
      </c>
      <c r="B193" s="43"/>
      <c r="C193" s="266">
        <v>0</v>
      </c>
      <c r="D193" s="262">
        <v>0</v>
      </c>
      <c r="E193" s="266">
        <v>0</v>
      </c>
      <c r="F193" s="262">
        <v>0</v>
      </c>
      <c r="G193" s="266">
        <v>0</v>
      </c>
      <c r="H193" s="262">
        <v>0</v>
      </c>
      <c r="I193" s="266">
        <v>0</v>
      </c>
      <c r="J193" s="262">
        <v>0</v>
      </c>
      <c r="K193" s="266">
        <v>0</v>
      </c>
      <c r="L193" s="262">
        <v>0</v>
      </c>
      <c r="M193" s="266">
        <v>0</v>
      </c>
      <c r="N193" s="262">
        <v>0</v>
      </c>
      <c r="O193" s="262">
        <v>0</v>
      </c>
      <c r="P193" s="262">
        <v>0</v>
      </c>
      <c r="Q193" s="265">
        <v>0</v>
      </c>
      <c r="R193" s="262">
        <v>0</v>
      </c>
    </row>
    <row r="194" spans="1:18" ht="12.75">
      <c r="A194" s="28" t="s">
        <v>428</v>
      </c>
      <c r="B194" s="7" t="s">
        <v>468</v>
      </c>
      <c r="C194" s="82"/>
      <c r="D194" s="78"/>
      <c r="E194" s="82"/>
      <c r="F194" s="78"/>
      <c r="G194" s="82"/>
      <c r="H194" s="78"/>
      <c r="I194" s="82"/>
      <c r="J194" s="78"/>
      <c r="K194" s="82"/>
      <c r="L194" s="78"/>
      <c r="M194" s="82"/>
      <c r="N194" s="78"/>
      <c r="O194" s="78"/>
      <c r="P194" s="78"/>
      <c r="Q194" s="80"/>
      <c r="R194" s="78"/>
    </row>
    <row r="195" spans="1:18" ht="12.75">
      <c r="A195" s="165" t="s">
        <v>95</v>
      </c>
      <c r="B195" s="16"/>
      <c r="C195" s="84">
        <v>0</v>
      </c>
      <c r="D195" s="64">
        <v>0</v>
      </c>
      <c r="E195" s="84">
        <v>0</v>
      </c>
      <c r="F195" s="64">
        <v>0</v>
      </c>
      <c r="G195" s="84">
        <v>0</v>
      </c>
      <c r="H195" s="64">
        <v>0</v>
      </c>
      <c r="I195" s="84">
        <v>0</v>
      </c>
      <c r="J195" s="64">
        <v>0</v>
      </c>
      <c r="K195" s="84">
        <v>0</v>
      </c>
      <c r="L195" s="64">
        <v>0</v>
      </c>
      <c r="M195" s="84">
        <v>0</v>
      </c>
      <c r="N195" s="64"/>
      <c r="O195" s="64">
        <v>0</v>
      </c>
      <c r="P195" s="64"/>
      <c r="Q195" s="74">
        <v>0</v>
      </c>
      <c r="R195" s="64">
        <v>0</v>
      </c>
    </row>
    <row r="196" spans="1:18" ht="12.75">
      <c r="A196" s="162" t="s">
        <v>608</v>
      </c>
      <c r="B196" s="16"/>
      <c r="C196" s="84">
        <f>SUM(D196:R196)</f>
        <v>0</v>
      </c>
      <c r="D196" s="64"/>
      <c r="E196" s="84"/>
      <c r="F196" s="64"/>
      <c r="G196" s="84"/>
      <c r="H196" s="64"/>
      <c r="I196" s="84"/>
      <c r="J196" s="64"/>
      <c r="K196" s="84"/>
      <c r="L196" s="64"/>
      <c r="M196" s="84"/>
      <c r="N196" s="64"/>
      <c r="O196" s="64"/>
      <c r="P196" s="64"/>
      <c r="Q196" s="74"/>
      <c r="R196" s="64"/>
    </row>
    <row r="197" spans="1:18" ht="12.75">
      <c r="A197" s="165" t="s">
        <v>522</v>
      </c>
      <c r="B197" s="16"/>
      <c r="C197" s="84">
        <f>SUM(D197:R197)</f>
        <v>0</v>
      </c>
      <c r="D197" s="64"/>
      <c r="E197" s="84"/>
      <c r="F197" s="64"/>
      <c r="G197" s="84"/>
      <c r="H197" s="64"/>
      <c r="I197" s="84"/>
      <c r="J197" s="64"/>
      <c r="K197" s="84"/>
      <c r="L197" s="64"/>
      <c r="M197" s="84"/>
      <c r="N197" s="64"/>
      <c r="O197" s="64"/>
      <c r="P197" s="64"/>
      <c r="Q197" s="74"/>
      <c r="R197" s="64"/>
    </row>
    <row r="198" spans="1:18" ht="12.75">
      <c r="A198" s="165" t="s">
        <v>523</v>
      </c>
      <c r="B198" s="16"/>
      <c r="C198" s="266">
        <v>0</v>
      </c>
      <c r="D198" s="262">
        <v>0</v>
      </c>
      <c r="E198" s="266">
        <v>0</v>
      </c>
      <c r="F198" s="262">
        <v>0</v>
      </c>
      <c r="G198" s="266">
        <v>0</v>
      </c>
      <c r="H198" s="262">
        <v>0</v>
      </c>
      <c r="I198" s="266">
        <v>0</v>
      </c>
      <c r="J198" s="262">
        <v>0</v>
      </c>
      <c r="K198" s="266">
        <v>0</v>
      </c>
      <c r="L198" s="262">
        <v>0</v>
      </c>
      <c r="M198" s="266">
        <v>0</v>
      </c>
      <c r="N198" s="262">
        <v>0</v>
      </c>
      <c r="O198" s="262">
        <v>0</v>
      </c>
      <c r="P198" s="262">
        <v>0</v>
      </c>
      <c r="Q198" s="265">
        <v>0</v>
      </c>
      <c r="R198" s="262">
        <v>0</v>
      </c>
    </row>
    <row r="199" spans="1:18" ht="12.75">
      <c r="A199" s="151" t="s">
        <v>458</v>
      </c>
      <c r="B199" s="7" t="s">
        <v>442</v>
      </c>
      <c r="C199" s="82"/>
      <c r="D199" s="78"/>
      <c r="E199" s="82"/>
      <c r="F199" s="78"/>
      <c r="G199" s="82"/>
      <c r="H199" s="78"/>
      <c r="I199" s="82"/>
      <c r="J199" s="78"/>
      <c r="K199" s="82"/>
      <c r="L199" s="78"/>
      <c r="M199" s="82"/>
      <c r="N199" s="78"/>
      <c r="O199" s="78"/>
      <c r="P199" s="78"/>
      <c r="Q199" s="80"/>
      <c r="R199" s="78"/>
    </row>
    <row r="200" spans="1:18" ht="12.75">
      <c r="A200" s="165" t="s">
        <v>95</v>
      </c>
      <c r="B200" s="16"/>
      <c r="C200" s="84">
        <v>0</v>
      </c>
      <c r="D200" s="64">
        <v>0</v>
      </c>
      <c r="E200" s="84">
        <v>0</v>
      </c>
      <c r="F200" s="64">
        <v>0</v>
      </c>
      <c r="G200" s="84">
        <v>0</v>
      </c>
      <c r="H200" s="64">
        <v>0</v>
      </c>
      <c r="I200" s="84">
        <v>0</v>
      </c>
      <c r="J200" s="64">
        <v>0</v>
      </c>
      <c r="K200" s="84">
        <v>0</v>
      </c>
      <c r="L200" s="64">
        <v>0</v>
      </c>
      <c r="M200" s="84">
        <v>0</v>
      </c>
      <c r="N200" s="64"/>
      <c r="O200" s="64">
        <v>0</v>
      </c>
      <c r="P200" s="64"/>
      <c r="Q200" s="74">
        <v>0</v>
      </c>
      <c r="R200" s="64">
        <v>0</v>
      </c>
    </row>
    <row r="201" spans="1:18" ht="12.75">
      <c r="A201" s="162" t="s">
        <v>608</v>
      </c>
      <c r="B201" s="16"/>
      <c r="C201" s="84">
        <f>SUM(D201:R201)</f>
        <v>0</v>
      </c>
      <c r="D201" s="64"/>
      <c r="E201" s="84"/>
      <c r="F201" s="64"/>
      <c r="G201" s="84"/>
      <c r="H201" s="64"/>
      <c r="I201" s="84"/>
      <c r="J201" s="64"/>
      <c r="K201" s="84"/>
      <c r="L201" s="64"/>
      <c r="M201" s="84"/>
      <c r="N201" s="64"/>
      <c r="O201" s="64"/>
      <c r="P201" s="64"/>
      <c r="Q201" s="74"/>
      <c r="R201" s="64"/>
    </row>
    <row r="202" spans="1:18" ht="12.75">
      <c r="A202" s="165" t="s">
        <v>522</v>
      </c>
      <c r="B202" s="16"/>
      <c r="C202" s="84">
        <f>SUM(D202:R202)</f>
        <v>0</v>
      </c>
      <c r="D202" s="64"/>
      <c r="E202" s="84"/>
      <c r="F202" s="64"/>
      <c r="G202" s="84"/>
      <c r="H202" s="64"/>
      <c r="I202" s="84"/>
      <c r="J202" s="64"/>
      <c r="K202" s="84"/>
      <c r="L202" s="64"/>
      <c r="M202" s="84"/>
      <c r="N202" s="64"/>
      <c r="O202" s="64"/>
      <c r="P202" s="64"/>
      <c r="Q202" s="74"/>
      <c r="R202" s="64"/>
    </row>
    <row r="203" spans="1:18" ht="12.75">
      <c r="A203" s="165" t="s">
        <v>523</v>
      </c>
      <c r="B203" s="16"/>
      <c r="C203" s="266">
        <v>0</v>
      </c>
      <c r="D203" s="262">
        <v>0</v>
      </c>
      <c r="E203" s="266">
        <v>0</v>
      </c>
      <c r="F203" s="262">
        <v>0</v>
      </c>
      <c r="G203" s="266">
        <v>0</v>
      </c>
      <c r="H203" s="262">
        <v>0</v>
      </c>
      <c r="I203" s="266">
        <v>0</v>
      </c>
      <c r="J203" s="262">
        <v>0</v>
      </c>
      <c r="K203" s="266">
        <v>0</v>
      </c>
      <c r="L203" s="262">
        <v>0</v>
      </c>
      <c r="M203" s="266">
        <v>0</v>
      </c>
      <c r="N203" s="262">
        <v>0</v>
      </c>
      <c r="O203" s="262">
        <v>0</v>
      </c>
      <c r="P203" s="262">
        <v>0</v>
      </c>
      <c r="Q203" s="265">
        <v>0</v>
      </c>
      <c r="R203" s="262">
        <v>0</v>
      </c>
    </row>
    <row r="204" spans="1:24" ht="12.75">
      <c r="A204" s="28" t="s">
        <v>429</v>
      </c>
      <c r="B204" s="7" t="s">
        <v>442</v>
      </c>
      <c r="C204" s="82"/>
      <c r="D204" s="78"/>
      <c r="E204" s="82"/>
      <c r="F204" s="78"/>
      <c r="G204" s="82"/>
      <c r="H204" s="78"/>
      <c r="I204" s="82"/>
      <c r="J204" s="78"/>
      <c r="K204" s="82"/>
      <c r="L204" s="78"/>
      <c r="M204" s="82"/>
      <c r="N204" s="78"/>
      <c r="O204" s="78"/>
      <c r="P204" s="78"/>
      <c r="Q204" s="80"/>
      <c r="R204" s="78"/>
      <c r="X204" s="57"/>
    </row>
    <row r="205" spans="1:18" ht="12.75">
      <c r="A205" s="165" t="s">
        <v>95</v>
      </c>
      <c r="B205" s="43"/>
      <c r="C205" s="84">
        <v>5051</v>
      </c>
      <c r="D205" s="64"/>
      <c r="E205" s="84">
        <v>5051</v>
      </c>
      <c r="F205" s="64">
        <v>0</v>
      </c>
      <c r="G205" s="84">
        <v>0</v>
      </c>
      <c r="H205" s="64">
        <v>0</v>
      </c>
      <c r="I205" s="84">
        <v>0</v>
      </c>
      <c r="J205" s="64">
        <v>0</v>
      </c>
      <c r="K205" s="84">
        <v>0</v>
      </c>
      <c r="L205" s="64">
        <v>0</v>
      </c>
      <c r="M205" s="84">
        <v>0</v>
      </c>
      <c r="N205" s="64"/>
      <c r="O205" s="64">
        <v>0</v>
      </c>
      <c r="P205" s="64"/>
      <c r="Q205" s="74">
        <v>0</v>
      </c>
      <c r="R205" s="64">
        <v>0</v>
      </c>
    </row>
    <row r="206" spans="1:18" ht="12.75">
      <c r="A206" s="162" t="s">
        <v>608</v>
      </c>
      <c r="B206" s="43"/>
      <c r="C206" s="84">
        <f>SUM(D206:R206)</f>
        <v>3093</v>
      </c>
      <c r="D206" s="64"/>
      <c r="E206" s="84">
        <v>3093</v>
      </c>
      <c r="F206" s="64"/>
      <c r="G206" s="84"/>
      <c r="H206" s="64"/>
      <c r="I206" s="84"/>
      <c r="J206" s="64"/>
      <c r="K206" s="84"/>
      <c r="L206" s="64"/>
      <c r="M206" s="84"/>
      <c r="N206" s="64"/>
      <c r="O206" s="64"/>
      <c r="P206" s="64"/>
      <c r="Q206" s="74"/>
      <c r="R206" s="64"/>
    </row>
    <row r="207" spans="1:18" ht="12.75">
      <c r="A207" s="165" t="s">
        <v>522</v>
      </c>
      <c r="B207" s="43"/>
      <c r="C207" s="84">
        <f>SUM(D207:R207)</f>
        <v>5794</v>
      </c>
      <c r="D207" s="64"/>
      <c r="E207" s="84">
        <v>5794</v>
      </c>
      <c r="F207" s="64"/>
      <c r="G207" s="84"/>
      <c r="H207" s="64"/>
      <c r="I207" s="84"/>
      <c r="J207" s="64"/>
      <c r="K207" s="84"/>
      <c r="L207" s="64"/>
      <c r="M207" s="84"/>
      <c r="N207" s="64"/>
      <c r="O207" s="64"/>
      <c r="P207" s="64"/>
      <c r="Q207" s="74"/>
      <c r="R207" s="64"/>
    </row>
    <row r="208" spans="1:18" ht="12.75">
      <c r="A208" s="165" t="s">
        <v>523</v>
      </c>
      <c r="B208" s="43"/>
      <c r="C208" s="266">
        <f>(C207/C206)*100</f>
        <v>187.32622049789848</v>
      </c>
      <c r="D208" s="262">
        <v>0</v>
      </c>
      <c r="E208" s="266">
        <f>(E207/E206)*100</f>
        <v>187.32622049789848</v>
      </c>
      <c r="F208" s="262">
        <v>0</v>
      </c>
      <c r="G208" s="266">
        <v>0</v>
      </c>
      <c r="H208" s="262">
        <v>0</v>
      </c>
      <c r="I208" s="266">
        <v>0</v>
      </c>
      <c r="J208" s="262">
        <v>0</v>
      </c>
      <c r="K208" s="266">
        <v>0</v>
      </c>
      <c r="L208" s="262">
        <v>0</v>
      </c>
      <c r="M208" s="266">
        <v>0</v>
      </c>
      <c r="N208" s="262">
        <v>0</v>
      </c>
      <c r="O208" s="262">
        <v>0</v>
      </c>
      <c r="P208" s="262">
        <v>0</v>
      </c>
      <c r="Q208" s="265">
        <v>0</v>
      </c>
      <c r="R208" s="262">
        <v>0</v>
      </c>
    </row>
    <row r="209" spans="1:18" ht="12.75">
      <c r="A209" s="28" t="s">
        <v>434</v>
      </c>
      <c r="B209" s="7" t="s">
        <v>469</v>
      </c>
      <c r="C209" s="82"/>
      <c r="D209" s="78"/>
      <c r="E209" s="82"/>
      <c r="F209" s="78"/>
      <c r="G209" s="82"/>
      <c r="H209" s="78"/>
      <c r="I209" s="82"/>
      <c r="J209" s="78"/>
      <c r="K209" s="82"/>
      <c r="L209" s="78"/>
      <c r="M209" s="82"/>
      <c r="N209" s="78"/>
      <c r="O209" s="78"/>
      <c r="P209" s="78"/>
      <c r="Q209" s="80"/>
      <c r="R209" s="78"/>
    </row>
    <row r="210" spans="1:18" ht="12.75">
      <c r="A210" s="165" t="s">
        <v>95</v>
      </c>
      <c r="B210" s="43"/>
      <c r="C210" s="84">
        <v>0</v>
      </c>
      <c r="D210" s="64">
        <v>0</v>
      </c>
      <c r="E210" s="84">
        <v>0</v>
      </c>
      <c r="F210" s="64">
        <v>0</v>
      </c>
      <c r="G210" s="84">
        <v>0</v>
      </c>
      <c r="H210" s="64">
        <v>0</v>
      </c>
      <c r="I210" s="84">
        <v>0</v>
      </c>
      <c r="J210" s="64">
        <v>0</v>
      </c>
      <c r="K210" s="84">
        <v>0</v>
      </c>
      <c r="L210" s="64">
        <v>0</v>
      </c>
      <c r="M210" s="84">
        <v>0</v>
      </c>
      <c r="N210" s="64"/>
      <c r="O210" s="64">
        <v>0</v>
      </c>
      <c r="P210" s="64"/>
      <c r="Q210" s="74">
        <v>0</v>
      </c>
      <c r="R210" s="64">
        <v>0</v>
      </c>
    </row>
    <row r="211" spans="1:18" ht="12.75">
      <c r="A211" s="165" t="s">
        <v>524</v>
      </c>
      <c r="B211" s="43"/>
      <c r="C211" s="84">
        <f>SUM(D211:R211)</f>
        <v>0</v>
      </c>
      <c r="D211" s="64"/>
      <c r="E211" s="84"/>
      <c r="F211" s="64"/>
      <c r="G211" s="84"/>
      <c r="H211" s="64"/>
      <c r="I211" s="84"/>
      <c r="J211" s="64"/>
      <c r="K211" s="84"/>
      <c r="L211" s="64"/>
      <c r="M211" s="84"/>
      <c r="N211" s="64"/>
      <c r="O211" s="64"/>
      <c r="P211" s="64"/>
      <c r="Q211" s="74"/>
      <c r="R211" s="64"/>
    </row>
    <row r="212" spans="1:18" ht="12.75">
      <c r="A212" s="165" t="s">
        <v>522</v>
      </c>
      <c r="B212" s="43"/>
      <c r="C212" s="84">
        <f>SUM(D212:R212)</f>
        <v>0</v>
      </c>
      <c r="D212" s="64"/>
      <c r="E212" s="84"/>
      <c r="F212" s="64"/>
      <c r="G212" s="84"/>
      <c r="H212" s="64"/>
      <c r="I212" s="84"/>
      <c r="J212" s="64"/>
      <c r="K212" s="84"/>
      <c r="L212" s="64"/>
      <c r="M212" s="84"/>
      <c r="N212" s="64"/>
      <c r="O212" s="64"/>
      <c r="P212" s="64"/>
      <c r="Q212" s="74"/>
      <c r="R212" s="64"/>
    </row>
    <row r="213" spans="1:18" ht="12.75">
      <c r="A213" s="165" t="s">
        <v>523</v>
      </c>
      <c r="B213" s="43"/>
      <c r="C213" s="266">
        <v>0</v>
      </c>
      <c r="D213" s="262">
        <v>0</v>
      </c>
      <c r="E213" s="266">
        <v>0</v>
      </c>
      <c r="F213" s="262">
        <v>0</v>
      </c>
      <c r="G213" s="266">
        <v>0</v>
      </c>
      <c r="H213" s="262">
        <v>0</v>
      </c>
      <c r="I213" s="266">
        <v>0</v>
      </c>
      <c r="J213" s="262">
        <v>0</v>
      </c>
      <c r="K213" s="266">
        <v>0</v>
      </c>
      <c r="L213" s="262">
        <v>0</v>
      </c>
      <c r="M213" s="266">
        <v>0</v>
      </c>
      <c r="N213" s="262">
        <v>0</v>
      </c>
      <c r="O213" s="262">
        <v>0</v>
      </c>
      <c r="P213" s="262">
        <v>0</v>
      </c>
      <c r="Q213" s="265">
        <v>0</v>
      </c>
      <c r="R213" s="262">
        <v>0</v>
      </c>
    </row>
    <row r="214" spans="1:18" ht="12.75">
      <c r="A214" s="151" t="s">
        <v>459</v>
      </c>
      <c r="B214" s="7" t="s">
        <v>442</v>
      </c>
      <c r="C214" s="82"/>
      <c r="D214" s="78"/>
      <c r="E214" s="82"/>
      <c r="F214" s="78"/>
      <c r="G214" s="82"/>
      <c r="H214" s="78"/>
      <c r="I214" s="82"/>
      <c r="J214" s="78"/>
      <c r="K214" s="82"/>
      <c r="L214" s="78"/>
      <c r="M214" s="82"/>
      <c r="N214" s="78"/>
      <c r="O214" s="78"/>
      <c r="P214" s="78"/>
      <c r="Q214" s="80"/>
      <c r="R214" s="78"/>
    </row>
    <row r="215" spans="1:18" ht="12.75">
      <c r="A215" s="165" t="s">
        <v>95</v>
      </c>
      <c r="B215" s="43"/>
      <c r="C215" s="84">
        <v>0</v>
      </c>
      <c r="D215" s="64">
        <v>0</v>
      </c>
      <c r="E215" s="84">
        <v>0</v>
      </c>
      <c r="F215" s="64">
        <v>0</v>
      </c>
      <c r="G215" s="84">
        <v>0</v>
      </c>
      <c r="H215" s="64">
        <v>0</v>
      </c>
      <c r="I215" s="84">
        <v>0</v>
      </c>
      <c r="J215" s="64">
        <v>0</v>
      </c>
      <c r="K215" s="84">
        <v>0</v>
      </c>
      <c r="L215" s="64">
        <v>0</v>
      </c>
      <c r="M215" s="84">
        <v>0</v>
      </c>
      <c r="N215" s="64"/>
      <c r="O215" s="64">
        <v>0</v>
      </c>
      <c r="P215" s="64"/>
      <c r="Q215" s="74">
        <v>0</v>
      </c>
      <c r="R215" s="64">
        <v>0</v>
      </c>
    </row>
    <row r="216" spans="1:24" ht="12.75">
      <c r="A216" s="162" t="s">
        <v>608</v>
      </c>
      <c r="B216" s="43"/>
      <c r="C216" s="84">
        <f>SUM(D216:R216)</f>
        <v>0</v>
      </c>
      <c r="D216" s="64"/>
      <c r="E216" s="84"/>
      <c r="F216" s="64"/>
      <c r="G216" s="84"/>
      <c r="H216" s="64"/>
      <c r="I216" s="84"/>
      <c r="J216" s="64"/>
      <c r="K216" s="84"/>
      <c r="L216" s="64"/>
      <c r="M216" s="84"/>
      <c r="N216" s="64"/>
      <c r="O216" s="64"/>
      <c r="P216" s="64"/>
      <c r="Q216" s="74"/>
      <c r="R216" s="64"/>
      <c r="X216" s="57"/>
    </row>
    <row r="217" spans="1:24" ht="12.75">
      <c r="A217" s="165" t="s">
        <v>522</v>
      </c>
      <c r="B217" s="43"/>
      <c r="C217" s="84">
        <f>SUM(D217:R217)</f>
        <v>23</v>
      </c>
      <c r="D217" s="64"/>
      <c r="E217" s="84">
        <v>18</v>
      </c>
      <c r="F217" s="64">
        <v>5</v>
      </c>
      <c r="G217" s="84"/>
      <c r="H217" s="64"/>
      <c r="I217" s="84"/>
      <c r="J217" s="64"/>
      <c r="K217" s="84"/>
      <c r="L217" s="64"/>
      <c r="M217" s="84"/>
      <c r="N217" s="64"/>
      <c r="O217" s="64"/>
      <c r="P217" s="64"/>
      <c r="Q217" s="74"/>
      <c r="R217" s="64"/>
      <c r="X217" s="57"/>
    </row>
    <row r="218" spans="1:24" ht="12.75">
      <c r="A218" s="165" t="s">
        <v>523</v>
      </c>
      <c r="B218" s="43"/>
      <c r="C218" s="266">
        <v>0</v>
      </c>
      <c r="D218" s="262">
        <v>0</v>
      </c>
      <c r="E218" s="266">
        <v>0</v>
      </c>
      <c r="F218" s="262">
        <v>0</v>
      </c>
      <c r="G218" s="266">
        <v>0</v>
      </c>
      <c r="H218" s="262">
        <v>0</v>
      </c>
      <c r="I218" s="266">
        <v>0</v>
      </c>
      <c r="J218" s="262">
        <v>0</v>
      </c>
      <c r="K218" s="266">
        <v>0</v>
      </c>
      <c r="L218" s="262">
        <v>0</v>
      </c>
      <c r="M218" s="266">
        <v>0</v>
      </c>
      <c r="N218" s="262">
        <v>0</v>
      </c>
      <c r="O218" s="262">
        <v>0</v>
      </c>
      <c r="P218" s="262">
        <v>0</v>
      </c>
      <c r="Q218" s="265">
        <v>0</v>
      </c>
      <c r="R218" s="262">
        <v>0</v>
      </c>
      <c r="X218" s="57"/>
    </row>
    <row r="219" spans="1:18" ht="12.75">
      <c r="A219" s="151" t="s">
        <v>431</v>
      </c>
      <c r="B219" s="7" t="s">
        <v>442</v>
      </c>
      <c r="C219" s="82"/>
      <c r="D219" s="78"/>
      <c r="E219" s="82"/>
      <c r="F219" s="78"/>
      <c r="G219" s="82"/>
      <c r="H219" s="78"/>
      <c r="I219" s="82"/>
      <c r="J219" s="78"/>
      <c r="K219" s="82"/>
      <c r="L219" s="78"/>
      <c r="M219" s="82"/>
      <c r="N219" s="78"/>
      <c r="O219" s="78"/>
      <c r="P219" s="78"/>
      <c r="Q219" s="80"/>
      <c r="R219" s="78"/>
    </row>
    <row r="220" spans="1:18" ht="12.75">
      <c r="A220" s="165" t="s">
        <v>95</v>
      </c>
      <c r="B220" s="16"/>
      <c r="C220" s="84">
        <v>0</v>
      </c>
      <c r="D220" s="64">
        <v>0</v>
      </c>
      <c r="E220" s="84">
        <v>0</v>
      </c>
      <c r="F220" s="64">
        <v>0</v>
      </c>
      <c r="G220" s="84">
        <v>0</v>
      </c>
      <c r="H220" s="64">
        <v>0</v>
      </c>
      <c r="I220" s="84">
        <v>0</v>
      </c>
      <c r="J220" s="64">
        <v>0</v>
      </c>
      <c r="K220" s="84">
        <v>0</v>
      </c>
      <c r="L220" s="64">
        <v>0</v>
      </c>
      <c r="M220" s="84">
        <v>0</v>
      </c>
      <c r="N220" s="64"/>
      <c r="O220" s="64">
        <v>0</v>
      </c>
      <c r="P220" s="64"/>
      <c r="Q220" s="74">
        <v>0</v>
      </c>
      <c r="R220" s="64">
        <v>0</v>
      </c>
    </row>
    <row r="221" spans="1:18" ht="12.75">
      <c r="A221" s="162" t="s">
        <v>608</v>
      </c>
      <c r="B221" s="16"/>
      <c r="C221" s="169">
        <f>SUM(D221:R221)</f>
        <v>0</v>
      </c>
      <c r="D221" s="86"/>
      <c r="E221" s="87"/>
      <c r="F221" s="86"/>
      <c r="G221" s="87"/>
      <c r="H221" s="86"/>
      <c r="I221" s="87"/>
      <c r="J221" s="86"/>
      <c r="K221" s="87"/>
      <c r="L221" s="86"/>
      <c r="M221" s="87"/>
      <c r="N221" s="86"/>
      <c r="O221" s="86"/>
      <c r="P221" s="86"/>
      <c r="Q221" s="491"/>
      <c r="R221" s="64"/>
    </row>
    <row r="222" spans="1:18" ht="12.75">
      <c r="A222" s="165" t="s">
        <v>522</v>
      </c>
      <c r="B222" s="16"/>
      <c r="C222" s="169">
        <f>SUM(D222:R222)</f>
        <v>0</v>
      </c>
      <c r="D222" s="86"/>
      <c r="E222" s="87"/>
      <c r="F222" s="86"/>
      <c r="G222" s="87"/>
      <c r="H222" s="86"/>
      <c r="I222" s="87"/>
      <c r="J222" s="86"/>
      <c r="K222" s="87"/>
      <c r="L222" s="86"/>
      <c r="M222" s="87"/>
      <c r="N222" s="86"/>
      <c r="O222" s="86"/>
      <c r="P222" s="86"/>
      <c r="Q222" s="491"/>
      <c r="R222" s="64"/>
    </row>
    <row r="223" spans="1:18" ht="12.75">
      <c r="A223" s="165" t="s">
        <v>523</v>
      </c>
      <c r="B223" s="16"/>
      <c r="C223" s="266">
        <v>0</v>
      </c>
      <c r="D223" s="262">
        <v>0</v>
      </c>
      <c r="E223" s="266">
        <v>0</v>
      </c>
      <c r="F223" s="262">
        <v>0</v>
      </c>
      <c r="G223" s="266">
        <v>0</v>
      </c>
      <c r="H223" s="262">
        <v>0</v>
      </c>
      <c r="I223" s="266">
        <v>0</v>
      </c>
      <c r="J223" s="262">
        <v>0</v>
      </c>
      <c r="K223" s="266">
        <v>0</v>
      </c>
      <c r="L223" s="262">
        <v>0</v>
      </c>
      <c r="M223" s="266">
        <v>0</v>
      </c>
      <c r="N223" s="262">
        <v>0</v>
      </c>
      <c r="O223" s="262">
        <v>0</v>
      </c>
      <c r="P223" s="262">
        <v>0</v>
      </c>
      <c r="Q223" s="265">
        <v>0</v>
      </c>
      <c r="R223" s="262">
        <v>0</v>
      </c>
    </row>
    <row r="224" spans="1:18" ht="12.75">
      <c r="A224" s="151" t="s">
        <v>432</v>
      </c>
      <c r="B224" s="7"/>
      <c r="C224" s="91"/>
      <c r="D224" s="89"/>
      <c r="E224" s="91"/>
      <c r="F224" s="89"/>
      <c r="G224" s="91"/>
      <c r="H224" s="89"/>
      <c r="I224" s="91"/>
      <c r="J224" s="89"/>
      <c r="K224" s="91"/>
      <c r="L224" s="89"/>
      <c r="M224" s="91"/>
      <c r="N224" s="89"/>
      <c r="O224" s="89"/>
      <c r="P224" s="89"/>
      <c r="Q224" s="490"/>
      <c r="R224" s="89"/>
    </row>
    <row r="225" spans="1:26" ht="12.75">
      <c r="A225" s="165" t="s">
        <v>95</v>
      </c>
      <c r="B225" s="16"/>
      <c r="C225" s="84">
        <v>0</v>
      </c>
      <c r="D225" s="64">
        <v>0</v>
      </c>
      <c r="E225" s="84">
        <v>0</v>
      </c>
      <c r="F225" s="64">
        <v>0</v>
      </c>
      <c r="G225" s="84">
        <v>0</v>
      </c>
      <c r="H225" s="64">
        <v>0</v>
      </c>
      <c r="I225" s="84">
        <v>0</v>
      </c>
      <c r="J225" s="64">
        <v>0</v>
      </c>
      <c r="K225" s="84">
        <v>0</v>
      </c>
      <c r="L225" s="64">
        <v>0</v>
      </c>
      <c r="M225" s="84">
        <v>0</v>
      </c>
      <c r="N225" s="64"/>
      <c r="O225" s="64">
        <v>0</v>
      </c>
      <c r="P225" s="64"/>
      <c r="Q225" s="74">
        <v>0</v>
      </c>
      <c r="R225" s="64">
        <v>0</v>
      </c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162" t="s">
        <v>608</v>
      </c>
      <c r="B226" s="16"/>
      <c r="C226" s="84">
        <f>SUM(D226:R226)</f>
        <v>0</v>
      </c>
      <c r="D226" s="64"/>
      <c r="E226" s="84"/>
      <c r="F226" s="64"/>
      <c r="G226" s="84"/>
      <c r="H226" s="64"/>
      <c r="I226" s="84"/>
      <c r="J226" s="64"/>
      <c r="K226" s="84"/>
      <c r="L226" s="64"/>
      <c r="M226" s="84"/>
      <c r="N226" s="64"/>
      <c r="O226" s="64"/>
      <c r="P226" s="64"/>
      <c r="Q226" s="74"/>
      <c r="R226" s="64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165" t="s">
        <v>522</v>
      </c>
      <c r="B227" s="16"/>
      <c r="C227" s="84">
        <f>SUM(D227:R227)</f>
        <v>0</v>
      </c>
      <c r="D227" s="64"/>
      <c r="E227" s="84"/>
      <c r="F227" s="64"/>
      <c r="G227" s="84"/>
      <c r="H227" s="64"/>
      <c r="I227" s="84"/>
      <c r="J227" s="64"/>
      <c r="K227" s="84"/>
      <c r="L227" s="64"/>
      <c r="M227" s="84"/>
      <c r="N227" s="64"/>
      <c r="O227" s="64"/>
      <c r="P227" s="64"/>
      <c r="Q227" s="74"/>
      <c r="R227" s="64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165" t="s">
        <v>523</v>
      </c>
      <c r="B228" s="16"/>
      <c r="C228" s="266">
        <v>0</v>
      </c>
      <c r="D228" s="262">
        <v>0</v>
      </c>
      <c r="E228" s="266">
        <v>0</v>
      </c>
      <c r="F228" s="262">
        <v>0</v>
      </c>
      <c r="G228" s="266">
        <v>0</v>
      </c>
      <c r="H228" s="262">
        <v>0</v>
      </c>
      <c r="I228" s="266">
        <v>0</v>
      </c>
      <c r="J228" s="262">
        <v>0</v>
      </c>
      <c r="K228" s="266">
        <v>0</v>
      </c>
      <c r="L228" s="262">
        <v>0</v>
      </c>
      <c r="M228" s="266">
        <v>0</v>
      </c>
      <c r="N228" s="262">
        <v>0</v>
      </c>
      <c r="O228" s="262">
        <v>0</v>
      </c>
      <c r="P228" s="262">
        <v>0</v>
      </c>
      <c r="Q228" s="265">
        <v>0</v>
      </c>
      <c r="R228" s="262">
        <v>0</v>
      </c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28" t="s">
        <v>253</v>
      </c>
      <c r="B229" s="7"/>
      <c r="C229" s="82"/>
      <c r="D229" s="78"/>
      <c r="E229" s="82"/>
      <c r="F229" s="78"/>
      <c r="G229" s="82"/>
      <c r="H229" s="78"/>
      <c r="I229" s="82"/>
      <c r="J229" s="78"/>
      <c r="K229" s="82"/>
      <c r="L229" s="78"/>
      <c r="M229" s="78"/>
      <c r="N229" s="78"/>
      <c r="O229" s="78"/>
      <c r="P229" s="78"/>
      <c r="Q229" s="80"/>
      <c r="R229" s="80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486" t="s">
        <v>487</v>
      </c>
      <c r="B230" s="16"/>
      <c r="C230" s="84">
        <v>1964841</v>
      </c>
      <c r="D230" s="64">
        <v>0</v>
      </c>
      <c r="E230" s="84">
        <v>31169</v>
      </c>
      <c r="F230" s="64">
        <v>1118243</v>
      </c>
      <c r="G230" s="84">
        <v>54273</v>
      </c>
      <c r="H230" s="64">
        <v>494300</v>
      </c>
      <c r="I230" s="84">
        <v>0</v>
      </c>
      <c r="J230" s="64">
        <v>0</v>
      </c>
      <c r="K230" s="84">
        <v>54868</v>
      </c>
      <c r="L230" s="64">
        <v>201188</v>
      </c>
      <c r="M230" s="64">
        <v>10800</v>
      </c>
      <c r="N230" s="64"/>
      <c r="O230" s="64">
        <v>0</v>
      </c>
      <c r="P230" s="64"/>
      <c r="Q230" s="74">
        <v>0</v>
      </c>
      <c r="R230" s="74">
        <v>0</v>
      </c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205" t="s">
        <v>608</v>
      </c>
      <c r="B231" s="16"/>
      <c r="C231" s="84">
        <f>SUM(D231:R231)</f>
        <v>3050834</v>
      </c>
      <c r="D231" s="64">
        <f>SUM(D230:D230)</f>
        <v>0</v>
      </c>
      <c r="E231" s="84">
        <v>103760</v>
      </c>
      <c r="F231" s="64">
        <v>1180705</v>
      </c>
      <c r="G231" s="84">
        <v>34733</v>
      </c>
      <c r="H231" s="64">
        <v>586323</v>
      </c>
      <c r="I231" s="84">
        <f>SUM(I230:I230)</f>
        <v>0</v>
      </c>
      <c r="J231" s="64">
        <v>615018</v>
      </c>
      <c r="K231" s="84">
        <v>153904</v>
      </c>
      <c r="L231" s="64">
        <v>32725</v>
      </c>
      <c r="M231" s="64">
        <v>70826</v>
      </c>
      <c r="N231" s="64"/>
      <c r="O231" s="64">
        <v>25950</v>
      </c>
      <c r="P231" s="64">
        <v>200000</v>
      </c>
      <c r="Q231" s="74">
        <f>SUM(Q230:Q230)</f>
        <v>0</v>
      </c>
      <c r="R231" s="74">
        <v>46890</v>
      </c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487" t="s">
        <v>522</v>
      </c>
      <c r="B232" s="16"/>
      <c r="C232" s="84">
        <f>SUM(D232:R232)</f>
        <v>3051055</v>
      </c>
      <c r="D232" s="64">
        <f>D282+D283</f>
        <v>0</v>
      </c>
      <c r="E232" s="423">
        <f aca="true" t="shared" si="0" ref="E232:R232">E282+E283</f>
        <v>103989</v>
      </c>
      <c r="F232" s="483">
        <f t="shared" si="0"/>
        <v>1180706</v>
      </c>
      <c r="G232" s="423">
        <f>SUM(G45,G50,G70,)</f>
        <v>34731</v>
      </c>
      <c r="H232" s="483">
        <f t="shared" si="0"/>
        <v>603330</v>
      </c>
      <c r="I232" s="423">
        <f t="shared" si="0"/>
        <v>0</v>
      </c>
      <c r="J232" s="483">
        <f t="shared" si="0"/>
        <v>615017</v>
      </c>
      <c r="K232" s="423">
        <f t="shared" si="0"/>
        <v>153903</v>
      </c>
      <c r="L232" s="483">
        <f t="shared" si="0"/>
        <v>15715</v>
      </c>
      <c r="M232" s="483">
        <f t="shared" si="0"/>
        <v>70824</v>
      </c>
      <c r="N232" s="483">
        <f t="shared" si="0"/>
        <v>0</v>
      </c>
      <c r="O232" s="483">
        <f t="shared" si="0"/>
        <v>25950</v>
      </c>
      <c r="P232" s="483">
        <f t="shared" si="0"/>
        <v>200000</v>
      </c>
      <c r="Q232" s="498">
        <f t="shared" si="0"/>
        <v>0</v>
      </c>
      <c r="R232" s="423">
        <f t="shared" si="0"/>
        <v>46890</v>
      </c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487" t="s">
        <v>523</v>
      </c>
      <c r="B233" s="16"/>
      <c r="C233" s="266">
        <f>(C232/C231)*100</f>
        <v>100.00724392084264</v>
      </c>
      <c r="D233" s="262">
        <v>0</v>
      </c>
      <c r="E233" s="266">
        <f>(E232/E231)*100</f>
        <v>100.22070161912104</v>
      </c>
      <c r="F233" s="262">
        <f>(F232/F231)*100</f>
        <v>100.00008469516095</v>
      </c>
      <c r="G233" s="266">
        <f>(G232/G231)*100</f>
        <v>99.9942417873492</v>
      </c>
      <c r="H233" s="262">
        <f>(H232/H231)*100</f>
        <v>102.90061962433677</v>
      </c>
      <c r="I233" s="266">
        <v>0</v>
      </c>
      <c r="J233" s="262">
        <v>100</v>
      </c>
      <c r="K233" s="266">
        <f>(K232/K231)*100</f>
        <v>99.99935024430813</v>
      </c>
      <c r="L233" s="262">
        <f>(L232/L231)*100</f>
        <v>48.02139037433155</v>
      </c>
      <c r="M233" s="262">
        <f>(M232/M231)*100</f>
        <v>99.99717617823963</v>
      </c>
      <c r="N233" s="262">
        <v>0</v>
      </c>
      <c r="O233" s="262">
        <v>100</v>
      </c>
      <c r="P233" s="262">
        <v>100</v>
      </c>
      <c r="Q233" s="265">
        <v>0</v>
      </c>
      <c r="R233" s="265">
        <f>(R232/R231)*100</f>
        <v>100</v>
      </c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32" t="s">
        <v>96</v>
      </c>
      <c r="B234" s="7"/>
      <c r="C234" s="82"/>
      <c r="D234" s="78"/>
      <c r="E234" s="82"/>
      <c r="F234" s="78"/>
      <c r="G234" s="82"/>
      <c r="H234" s="78"/>
      <c r="I234" s="82"/>
      <c r="J234" s="78"/>
      <c r="K234" s="82"/>
      <c r="L234" s="78"/>
      <c r="M234" s="82"/>
      <c r="N234" s="78"/>
      <c r="O234" s="78"/>
      <c r="P234" s="78"/>
      <c r="Q234" s="80"/>
      <c r="R234" s="78"/>
      <c r="S234" s="5"/>
      <c r="T234" s="5"/>
      <c r="U234" s="5"/>
      <c r="V234" s="5"/>
      <c r="W234" s="26"/>
      <c r="X234" s="5"/>
      <c r="Y234" s="5"/>
      <c r="Z234" s="5"/>
    </row>
    <row r="235" spans="1:26" ht="12.75">
      <c r="A235" s="33" t="s">
        <v>487</v>
      </c>
      <c r="B235" s="43"/>
      <c r="C235" s="169">
        <v>-681868</v>
      </c>
      <c r="D235" s="92">
        <v>0</v>
      </c>
      <c r="E235" s="169">
        <v>0</v>
      </c>
      <c r="F235" s="92">
        <v>-356114</v>
      </c>
      <c r="G235" s="169">
        <v>0</v>
      </c>
      <c r="H235" s="92">
        <v>-325754</v>
      </c>
      <c r="I235" s="169">
        <v>0</v>
      </c>
      <c r="J235" s="92">
        <v>0</v>
      </c>
      <c r="K235" s="169">
        <v>0</v>
      </c>
      <c r="L235" s="92">
        <v>0</v>
      </c>
      <c r="M235" s="169">
        <v>0</v>
      </c>
      <c r="N235" s="92"/>
      <c r="O235" s="92">
        <v>0</v>
      </c>
      <c r="P235" s="92"/>
      <c r="Q235" s="489">
        <v>0</v>
      </c>
      <c r="R235" s="92">
        <v>0</v>
      </c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747" t="s">
        <v>616</v>
      </c>
      <c r="B236" s="43"/>
      <c r="C236" s="169">
        <f>SUM(D236:R236)</f>
        <v>-755586</v>
      </c>
      <c r="D236" s="92">
        <v>0</v>
      </c>
      <c r="E236" s="169">
        <v>0</v>
      </c>
      <c r="F236" s="92">
        <v>-392881</v>
      </c>
      <c r="G236" s="169">
        <f>SUM(G235:G235)</f>
        <v>0</v>
      </c>
      <c r="H236" s="92">
        <v>-362705</v>
      </c>
      <c r="I236" s="169">
        <f aca="true" t="shared" si="1" ref="I236:R236">SUM(I235:I235)</f>
        <v>0</v>
      </c>
      <c r="J236" s="92">
        <f t="shared" si="1"/>
        <v>0</v>
      </c>
      <c r="K236" s="169">
        <f t="shared" si="1"/>
        <v>0</v>
      </c>
      <c r="L236" s="92">
        <f t="shared" si="1"/>
        <v>0</v>
      </c>
      <c r="M236" s="169">
        <f t="shared" si="1"/>
        <v>0</v>
      </c>
      <c r="N236" s="92"/>
      <c r="O236" s="92">
        <f t="shared" si="1"/>
        <v>0</v>
      </c>
      <c r="P236" s="92"/>
      <c r="Q236" s="489">
        <f t="shared" si="1"/>
        <v>0</v>
      </c>
      <c r="R236" s="92">
        <f t="shared" si="1"/>
        <v>0</v>
      </c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165" t="s">
        <v>522</v>
      </c>
      <c r="B237" s="43"/>
      <c r="C237" s="169">
        <f>SUM(D237:R237)</f>
        <v>-699617</v>
      </c>
      <c r="D237" s="92"/>
      <c r="E237" s="169"/>
      <c r="F237" s="92">
        <v>-336912</v>
      </c>
      <c r="G237" s="169"/>
      <c r="H237" s="92">
        <v>-362705</v>
      </c>
      <c r="I237" s="169"/>
      <c r="J237" s="92"/>
      <c r="K237" s="169"/>
      <c r="L237" s="92"/>
      <c r="M237" s="169"/>
      <c r="N237" s="92"/>
      <c r="O237" s="92"/>
      <c r="P237" s="92"/>
      <c r="Q237" s="489"/>
      <c r="R237" s="92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485" t="s">
        <v>523</v>
      </c>
      <c r="B238" s="44"/>
      <c r="C238" s="266">
        <f>(C237/C236)*100</f>
        <v>92.59263670846204</v>
      </c>
      <c r="D238" s="262">
        <v>0</v>
      </c>
      <c r="E238" s="266">
        <v>0</v>
      </c>
      <c r="F238" s="262">
        <f>(F237/F236)*100</f>
        <v>85.75421056248584</v>
      </c>
      <c r="G238" s="266">
        <v>0</v>
      </c>
      <c r="H238" s="262">
        <f>(H237/H236)*100</f>
        <v>100</v>
      </c>
      <c r="I238" s="266">
        <v>0</v>
      </c>
      <c r="J238" s="262">
        <v>0</v>
      </c>
      <c r="K238" s="266">
        <v>0</v>
      </c>
      <c r="L238" s="262">
        <v>0</v>
      </c>
      <c r="M238" s="266">
        <v>0</v>
      </c>
      <c r="N238" s="262">
        <v>0</v>
      </c>
      <c r="O238" s="262">
        <v>0</v>
      </c>
      <c r="P238" s="262">
        <v>0</v>
      </c>
      <c r="Q238" s="265">
        <v>0</v>
      </c>
      <c r="R238" s="262">
        <v>0</v>
      </c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33" t="s">
        <v>254</v>
      </c>
      <c r="B239" s="43"/>
      <c r="C239" s="169"/>
      <c r="D239" s="92"/>
      <c r="E239" s="169"/>
      <c r="F239" s="92"/>
      <c r="G239" s="169"/>
      <c r="H239" s="92"/>
      <c r="I239" s="169"/>
      <c r="J239" s="92"/>
      <c r="K239" s="169"/>
      <c r="L239" s="92"/>
      <c r="M239" s="169"/>
      <c r="N239" s="92"/>
      <c r="O239" s="92"/>
      <c r="P239" s="92"/>
      <c r="Q239" s="489"/>
      <c r="R239" s="92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33" t="s">
        <v>487</v>
      </c>
      <c r="B240" s="43"/>
      <c r="C240" s="169">
        <v>-245215</v>
      </c>
      <c r="D240" s="92">
        <v>0</v>
      </c>
      <c r="E240" s="169">
        <v>0</v>
      </c>
      <c r="F240" s="92">
        <v>-245215</v>
      </c>
      <c r="G240" s="169">
        <v>0</v>
      </c>
      <c r="H240" s="92">
        <v>0</v>
      </c>
      <c r="I240" s="169">
        <v>0</v>
      </c>
      <c r="J240" s="92">
        <v>0</v>
      </c>
      <c r="K240" s="169">
        <v>0</v>
      </c>
      <c r="L240" s="92">
        <v>0</v>
      </c>
      <c r="M240" s="169">
        <v>0</v>
      </c>
      <c r="N240" s="92"/>
      <c r="O240" s="92">
        <v>0</v>
      </c>
      <c r="P240" s="92"/>
      <c r="Q240" s="489">
        <v>0</v>
      </c>
      <c r="R240" s="92">
        <v>0</v>
      </c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162" t="s">
        <v>608</v>
      </c>
      <c r="B241" s="43"/>
      <c r="C241" s="169">
        <f>SUM(D241:R241)</f>
        <v>-307126</v>
      </c>
      <c r="D241" s="92">
        <v>0</v>
      </c>
      <c r="E241" s="169">
        <v>0</v>
      </c>
      <c r="F241" s="92">
        <v>-307126</v>
      </c>
      <c r="G241" s="169">
        <v>0</v>
      </c>
      <c r="H241" s="92">
        <v>0</v>
      </c>
      <c r="I241" s="169">
        <v>0</v>
      </c>
      <c r="J241" s="92">
        <v>0</v>
      </c>
      <c r="K241" s="169">
        <v>0</v>
      </c>
      <c r="L241" s="92">
        <v>0</v>
      </c>
      <c r="M241" s="169">
        <v>0</v>
      </c>
      <c r="N241" s="92"/>
      <c r="O241" s="92">
        <v>0</v>
      </c>
      <c r="P241" s="92"/>
      <c r="Q241" s="489">
        <v>0</v>
      </c>
      <c r="R241" s="92">
        <v>0</v>
      </c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165" t="s">
        <v>522</v>
      </c>
      <c r="B242" s="43"/>
      <c r="C242" s="169">
        <f>SUM(D242:R242)</f>
        <v>-307126</v>
      </c>
      <c r="D242" s="92"/>
      <c r="E242" s="169"/>
      <c r="F242" s="92">
        <v>-307126</v>
      </c>
      <c r="G242" s="169"/>
      <c r="H242" s="92"/>
      <c r="I242" s="169"/>
      <c r="J242" s="92"/>
      <c r="K242" s="169"/>
      <c r="L242" s="92"/>
      <c r="M242" s="169"/>
      <c r="N242" s="92"/>
      <c r="O242" s="92"/>
      <c r="P242" s="92"/>
      <c r="Q242" s="489"/>
      <c r="R242" s="92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165" t="s">
        <v>523</v>
      </c>
      <c r="B243" s="43"/>
      <c r="C243" s="266">
        <f>(C242/C241)*100</f>
        <v>100</v>
      </c>
      <c r="D243" s="262">
        <v>0</v>
      </c>
      <c r="E243" s="266">
        <v>0</v>
      </c>
      <c r="F243" s="262">
        <f>(F242/F241)*100</f>
        <v>100</v>
      </c>
      <c r="G243" s="266">
        <v>0</v>
      </c>
      <c r="H243" s="262">
        <v>0</v>
      </c>
      <c r="I243" s="266">
        <v>0</v>
      </c>
      <c r="J243" s="262">
        <v>0</v>
      </c>
      <c r="K243" s="266">
        <v>0</v>
      </c>
      <c r="L243" s="262">
        <v>0</v>
      </c>
      <c r="M243" s="266">
        <v>0</v>
      </c>
      <c r="N243" s="262">
        <v>0</v>
      </c>
      <c r="O243" s="262">
        <v>0</v>
      </c>
      <c r="P243" s="262">
        <v>0</v>
      </c>
      <c r="Q243" s="265">
        <v>0</v>
      </c>
      <c r="R243" s="262">
        <v>0</v>
      </c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151" t="s">
        <v>85</v>
      </c>
      <c r="B244" s="42"/>
      <c r="C244" s="91">
        <v>0</v>
      </c>
      <c r="D244" s="89">
        <v>0</v>
      </c>
      <c r="E244" s="91">
        <v>0</v>
      </c>
      <c r="F244" s="89">
        <v>0</v>
      </c>
      <c r="G244" s="91">
        <v>0</v>
      </c>
      <c r="H244" s="89">
        <v>0</v>
      </c>
      <c r="I244" s="91">
        <v>0</v>
      </c>
      <c r="J244" s="89">
        <v>0</v>
      </c>
      <c r="K244" s="91">
        <v>0</v>
      </c>
      <c r="L244" s="89">
        <v>0</v>
      </c>
      <c r="M244" s="91">
        <v>0</v>
      </c>
      <c r="N244" s="89"/>
      <c r="O244" s="89">
        <v>0</v>
      </c>
      <c r="P244" s="89"/>
      <c r="Q244" s="89">
        <v>0</v>
      </c>
      <c r="R244" s="490">
        <v>0</v>
      </c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486" t="s">
        <v>487</v>
      </c>
      <c r="B245" s="43"/>
      <c r="C245" s="87">
        <v>1037758</v>
      </c>
      <c r="D245" s="86">
        <v>0</v>
      </c>
      <c r="E245" s="87">
        <v>31169</v>
      </c>
      <c r="F245" s="86">
        <v>516914</v>
      </c>
      <c r="G245" s="87">
        <v>54273</v>
      </c>
      <c r="H245" s="86">
        <v>168546</v>
      </c>
      <c r="I245" s="87">
        <v>0</v>
      </c>
      <c r="J245" s="86">
        <v>0</v>
      </c>
      <c r="K245" s="87">
        <v>54868</v>
      </c>
      <c r="L245" s="86">
        <v>201188</v>
      </c>
      <c r="M245" s="87">
        <v>10800</v>
      </c>
      <c r="N245" s="86"/>
      <c r="O245" s="86">
        <v>0</v>
      </c>
      <c r="P245" s="86"/>
      <c r="Q245" s="86">
        <v>0</v>
      </c>
      <c r="R245" s="491">
        <v>0</v>
      </c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487" t="s">
        <v>605</v>
      </c>
      <c r="B246" s="43"/>
      <c r="C246" s="87">
        <f>SUM(D246:R246)</f>
        <v>2044087</v>
      </c>
      <c r="D246" s="86">
        <f aca="true" t="shared" si="2" ref="D246:R246">SUM(D231,D236,D241)</f>
        <v>0</v>
      </c>
      <c r="E246" s="87">
        <f t="shared" si="2"/>
        <v>103760</v>
      </c>
      <c r="F246" s="86">
        <v>536663</v>
      </c>
      <c r="G246" s="87">
        <f t="shared" si="2"/>
        <v>34733</v>
      </c>
      <c r="H246" s="86">
        <f t="shared" si="2"/>
        <v>223618</v>
      </c>
      <c r="I246" s="87">
        <f t="shared" si="2"/>
        <v>0</v>
      </c>
      <c r="J246" s="86">
        <f t="shared" si="2"/>
        <v>615018</v>
      </c>
      <c r="K246" s="87">
        <f t="shared" si="2"/>
        <v>153904</v>
      </c>
      <c r="L246" s="86">
        <f t="shared" si="2"/>
        <v>32725</v>
      </c>
      <c r="M246" s="87">
        <f t="shared" si="2"/>
        <v>70826</v>
      </c>
      <c r="N246" s="86"/>
      <c r="O246" s="86">
        <f t="shared" si="2"/>
        <v>25950</v>
      </c>
      <c r="P246" s="86">
        <v>200000</v>
      </c>
      <c r="Q246" s="86">
        <f t="shared" si="2"/>
        <v>0</v>
      </c>
      <c r="R246" s="491">
        <f t="shared" si="2"/>
        <v>46890</v>
      </c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487" t="s">
        <v>522</v>
      </c>
      <c r="B247" s="43"/>
      <c r="C247" s="87">
        <f>SUM(D247:R247)</f>
        <v>2044312</v>
      </c>
      <c r="D247" s="86">
        <f>SUM(D232,D237,D242)</f>
        <v>0</v>
      </c>
      <c r="E247" s="87">
        <f aca="true" t="shared" si="3" ref="E247:R247">SUM(E232,E237,E242)</f>
        <v>103989</v>
      </c>
      <c r="F247" s="86">
        <f t="shared" si="3"/>
        <v>536668</v>
      </c>
      <c r="G247" s="87">
        <f t="shared" si="3"/>
        <v>34731</v>
      </c>
      <c r="H247" s="86">
        <f t="shared" si="3"/>
        <v>240625</v>
      </c>
      <c r="I247" s="87">
        <f t="shared" si="3"/>
        <v>0</v>
      </c>
      <c r="J247" s="86">
        <f t="shared" si="3"/>
        <v>615017</v>
      </c>
      <c r="K247" s="87">
        <f t="shared" si="3"/>
        <v>153903</v>
      </c>
      <c r="L247" s="86">
        <f t="shared" si="3"/>
        <v>15715</v>
      </c>
      <c r="M247" s="87">
        <f t="shared" si="3"/>
        <v>70824</v>
      </c>
      <c r="N247" s="86"/>
      <c r="O247" s="86">
        <f t="shared" si="3"/>
        <v>25950</v>
      </c>
      <c r="P247" s="86">
        <v>200000</v>
      </c>
      <c r="Q247" s="86">
        <f t="shared" si="3"/>
        <v>0</v>
      </c>
      <c r="R247" s="87">
        <f t="shared" si="3"/>
        <v>46890</v>
      </c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487" t="s">
        <v>523</v>
      </c>
      <c r="B248" s="43"/>
      <c r="C248" s="513">
        <f>(C247/C246)*100</f>
        <v>100.0110073592758</v>
      </c>
      <c r="D248" s="514">
        <v>0</v>
      </c>
      <c r="E248" s="513">
        <f>(E247/E246)*100</f>
        <v>100.22070161912104</v>
      </c>
      <c r="F248" s="514">
        <f>(F247/F246)*100</f>
        <v>100.00093168338418</v>
      </c>
      <c r="G248" s="513">
        <f>(G247/G246)*100</f>
        <v>99.9942417873492</v>
      </c>
      <c r="H248" s="514">
        <f>(H247/H246)*100</f>
        <v>107.60538060442362</v>
      </c>
      <c r="I248" s="513">
        <v>0</v>
      </c>
      <c r="J248" s="514">
        <v>100</v>
      </c>
      <c r="K248" s="513">
        <f>(K247/K246)*100</f>
        <v>99.99935024430813</v>
      </c>
      <c r="L248" s="514">
        <v>0</v>
      </c>
      <c r="M248" s="513">
        <f>(M247/M246)*100</f>
        <v>99.99717617823963</v>
      </c>
      <c r="N248" s="514">
        <v>0</v>
      </c>
      <c r="O248" s="514">
        <v>100</v>
      </c>
      <c r="P248" s="514">
        <v>100</v>
      </c>
      <c r="Q248" s="514">
        <v>0</v>
      </c>
      <c r="R248" s="515">
        <f>(R247/R246)*100</f>
        <v>100</v>
      </c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488" t="s">
        <v>472</v>
      </c>
      <c r="B249" s="42"/>
      <c r="C249" s="91">
        <f>(C13+C18+C23+C28+C33+C38+C43+C48+C53+C58+C63+C68+C73+C78+C83+C89+C95+C100+C105+C115+C130+C135+C140+C145+C150+C155+C165+C170+C175+C180+C185+C190+C200+C205+C215+C220)</f>
        <v>1964841</v>
      </c>
      <c r="D249" s="89">
        <v>0</v>
      </c>
      <c r="E249" s="91">
        <v>31169</v>
      </c>
      <c r="F249" s="749">
        <v>1118243</v>
      </c>
      <c r="G249" s="89">
        <v>54273</v>
      </c>
      <c r="H249" s="91">
        <v>494300</v>
      </c>
      <c r="I249" s="89">
        <v>0</v>
      </c>
      <c r="J249" s="91">
        <v>0</v>
      </c>
      <c r="K249" s="89">
        <v>54868</v>
      </c>
      <c r="L249" s="91">
        <v>201188</v>
      </c>
      <c r="M249" s="89">
        <v>10800</v>
      </c>
      <c r="N249" s="91"/>
      <c r="O249" s="89">
        <v>0</v>
      </c>
      <c r="P249" s="91"/>
      <c r="Q249" s="89">
        <v>0</v>
      </c>
      <c r="R249" s="490">
        <v>0</v>
      </c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162" t="s">
        <v>608</v>
      </c>
      <c r="B250" s="43"/>
      <c r="C250" s="87">
        <f>(C14+C19+C24+C29+C34+C39+C44+C49+C54+C59+C64+C69+C74+C79+C84+C90+C96+C101+C106+C116+C131+C136+C141+C146+C151+C156+C166+C171+C176+C181+C186+C191+C201+C206+C216+C221)</f>
        <v>3050834</v>
      </c>
      <c r="D250" s="86"/>
      <c r="E250" s="87">
        <v>103760</v>
      </c>
      <c r="F250" s="88">
        <v>1180705</v>
      </c>
      <c r="G250" s="86">
        <f aca="true" t="shared" si="4" ref="G250:R250">G278+G279</f>
        <v>34733</v>
      </c>
      <c r="H250" s="87">
        <f t="shared" si="4"/>
        <v>586323</v>
      </c>
      <c r="I250" s="86">
        <f t="shared" si="4"/>
        <v>0</v>
      </c>
      <c r="J250" s="87">
        <f t="shared" si="4"/>
        <v>615018</v>
      </c>
      <c r="K250" s="86">
        <f t="shared" si="4"/>
        <v>153904</v>
      </c>
      <c r="L250" s="87">
        <v>32725</v>
      </c>
      <c r="M250" s="86">
        <v>70826</v>
      </c>
      <c r="N250" s="87"/>
      <c r="O250" s="86">
        <f t="shared" si="4"/>
        <v>25950</v>
      </c>
      <c r="P250" s="87">
        <v>200000</v>
      </c>
      <c r="Q250" s="86">
        <f t="shared" si="4"/>
        <v>0</v>
      </c>
      <c r="R250" s="491">
        <f t="shared" si="4"/>
        <v>46890</v>
      </c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165" t="s">
        <v>522</v>
      </c>
      <c r="B251" s="43"/>
      <c r="C251" s="87">
        <f>(C15+C20+C25+C30+C35+C40+C45+C50+C55+C60+C65+C70+C75+C80+C85+C91+C97+C102+C107+C117+C132+C137+C142+C147+C152+C157+C167+C172+C177+C182+C187+C192+C202+C207+C217)</f>
        <v>3051055</v>
      </c>
      <c r="D251" s="86">
        <f>(D15+D20+D25+D30+D35+D40+D45+D50+D55+D60+D65+D70+D75+D80+D85+D91+D97+D102+D107+D117+D132+D137+D142+D147+D152+D157+D167+D172+D177+D182+D187+D192+D202+D207)</f>
        <v>0</v>
      </c>
      <c r="E251" s="87">
        <f>(E15+E20+E25+E30+E35+E40+E45+E50+E55+E60+E65+E70+E75+E80+E85+E91+E97+E102+E107+E117+E132+E137+E142+E147+E152+E157+E167+E172+E177+E182+E187+E192+E202+E207)</f>
        <v>103971</v>
      </c>
      <c r="F251" s="87">
        <f>(F15+F20+F25+F30+F35+F40+F45+F50+F55+F60+F65+F70+F75+F80+F85+F91+F97+F102+F107+F117+F132+F137+F142+F147+F152+F157+F167+F172+F177+F182+F187+F192+F202+F207)</f>
        <v>1180701</v>
      </c>
      <c r="G251" s="86">
        <f aca="true" t="shared" si="5" ref="G251:R251">(G15+G20+G25+G30+G35+G40+G45+G50+G55+G60+G65+G70+G75+G80+G85+G91+G97+G102+G107+G117+G132+G137+G142+G147+G152+G157+G167+G172+G177+G182+G187+G192+G202+G207)</f>
        <v>34731</v>
      </c>
      <c r="H251" s="87">
        <f t="shared" si="5"/>
        <v>603330</v>
      </c>
      <c r="I251" s="86">
        <f t="shared" si="5"/>
        <v>0</v>
      </c>
      <c r="J251" s="87">
        <f t="shared" si="5"/>
        <v>615017</v>
      </c>
      <c r="K251" s="86">
        <f t="shared" si="5"/>
        <v>153903</v>
      </c>
      <c r="L251" s="87">
        <f t="shared" si="5"/>
        <v>15715</v>
      </c>
      <c r="M251" s="86">
        <f t="shared" si="5"/>
        <v>70824</v>
      </c>
      <c r="N251" s="87">
        <f t="shared" si="5"/>
        <v>0</v>
      </c>
      <c r="O251" s="86">
        <f t="shared" si="5"/>
        <v>25950</v>
      </c>
      <c r="P251" s="87">
        <f t="shared" si="5"/>
        <v>200000</v>
      </c>
      <c r="Q251" s="86">
        <f t="shared" si="5"/>
        <v>0</v>
      </c>
      <c r="R251" s="87">
        <f t="shared" si="5"/>
        <v>46890</v>
      </c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165" t="s">
        <v>523</v>
      </c>
      <c r="B252" s="43"/>
      <c r="C252" s="513">
        <f>(C251/C250)*100</f>
        <v>100.00724392084264</v>
      </c>
      <c r="D252" s="514">
        <v>0</v>
      </c>
      <c r="E252" s="513">
        <f>(E251/E250)*100</f>
        <v>100.20335389360062</v>
      </c>
      <c r="F252" s="750">
        <f>(F251/F250)*100</f>
        <v>99.99966121935623</v>
      </c>
      <c r="G252" s="514">
        <f>(G251/G250)*100</f>
        <v>99.9942417873492</v>
      </c>
      <c r="H252" s="513">
        <f>(H251/H250)*100</f>
        <v>102.90061962433677</v>
      </c>
      <c r="I252" s="514">
        <v>0</v>
      </c>
      <c r="J252" s="513">
        <v>100</v>
      </c>
      <c r="K252" s="514">
        <f>(K251/K250)*100</f>
        <v>99.99935024430813</v>
      </c>
      <c r="L252" s="513">
        <f>(L251/L250)*100</f>
        <v>48.02139037433155</v>
      </c>
      <c r="M252" s="514">
        <f>(M251/M250)*100</f>
        <v>99.99717617823963</v>
      </c>
      <c r="N252" s="513">
        <v>0</v>
      </c>
      <c r="O252" s="514">
        <v>100</v>
      </c>
      <c r="P252" s="513">
        <v>100</v>
      </c>
      <c r="Q252" s="514">
        <v>0</v>
      </c>
      <c r="R252" s="515">
        <f>(R251/R250)*100</f>
        <v>100</v>
      </c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488" t="s">
        <v>473</v>
      </c>
      <c r="B253" s="7"/>
      <c r="C253" s="91">
        <f>(C110+C120+C125+C160+C195)</f>
        <v>0</v>
      </c>
      <c r="D253" s="89">
        <v>0</v>
      </c>
      <c r="E253" s="91">
        <v>0</v>
      </c>
      <c r="F253" s="89">
        <v>0</v>
      </c>
      <c r="G253" s="91">
        <v>0</v>
      </c>
      <c r="H253" s="89">
        <v>0</v>
      </c>
      <c r="I253" s="91">
        <v>0</v>
      </c>
      <c r="J253" s="89">
        <v>0</v>
      </c>
      <c r="K253" s="91">
        <v>0</v>
      </c>
      <c r="L253" s="89">
        <v>0</v>
      </c>
      <c r="M253" s="91">
        <v>0</v>
      </c>
      <c r="N253" s="89"/>
      <c r="O253" s="89">
        <v>0</v>
      </c>
      <c r="P253" s="89"/>
      <c r="Q253" s="89">
        <v>0</v>
      </c>
      <c r="R253" s="89">
        <v>0</v>
      </c>
      <c r="S253" s="5"/>
      <c r="T253" s="26"/>
      <c r="U253" s="26"/>
      <c r="V253" s="5"/>
      <c r="W253" s="5"/>
      <c r="X253" s="5"/>
      <c r="Y253" s="5"/>
      <c r="Z253" s="5"/>
    </row>
    <row r="254" spans="1:26" ht="12.75">
      <c r="A254" s="162" t="s">
        <v>608</v>
      </c>
      <c r="B254" s="16"/>
      <c r="C254" s="87">
        <f>SUM(D254:R254)</f>
        <v>0</v>
      </c>
      <c r="D254" s="21">
        <v>0</v>
      </c>
      <c r="E254" s="25">
        <v>0</v>
      </c>
      <c r="F254" s="21">
        <v>0</v>
      </c>
      <c r="G254" s="25">
        <v>0</v>
      </c>
      <c r="H254" s="21">
        <v>0</v>
      </c>
      <c r="I254" s="25">
        <v>0</v>
      </c>
      <c r="J254" s="21">
        <v>0</v>
      </c>
      <c r="K254" s="25">
        <v>0</v>
      </c>
      <c r="L254" s="21">
        <v>0</v>
      </c>
      <c r="M254" s="25">
        <v>0</v>
      </c>
      <c r="N254" s="21"/>
      <c r="O254" s="21">
        <v>0</v>
      </c>
      <c r="P254" s="21"/>
      <c r="Q254" s="21">
        <v>0</v>
      </c>
      <c r="R254" s="21">
        <v>0</v>
      </c>
      <c r="S254" s="26"/>
      <c r="T254" s="5"/>
      <c r="U254" s="5"/>
      <c r="V254" s="5"/>
      <c r="W254" s="5"/>
      <c r="X254" s="5"/>
      <c r="Y254" s="5"/>
      <c r="Z254" s="5"/>
    </row>
    <row r="255" spans="1:26" ht="12.75">
      <c r="A255" s="165" t="s">
        <v>522</v>
      </c>
      <c r="B255" s="16"/>
      <c r="C255" s="87">
        <f>SUM(D255:R255)</f>
        <v>0</v>
      </c>
      <c r="D255" s="21"/>
      <c r="E255" s="25"/>
      <c r="F255" s="21"/>
      <c r="G255" s="25"/>
      <c r="H255" s="21"/>
      <c r="I255" s="25"/>
      <c r="J255" s="21"/>
      <c r="K255" s="25"/>
      <c r="L255" s="21"/>
      <c r="M255" s="25"/>
      <c r="N255" s="21"/>
      <c r="O255" s="21"/>
      <c r="P255" s="21"/>
      <c r="Q255" s="21"/>
      <c r="R255" s="21"/>
      <c r="S255" s="26"/>
      <c r="T255" s="5"/>
      <c r="U255" s="5"/>
      <c r="V255" s="5"/>
      <c r="W255" s="5"/>
      <c r="X255" s="5"/>
      <c r="Y255" s="5"/>
      <c r="Z255" s="5"/>
    </row>
    <row r="256" spans="1:26" ht="12.75">
      <c r="A256" s="165" t="s">
        <v>523</v>
      </c>
      <c r="B256" s="16"/>
      <c r="C256" s="272">
        <v>0</v>
      </c>
      <c r="D256" s="261">
        <v>0</v>
      </c>
      <c r="E256" s="272">
        <v>0</v>
      </c>
      <c r="F256" s="261">
        <v>0</v>
      </c>
      <c r="G256" s="272">
        <v>0</v>
      </c>
      <c r="H256" s="261">
        <v>0</v>
      </c>
      <c r="I256" s="272">
        <v>0</v>
      </c>
      <c r="J256" s="261">
        <v>0</v>
      </c>
      <c r="K256" s="272">
        <v>0</v>
      </c>
      <c r="L256" s="261">
        <v>0</v>
      </c>
      <c r="M256" s="272">
        <v>0</v>
      </c>
      <c r="N256" s="261">
        <v>0</v>
      </c>
      <c r="O256" s="261">
        <v>0</v>
      </c>
      <c r="P256" s="261">
        <v>0</v>
      </c>
      <c r="Q256" s="261">
        <v>0</v>
      </c>
      <c r="R256" s="261">
        <v>0</v>
      </c>
      <c r="S256" s="26"/>
      <c r="T256" s="5"/>
      <c r="U256" s="5"/>
      <c r="V256" s="5"/>
      <c r="W256" s="5"/>
      <c r="X256" s="5"/>
      <c r="Y256" s="5"/>
      <c r="Z256" s="5"/>
    </row>
    <row r="257" spans="1:26" ht="12.75">
      <c r="A257" s="488" t="s">
        <v>474</v>
      </c>
      <c r="B257" s="492"/>
      <c r="C257" s="209">
        <f>SUM(D257:R257)</f>
        <v>0</v>
      </c>
      <c r="D257" s="210">
        <v>0</v>
      </c>
      <c r="E257" s="209">
        <v>0</v>
      </c>
      <c r="F257" s="210">
        <v>0</v>
      </c>
      <c r="G257" s="209">
        <v>0</v>
      </c>
      <c r="H257" s="210">
        <v>0</v>
      </c>
      <c r="I257" s="209">
        <v>0</v>
      </c>
      <c r="J257" s="210">
        <v>0</v>
      </c>
      <c r="K257" s="209">
        <v>0</v>
      </c>
      <c r="L257" s="210">
        <v>0</v>
      </c>
      <c r="M257" s="209">
        <v>0</v>
      </c>
      <c r="N257" s="210"/>
      <c r="O257" s="209">
        <v>0</v>
      </c>
      <c r="P257" s="210"/>
      <c r="Q257" s="209">
        <v>0</v>
      </c>
      <c r="R257" s="13">
        <v>0</v>
      </c>
      <c r="S257" s="5"/>
      <c r="T257" s="5"/>
      <c r="U257" s="5"/>
      <c r="V257" s="5"/>
      <c r="W257" s="5"/>
      <c r="X257" s="5"/>
      <c r="Y257" s="26"/>
      <c r="Z257" s="26"/>
    </row>
    <row r="258" spans="1:26" ht="12.75">
      <c r="A258" s="162" t="s">
        <v>608</v>
      </c>
      <c r="B258" s="493"/>
      <c r="C258" s="253">
        <f>SUM(D258:R258)</f>
        <v>0</v>
      </c>
      <c r="D258" s="252">
        <v>0</v>
      </c>
      <c r="E258" s="253">
        <v>0</v>
      </c>
      <c r="F258" s="252">
        <v>0</v>
      </c>
      <c r="G258" s="253">
        <v>0</v>
      </c>
      <c r="H258" s="252">
        <v>0</v>
      </c>
      <c r="I258" s="253">
        <v>0</v>
      </c>
      <c r="J258" s="252">
        <v>0</v>
      </c>
      <c r="K258" s="253">
        <v>0</v>
      </c>
      <c r="L258" s="252">
        <v>0</v>
      </c>
      <c r="M258" s="253">
        <v>0</v>
      </c>
      <c r="N258" s="252"/>
      <c r="O258" s="253">
        <v>0</v>
      </c>
      <c r="P258" s="252"/>
      <c r="Q258" s="253">
        <v>0</v>
      </c>
      <c r="R258" s="21">
        <v>0</v>
      </c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165" t="s">
        <v>522</v>
      </c>
      <c r="B259" s="493"/>
      <c r="C259" s="170">
        <f>SUM(D259:R259)</f>
        <v>0</v>
      </c>
      <c r="D259" s="606"/>
      <c r="E259" s="170"/>
      <c r="F259" s="606"/>
      <c r="G259" s="170"/>
      <c r="H259" s="606"/>
      <c r="I259" s="170"/>
      <c r="J259" s="606"/>
      <c r="K259" s="170"/>
      <c r="L259" s="606"/>
      <c r="M259" s="170"/>
      <c r="N259" s="606"/>
      <c r="O259" s="170"/>
      <c r="P259" s="606"/>
      <c r="Q259" s="170"/>
      <c r="R259" s="12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485" t="s">
        <v>523</v>
      </c>
      <c r="B260" s="494"/>
      <c r="C260" s="266">
        <v>0</v>
      </c>
      <c r="D260" s="262">
        <v>0</v>
      </c>
      <c r="E260" s="266">
        <v>0</v>
      </c>
      <c r="F260" s="262">
        <v>0</v>
      </c>
      <c r="G260" s="266">
        <v>0</v>
      </c>
      <c r="H260" s="262">
        <v>0</v>
      </c>
      <c r="I260" s="266">
        <v>0</v>
      </c>
      <c r="J260" s="262">
        <v>0</v>
      </c>
      <c r="K260" s="266">
        <v>0</v>
      </c>
      <c r="L260" s="262">
        <v>0</v>
      </c>
      <c r="M260" s="266">
        <v>0</v>
      </c>
      <c r="N260" s="262">
        <v>0</v>
      </c>
      <c r="O260" s="266">
        <v>0</v>
      </c>
      <c r="P260" s="262">
        <v>0</v>
      </c>
      <c r="Q260" s="266">
        <v>0</v>
      </c>
      <c r="R260" s="262">
        <v>0</v>
      </c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165"/>
      <c r="B261" s="15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165"/>
      <c r="B262" s="15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165"/>
      <c r="B263" s="15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165"/>
      <c r="B264" s="15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165"/>
      <c r="B265" s="155"/>
      <c r="C265" s="98">
        <f>SUM(C13,C18,C23,C28,C33,C48,C53,C58,C63,C67,C78,C83,C89,C95,C100,C105,C110,C125,C130,C149,C145,C150,C155,C72)</f>
        <v>1125102</v>
      </c>
      <c r="D265" s="98">
        <f aca="true" t="shared" si="6" ref="D265:M265">SUM(D13,D18,D23,D28,D33,D38,D43,D48,D53,D58,D63,D67,D72,D78,D83,D89,D95,D100,D105,D110,D115,D119,D125,D130,D134,D139,D145,D149,D150)</f>
        <v>0</v>
      </c>
      <c r="E265" s="98">
        <f t="shared" si="6"/>
        <v>43289</v>
      </c>
      <c r="F265" s="98">
        <f t="shared" si="6"/>
        <v>1100387</v>
      </c>
      <c r="G265" s="98">
        <f t="shared" si="6"/>
        <v>53505</v>
      </c>
      <c r="H265" s="98">
        <f t="shared" si="6"/>
        <v>0</v>
      </c>
      <c r="I265" s="98">
        <f t="shared" si="6"/>
        <v>0</v>
      </c>
      <c r="J265" s="98">
        <f t="shared" si="6"/>
        <v>0</v>
      </c>
      <c r="K265" s="98">
        <f t="shared" si="6"/>
        <v>0</v>
      </c>
      <c r="L265" s="98">
        <f t="shared" si="6"/>
        <v>0</v>
      </c>
      <c r="M265" s="98">
        <f t="shared" si="6"/>
        <v>10800</v>
      </c>
      <c r="N265" s="98"/>
      <c r="O265" s="98">
        <f>SUM(O13,O18,O23,O28,O33,O38,O43,O48,O53,O58,O63,O67,O72,O78,O83,O89,O95,O100,O105,O110,O115,O119,O125,O130,O134,O139,O145,O149,O150)</f>
        <v>0</v>
      </c>
      <c r="P265" s="98"/>
      <c r="Q265" s="98">
        <f>SUM(Q13,Q18,Q23,Q28,Q33,Q38,Q43,Q48,Q53,Q58,Q63,Q67,Q72,Q78,Q83,Q89,Q95,Q100,Q105,Q110,Q115,Q119,Q125,Q130,Q134,Q139,Q145,Q149,Q150)</f>
        <v>0</v>
      </c>
      <c r="R265" s="98">
        <f>SUM(R13,R18,R23,R28,R33,R38,R43,R48,R53,R58,R63,R67,R72,R78,R83,R89,R95,R100,R105,R110,R115,R119,R125,R130,R134,R139,R145,R149,R150)</f>
        <v>0</v>
      </c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 t="s">
        <v>273</v>
      </c>
      <c r="B266" s="154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1" t="s">
        <v>246</v>
      </c>
      <c r="B267" s="154"/>
      <c r="C267" s="98">
        <f>SUM(C229:C234)</f>
        <v>8066830.007243921</v>
      </c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112" t="s">
        <v>435</v>
      </c>
      <c r="B268" s="154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1"/>
      <c r="B269" s="153"/>
      <c r="C269" s="79">
        <f>SUM(C13,C33,C38,C43,C48,C67,C72,C78,C174,C199,)</f>
        <v>1197181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1" t="s">
        <v>302</v>
      </c>
      <c r="B270" s="153"/>
      <c r="C270" s="79">
        <f>SUM(C105,)</f>
        <v>10800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1" t="s">
        <v>476</v>
      </c>
      <c r="B271" s="153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 t="s">
        <v>475</v>
      </c>
      <c r="B272" s="153"/>
      <c r="C272" s="79">
        <f>SUM(C269:C270)</f>
        <v>1207981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15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15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 t="s">
        <v>480</v>
      </c>
      <c r="B275" s="15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167" t="s">
        <v>482</v>
      </c>
      <c r="B276" s="153"/>
      <c r="C276" s="5"/>
      <c r="D276" s="79">
        <f aca="true" t="shared" si="7" ref="D276:M276">D14+D19+D24+D29+D34+D39+D44+D49+D54+D59+D64+D69+D74+D79+D84+D90+D96+D101+D106+D111+D116+D121+D126+D131+D136+D141+D146+D151+D156+D161</f>
        <v>0</v>
      </c>
      <c r="E276" s="79">
        <f t="shared" si="7"/>
        <v>97530</v>
      </c>
      <c r="F276" s="79">
        <f t="shared" si="7"/>
        <v>1183842</v>
      </c>
      <c r="G276" s="79">
        <f t="shared" si="7"/>
        <v>34733</v>
      </c>
      <c r="H276" s="79">
        <f t="shared" si="7"/>
        <v>586323</v>
      </c>
      <c r="I276" s="79">
        <f t="shared" si="7"/>
        <v>0</v>
      </c>
      <c r="J276" s="79">
        <f t="shared" si="7"/>
        <v>615018</v>
      </c>
      <c r="K276" s="79">
        <f t="shared" si="7"/>
        <v>0</v>
      </c>
      <c r="L276" s="79">
        <f t="shared" si="7"/>
        <v>32725</v>
      </c>
      <c r="M276" s="79">
        <f t="shared" si="7"/>
        <v>10800</v>
      </c>
      <c r="N276" s="79"/>
      <c r="O276" s="79">
        <f>O14+O19+O24+O29+O34+O39+O44+O49+O54+O59+O64+O69+O74+O79+O84+O90+O96+O101+O106+O111+O116+O121+O126+O131+O136+O141+O146+O151+O156+O161</f>
        <v>25950</v>
      </c>
      <c r="P276" s="79"/>
      <c r="Q276" s="79">
        <f>Q14+Q19+Q24+Q29+Q34+Q39+Q44+Q49+Q54+Q59+Q64+Q69+Q74+Q79+Q84+Q90+Q96+Q101+Q106+Q111+Q116+Q121+Q126+Q131+Q136+Q141+Q146+Q151+Q156+Q161</f>
        <v>0</v>
      </c>
      <c r="R276" s="79">
        <f>R14+R19+R24+R29+R34+R39+R44+R49+R54+R59+R64+R69+R74+R79+R84+R90+R96+R101+R106+R111+R116+R121+R126+R131+R136+R141+R146+R151+R156+R161</f>
        <v>46890</v>
      </c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 t="s">
        <v>481</v>
      </c>
      <c r="B277" s="153"/>
      <c r="C277" s="5"/>
      <c r="D277" s="79">
        <f aca="true" t="shared" si="8" ref="D277:R277">D166+D171+D176+D181+D186+D191+D196+D201+D206+D211+D216+D221+D226</f>
        <v>0</v>
      </c>
      <c r="E277" s="79">
        <f t="shared" si="8"/>
        <v>3093</v>
      </c>
      <c r="F277" s="79">
        <f t="shared" si="8"/>
        <v>0</v>
      </c>
      <c r="G277" s="79">
        <f t="shared" si="8"/>
        <v>0</v>
      </c>
      <c r="H277" s="79">
        <f t="shared" si="8"/>
        <v>0</v>
      </c>
      <c r="I277" s="79">
        <f t="shared" si="8"/>
        <v>0</v>
      </c>
      <c r="J277" s="79">
        <f t="shared" si="8"/>
        <v>0</v>
      </c>
      <c r="K277" s="79">
        <f t="shared" si="8"/>
        <v>153904</v>
      </c>
      <c r="L277" s="79">
        <f t="shared" si="8"/>
        <v>0</v>
      </c>
      <c r="M277" s="79">
        <f t="shared" si="8"/>
        <v>60026</v>
      </c>
      <c r="N277" s="79"/>
      <c r="O277" s="79">
        <f t="shared" si="8"/>
        <v>0</v>
      </c>
      <c r="P277" s="79"/>
      <c r="Q277" s="79">
        <f t="shared" si="8"/>
        <v>0</v>
      </c>
      <c r="R277" s="79">
        <f t="shared" si="8"/>
        <v>0</v>
      </c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 t="s">
        <v>484</v>
      </c>
      <c r="B278" s="153"/>
      <c r="C278" s="5"/>
      <c r="D278" s="79">
        <f aca="true" t="shared" si="9" ref="D278:M278">D14+D19+D24+D29+D34+D39+D44+D49+D54+D59+D64+D69+D74+D79+D84+D90+D96+D101+D106+D116+D131+D136+D141+D151+D156+D166+D171+D176+D181+D186</f>
        <v>0</v>
      </c>
      <c r="E278" s="79">
        <f t="shared" si="9"/>
        <v>97530</v>
      </c>
      <c r="F278" s="79">
        <f t="shared" si="9"/>
        <v>1183842</v>
      </c>
      <c r="G278" s="79">
        <f t="shared" si="9"/>
        <v>34733</v>
      </c>
      <c r="H278" s="79">
        <f t="shared" si="9"/>
        <v>586323</v>
      </c>
      <c r="I278" s="79">
        <f t="shared" si="9"/>
        <v>0</v>
      </c>
      <c r="J278" s="79">
        <f t="shared" si="9"/>
        <v>615018</v>
      </c>
      <c r="K278" s="79">
        <f t="shared" si="9"/>
        <v>153904</v>
      </c>
      <c r="L278" s="79">
        <f t="shared" si="9"/>
        <v>32725</v>
      </c>
      <c r="M278" s="79">
        <f t="shared" si="9"/>
        <v>70826</v>
      </c>
      <c r="N278" s="79"/>
      <c r="O278" s="79">
        <f>O14+O19+O24+O29+O34+O39+O44+O49+O54+O59+O64+O69+O74+O79+O84+O90+O96+O101+O106+O116+O131+O136+O141+O151+O156+O166+O171+O176+O181+O186</f>
        <v>25950</v>
      </c>
      <c r="P278" s="79"/>
      <c r="Q278" s="79">
        <f>Q14+Q19+Q24+Q29+Q34+Q39+Q44+Q49+Q54+Q59+Q64+Q69+Q74+Q79+Q84+Q90+Q96+Q101+Q106+Q116+Q131+Q136+Q141+Q151+Q156+Q166+Q171+Q176+Q181+Q186</f>
        <v>0</v>
      </c>
      <c r="R278" s="79">
        <f>R14+R19+R24+R29+R34+R39+R44+R49+R54+R59+R64+R69+R74+R79+R84+R90+R96+R101+R106+R116+R131+R136+R141+R151+R156+R166+R171+R176+R181+R186</f>
        <v>46890</v>
      </c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 t="s">
        <v>484</v>
      </c>
      <c r="B279" s="153"/>
      <c r="C279" s="5"/>
      <c r="D279" s="79">
        <f>D191+D201+D206+D216+D221</f>
        <v>0</v>
      </c>
      <c r="E279" s="79">
        <f aca="true" t="shared" si="10" ref="E279:R279">E191+E201+E206+E216+E221</f>
        <v>3093</v>
      </c>
      <c r="F279" s="79">
        <f t="shared" si="10"/>
        <v>0</v>
      </c>
      <c r="G279" s="79">
        <f t="shared" si="10"/>
        <v>0</v>
      </c>
      <c r="H279" s="79">
        <f t="shared" si="10"/>
        <v>0</v>
      </c>
      <c r="I279" s="79">
        <f t="shared" si="10"/>
        <v>0</v>
      </c>
      <c r="J279" s="79">
        <f t="shared" si="10"/>
        <v>0</v>
      </c>
      <c r="K279" s="79">
        <f t="shared" si="10"/>
        <v>0</v>
      </c>
      <c r="L279" s="79">
        <f t="shared" si="10"/>
        <v>0</v>
      </c>
      <c r="M279" s="79">
        <f t="shared" si="10"/>
        <v>0</v>
      </c>
      <c r="N279" s="79"/>
      <c r="O279" s="79">
        <f t="shared" si="10"/>
        <v>0</v>
      </c>
      <c r="P279" s="79"/>
      <c r="Q279" s="79">
        <f t="shared" si="10"/>
        <v>0</v>
      </c>
      <c r="R279" s="79">
        <f t="shared" si="10"/>
        <v>0</v>
      </c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15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 t="s">
        <v>526</v>
      </c>
      <c r="B281" s="15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167" t="s">
        <v>482</v>
      </c>
      <c r="B282" s="153"/>
      <c r="C282" s="5"/>
      <c r="D282" s="79">
        <f aca="true" t="shared" si="11" ref="D282:R282">D15+D20+D25+D30+D35+D40+D45+D50+D55+D60+D65+D70+D75+D80+D85+D91+D97+D102+D107+D112+D117+D122+D127+D132+D137+D142+D147+D152+D157+D162</f>
        <v>0</v>
      </c>
      <c r="E282" s="79">
        <f t="shared" si="11"/>
        <v>98177</v>
      </c>
      <c r="F282" s="79">
        <f t="shared" si="11"/>
        <v>1180701</v>
      </c>
      <c r="G282" s="79">
        <f t="shared" si="11"/>
        <v>34731</v>
      </c>
      <c r="H282" s="79">
        <f t="shared" si="11"/>
        <v>603330</v>
      </c>
      <c r="I282" s="79">
        <f t="shared" si="11"/>
        <v>0</v>
      </c>
      <c r="J282" s="79">
        <f t="shared" si="11"/>
        <v>615017</v>
      </c>
      <c r="K282" s="79">
        <f t="shared" si="11"/>
        <v>0</v>
      </c>
      <c r="L282" s="79">
        <f t="shared" si="11"/>
        <v>15715</v>
      </c>
      <c r="M282" s="79">
        <f t="shared" si="11"/>
        <v>1978</v>
      </c>
      <c r="N282" s="79">
        <f t="shared" si="11"/>
        <v>0</v>
      </c>
      <c r="O282" s="79">
        <f t="shared" si="11"/>
        <v>25950</v>
      </c>
      <c r="P282" s="79">
        <f t="shared" si="11"/>
        <v>200000</v>
      </c>
      <c r="Q282" s="79">
        <f t="shared" si="11"/>
        <v>0</v>
      </c>
      <c r="R282" s="79">
        <f t="shared" si="11"/>
        <v>46890</v>
      </c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 t="s">
        <v>481</v>
      </c>
      <c r="B283" s="153"/>
      <c r="C283" s="5"/>
      <c r="D283" s="79">
        <f>D167+D172+D177+D182+D187+D192+D197+D202+D207+D212+D217+D222+D227</f>
        <v>0</v>
      </c>
      <c r="E283" s="79">
        <f aca="true" t="shared" si="12" ref="E283:R283">E167+E172+E177+E182+E187+E192+E197+E202+E207+E212+E217+E222+E227</f>
        <v>5812</v>
      </c>
      <c r="F283" s="79">
        <f t="shared" si="12"/>
        <v>5</v>
      </c>
      <c r="G283" s="79">
        <f t="shared" si="12"/>
        <v>0</v>
      </c>
      <c r="H283" s="79">
        <f t="shared" si="12"/>
        <v>0</v>
      </c>
      <c r="I283" s="79">
        <f t="shared" si="12"/>
        <v>0</v>
      </c>
      <c r="J283" s="79">
        <f t="shared" si="12"/>
        <v>0</v>
      </c>
      <c r="K283" s="79">
        <f t="shared" si="12"/>
        <v>153903</v>
      </c>
      <c r="L283" s="79">
        <f t="shared" si="12"/>
        <v>0</v>
      </c>
      <c r="M283" s="79">
        <f t="shared" si="12"/>
        <v>68846</v>
      </c>
      <c r="N283" s="79">
        <f t="shared" si="12"/>
        <v>0</v>
      </c>
      <c r="O283" s="79">
        <f t="shared" si="12"/>
        <v>0</v>
      </c>
      <c r="P283" s="79">
        <f t="shared" si="12"/>
        <v>0</v>
      </c>
      <c r="Q283" s="79">
        <f t="shared" si="12"/>
        <v>0</v>
      </c>
      <c r="R283" s="79">
        <f t="shared" si="12"/>
        <v>0</v>
      </c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 t="s">
        <v>527</v>
      </c>
      <c r="B284" s="153"/>
      <c r="C284" s="5"/>
      <c r="D284" s="79">
        <f aca="true" t="shared" si="13" ref="D284:M284">D15+D20+D25+D30+D35+D40+D45+D50+D55+D60+D65+D70+D75+D80+D85+D91+D97+D102+D107+D117+D132+D137+D142+D147+D152+D157+D167+D172+D177+D182</f>
        <v>0</v>
      </c>
      <c r="E284" s="79">
        <f t="shared" si="13"/>
        <v>98177</v>
      </c>
      <c r="F284" s="79">
        <f t="shared" si="13"/>
        <v>1180701</v>
      </c>
      <c r="G284" s="79">
        <f t="shared" si="13"/>
        <v>34731</v>
      </c>
      <c r="H284" s="79">
        <f t="shared" si="13"/>
        <v>603330</v>
      </c>
      <c r="I284" s="79">
        <f t="shared" si="13"/>
        <v>0</v>
      </c>
      <c r="J284" s="79">
        <f t="shared" si="13"/>
        <v>615017</v>
      </c>
      <c r="K284" s="79">
        <f t="shared" si="13"/>
        <v>153903</v>
      </c>
      <c r="L284" s="79">
        <f t="shared" si="13"/>
        <v>15715</v>
      </c>
      <c r="M284" s="79">
        <f t="shared" si="13"/>
        <v>70824</v>
      </c>
      <c r="N284" s="79"/>
      <c r="O284" s="79">
        <f>O15+O20+O25+O30+O35+O40+O45+O50+O55+O60+O65+O70+O75+O80+O85+O91+O97+O102+O107+O117+O132+O137+O142+O147+O152+O157+O167+O172+O177+O182</f>
        <v>25950</v>
      </c>
      <c r="P284" s="79"/>
      <c r="Q284" s="79">
        <f>Q15+Q20+Q25+Q30+Q35+Q40+Q45+Q50+Q55+Q60+Q65+Q70+Q75+Q80+Q85+Q91+Q97+Q102+Q107+Q117+Q132+Q137+Q142+Q147+Q152+Q157+Q167+Q172+Q177+Q182</f>
        <v>0</v>
      </c>
      <c r="R284" s="79">
        <f>R15+R20+R25+R30+R35+R40+R45+R50+R55+R60+R65+R70+R75+R80+R85+R91+R97+R102+R107+R117+R132+R137+R142+R147+R152+R157+R167+R172+R177+R182</f>
        <v>46890</v>
      </c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 t="s">
        <v>528</v>
      </c>
      <c r="B285" s="153"/>
      <c r="C285" s="5"/>
      <c r="D285" s="79">
        <f>D187+D192+D202+D207+D217+D222</f>
        <v>0</v>
      </c>
      <c r="E285" s="79">
        <f aca="true" t="shared" si="14" ref="E285:R285">E187+E192+E202+E207+E217+E222</f>
        <v>5812</v>
      </c>
      <c r="F285" s="79">
        <f t="shared" si="14"/>
        <v>5</v>
      </c>
      <c r="G285" s="79">
        <f t="shared" si="14"/>
        <v>0</v>
      </c>
      <c r="H285" s="79">
        <f t="shared" si="14"/>
        <v>0</v>
      </c>
      <c r="I285" s="79">
        <f t="shared" si="14"/>
        <v>0</v>
      </c>
      <c r="J285" s="79">
        <f t="shared" si="14"/>
        <v>0</v>
      </c>
      <c r="K285" s="79">
        <f t="shared" si="14"/>
        <v>0</v>
      </c>
      <c r="L285" s="79">
        <f t="shared" si="14"/>
        <v>0</v>
      </c>
      <c r="M285" s="79">
        <f t="shared" si="14"/>
        <v>0</v>
      </c>
      <c r="N285" s="79"/>
      <c r="O285" s="79">
        <f t="shared" si="14"/>
        <v>0</v>
      </c>
      <c r="P285" s="79"/>
      <c r="Q285" s="79">
        <f t="shared" si="14"/>
        <v>0</v>
      </c>
      <c r="R285" s="79">
        <f t="shared" si="14"/>
        <v>0</v>
      </c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15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15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153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153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153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153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153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153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153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16" ht="12.75">
      <c r="A295" s="5"/>
      <c r="B295" s="15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>
      <c r="A296" s="5"/>
      <c r="B296" s="15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5"/>
      <c r="B297" s="15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>
      <c r="A298" s="1"/>
      <c r="B298" s="15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>
      <c r="A299" s="1"/>
      <c r="B299" s="15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>
      <c r="A300" s="1"/>
      <c r="B300" s="15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>
      <c r="A301" s="1"/>
      <c r="B301" s="15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1"/>
      <c r="B302" s="15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1"/>
      <c r="B303" s="15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1"/>
      <c r="B304" s="15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>
      <c r="A305" s="1"/>
      <c r="B305" s="15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>
      <c r="A306" s="1"/>
      <c r="B306" s="15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ht="12.75">
      <c r="A307" s="1"/>
    </row>
    <row r="308" ht="12.75">
      <c r="A308" s="1"/>
    </row>
    <row r="309" ht="12.75">
      <c r="A309" s="1"/>
    </row>
  </sheetData>
  <sheetProtection/>
  <mergeCells count="6">
    <mergeCell ref="A3:R3"/>
    <mergeCell ref="A4:R4"/>
    <mergeCell ref="A5:R5"/>
    <mergeCell ref="J7:K8"/>
    <mergeCell ref="J10:K10"/>
    <mergeCell ref="M6:R6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52" r:id="rId1"/>
  <headerFooter alignWithMargins="0">
    <oddFooter>&amp;C&amp;P. oldal</oddFooter>
  </headerFooter>
  <rowBreaks count="3" manualBreakCount="3">
    <brk id="76" max="16" man="1"/>
    <brk id="143" max="16" man="1"/>
    <brk id="21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42.421875" style="0" customWidth="1"/>
    <col min="2" max="2" width="9.00390625" style="156" customWidth="1"/>
    <col min="3" max="3" width="14.140625" style="0" bestFit="1" customWidth="1"/>
    <col min="4" max="4" width="9.28125" style="0" customWidth="1"/>
    <col min="5" max="5" width="9.00390625" style="0" customWidth="1"/>
    <col min="6" max="6" width="10.140625" style="0" customWidth="1"/>
    <col min="7" max="7" width="9.00390625" style="0" customWidth="1"/>
    <col min="8" max="8" width="9.28125" style="0" customWidth="1"/>
    <col min="9" max="9" width="8.28125" style="0" customWidth="1"/>
    <col min="10" max="11" width="9.57421875" style="0" customWidth="1"/>
    <col min="12" max="12" width="8.8515625" style="0" customWidth="1"/>
    <col min="13" max="13" width="8.7109375" style="0" customWidth="1"/>
    <col min="14" max="14" width="8.00390625" style="0" customWidth="1"/>
    <col min="15" max="15" width="9.28125" style="0" customWidth="1"/>
    <col min="16" max="16" width="14.140625" style="0" bestFit="1" customWidth="1"/>
  </cols>
  <sheetData>
    <row r="1" spans="1:16" ht="15.75">
      <c r="A1" s="212" t="s">
        <v>951</v>
      </c>
      <c r="B1" s="355"/>
      <c r="C1" s="212"/>
      <c r="D1" s="212"/>
      <c r="E1" s="212"/>
      <c r="F1" s="212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15.75">
      <c r="A2" s="212"/>
      <c r="B2" s="355"/>
      <c r="C2" s="212"/>
      <c r="D2" s="212"/>
      <c r="E2" s="212"/>
      <c r="F2" s="212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5.75">
      <c r="A3" s="825" t="s">
        <v>63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</row>
    <row r="4" spans="1:16" ht="15.75">
      <c r="A4" s="825" t="s">
        <v>603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</row>
    <row r="5" spans="1:16" ht="15.75">
      <c r="A5" s="825" t="s">
        <v>0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</row>
    <row r="6" spans="1:16" ht="12.75">
      <c r="A6" s="5"/>
      <c r="B6" s="153"/>
      <c r="C6" s="5"/>
      <c r="D6" s="5"/>
      <c r="E6" s="5"/>
      <c r="F6" s="5"/>
      <c r="G6" s="5"/>
      <c r="H6" s="5"/>
      <c r="I6" s="5"/>
      <c r="J6" s="5"/>
      <c r="K6" s="5"/>
      <c r="L6" s="5"/>
      <c r="M6" s="835" t="s">
        <v>41</v>
      </c>
      <c r="N6" s="836"/>
      <c r="O6" s="836"/>
      <c r="P6" s="836"/>
    </row>
    <row r="7" spans="1:16" ht="12.75" customHeight="1">
      <c r="A7" s="22" t="s">
        <v>42</v>
      </c>
      <c r="B7" s="7" t="s">
        <v>465</v>
      </c>
      <c r="C7" s="22" t="s">
        <v>90</v>
      </c>
      <c r="D7" s="22" t="s">
        <v>45</v>
      </c>
      <c r="E7" s="7" t="s">
        <v>393</v>
      </c>
      <c r="F7" s="7" t="s">
        <v>45</v>
      </c>
      <c r="G7" s="22" t="s">
        <v>46</v>
      </c>
      <c r="H7" s="7" t="s">
        <v>389</v>
      </c>
      <c r="I7" s="7" t="s">
        <v>395</v>
      </c>
      <c r="J7" s="850" t="s">
        <v>239</v>
      </c>
      <c r="K7" s="851"/>
      <c r="L7" s="7" t="s">
        <v>133</v>
      </c>
      <c r="M7" s="7" t="s">
        <v>204</v>
      </c>
      <c r="N7" s="7" t="s">
        <v>207</v>
      </c>
      <c r="O7" s="7" t="s">
        <v>91</v>
      </c>
      <c r="P7" s="7" t="s">
        <v>48</v>
      </c>
    </row>
    <row r="8" spans="1:16" ht="12.75">
      <c r="A8" s="23" t="s">
        <v>49</v>
      </c>
      <c r="B8" s="16" t="s">
        <v>466</v>
      </c>
      <c r="C8" s="23" t="s">
        <v>50</v>
      </c>
      <c r="D8" s="23" t="s">
        <v>53</v>
      </c>
      <c r="E8" s="16" t="s">
        <v>394</v>
      </c>
      <c r="F8" s="16" t="s">
        <v>392</v>
      </c>
      <c r="G8" s="23" t="s">
        <v>92</v>
      </c>
      <c r="H8" s="16" t="s">
        <v>390</v>
      </c>
      <c r="I8" s="16" t="s">
        <v>396</v>
      </c>
      <c r="J8" s="852"/>
      <c r="K8" s="853"/>
      <c r="L8" s="16" t="s">
        <v>134</v>
      </c>
      <c r="M8" s="16" t="s">
        <v>205</v>
      </c>
      <c r="N8" s="16" t="s">
        <v>208</v>
      </c>
      <c r="O8" s="16" t="s">
        <v>93</v>
      </c>
      <c r="P8" s="16" t="s">
        <v>57</v>
      </c>
    </row>
    <row r="9" spans="1:16" ht="12.75">
      <c r="A9" s="24"/>
      <c r="B9" s="9" t="s">
        <v>467</v>
      </c>
      <c r="C9" s="24" t="s">
        <v>58</v>
      </c>
      <c r="D9" s="24" t="s">
        <v>55</v>
      </c>
      <c r="E9" s="9" t="s">
        <v>60</v>
      </c>
      <c r="F9" s="9" t="s">
        <v>60</v>
      </c>
      <c r="G9" s="24" t="s">
        <v>60</v>
      </c>
      <c r="H9" s="9" t="s">
        <v>391</v>
      </c>
      <c r="I9" s="9" t="s">
        <v>397</v>
      </c>
      <c r="J9" s="96"/>
      <c r="K9" s="97" t="s">
        <v>240</v>
      </c>
      <c r="L9" s="9" t="s">
        <v>135</v>
      </c>
      <c r="M9" s="9" t="s">
        <v>206</v>
      </c>
      <c r="N9" s="9" t="s">
        <v>94</v>
      </c>
      <c r="O9" s="9" t="s">
        <v>94</v>
      </c>
      <c r="P9" s="9" t="s">
        <v>60</v>
      </c>
    </row>
    <row r="10" spans="1:16" ht="12.75">
      <c r="A10" s="7" t="s">
        <v>6</v>
      </c>
      <c r="B10" s="10"/>
      <c r="C10" s="15" t="s">
        <v>7</v>
      </c>
      <c r="D10" s="7" t="s">
        <v>8</v>
      </c>
      <c r="E10" s="15" t="s">
        <v>9</v>
      </c>
      <c r="F10" s="7" t="s">
        <v>10</v>
      </c>
      <c r="G10" s="15" t="s">
        <v>11</v>
      </c>
      <c r="H10" s="7" t="s">
        <v>12</v>
      </c>
      <c r="I10" s="15" t="s">
        <v>13</v>
      </c>
      <c r="J10" s="854" t="s">
        <v>14</v>
      </c>
      <c r="K10" s="855"/>
      <c r="L10" s="7" t="s">
        <v>15</v>
      </c>
      <c r="M10" s="10" t="s">
        <v>16</v>
      </c>
      <c r="N10" s="16" t="s">
        <v>17</v>
      </c>
      <c r="O10" s="16" t="s">
        <v>19</v>
      </c>
      <c r="P10" s="44" t="s">
        <v>209</v>
      </c>
    </row>
    <row r="11" spans="1:16" ht="12.75">
      <c r="A11" s="13" t="s">
        <v>460</v>
      </c>
      <c r="B11" s="7"/>
      <c r="C11" s="78"/>
      <c r="D11" s="78"/>
      <c r="E11" s="82"/>
      <c r="F11" s="78"/>
      <c r="G11" s="82"/>
      <c r="H11" s="78"/>
      <c r="I11" s="80"/>
      <c r="J11" s="81"/>
      <c r="K11" s="78"/>
      <c r="L11" s="82"/>
      <c r="M11" s="78"/>
      <c r="N11" s="78"/>
      <c r="O11" s="78"/>
      <c r="P11" s="78"/>
    </row>
    <row r="12" spans="1:16" ht="12.75">
      <c r="A12" s="162" t="s">
        <v>95</v>
      </c>
      <c r="B12" s="16" t="s">
        <v>470</v>
      </c>
      <c r="C12" s="64">
        <f>SUM(D12:O12)</f>
        <v>0</v>
      </c>
      <c r="D12" s="64">
        <v>0</v>
      </c>
      <c r="E12" s="84">
        <v>0</v>
      </c>
      <c r="F12" s="64">
        <v>0</v>
      </c>
      <c r="G12" s="84">
        <v>0</v>
      </c>
      <c r="H12" s="64">
        <v>0</v>
      </c>
      <c r="I12" s="74">
        <v>0</v>
      </c>
      <c r="J12" s="90">
        <v>0</v>
      </c>
      <c r="K12" s="64">
        <v>0</v>
      </c>
      <c r="L12" s="84">
        <v>0</v>
      </c>
      <c r="M12" s="64">
        <v>0</v>
      </c>
      <c r="N12" s="64">
        <v>0</v>
      </c>
      <c r="O12" s="64">
        <v>0</v>
      </c>
      <c r="P12" s="64">
        <v>0</v>
      </c>
    </row>
    <row r="13" spans="1:16" ht="12.75">
      <c r="A13" s="162" t="s">
        <v>609</v>
      </c>
      <c r="B13" s="16"/>
      <c r="C13" s="64">
        <f>SUM(D13:P13)</f>
        <v>5513</v>
      </c>
      <c r="D13" s="64">
        <v>0</v>
      </c>
      <c r="E13" s="84">
        <v>0</v>
      </c>
      <c r="F13" s="64">
        <v>0</v>
      </c>
      <c r="G13" s="84">
        <v>0</v>
      </c>
      <c r="H13" s="64">
        <v>0</v>
      </c>
      <c r="I13" s="84">
        <v>0</v>
      </c>
      <c r="J13" s="90">
        <v>0</v>
      </c>
      <c r="K13" s="64">
        <v>0</v>
      </c>
      <c r="L13" s="84">
        <v>0</v>
      </c>
      <c r="M13" s="64">
        <v>5513</v>
      </c>
      <c r="N13" s="64">
        <v>0</v>
      </c>
      <c r="O13" s="64">
        <v>0</v>
      </c>
      <c r="P13" s="64">
        <v>0</v>
      </c>
    </row>
    <row r="14" spans="1:16" ht="12.75">
      <c r="A14" s="162" t="s">
        <v>522</v>
      </c>
      <c r="B14" s="16"/>
      <c r="C14" s="64">
        <f>SUM(D14:P14)</f>
        <v>5512</v>
      </c>
      <c r="D14" s="64"/>
      <c r="E14" s="84"/>
      <c r="F14" s="64"/>
      <c r="G14" s="84"/>
      <c r="H14" s="64"/>
      <c r="I14" s="84"/>
      <c r="J14" s="90"/>
      <c r="K14" s="64"/>
      <c r="L14" s="84"/>
      <c r="M14" s="64">
        <v>5512</v>
      </c>
      <c r="N14" s="64"/>
      <c r="O14" s="64"/>
      <c r="P14" s="64"/>
    </row>
    <row r="15" spans="1:16" ht="12.75">
      <c r="A15" s="162" t="s">
        <v>523</v>
      </c>
      <c r="B15" s="16"/>
      <c r="C15" s="261">
        <f>(C14/C13)*100</f>
        <v>99.98186105568657</v>
      </c>
      <c r="D15" s="261">
        <v>0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261">
        <f>(M14/M13)*100</f>
        <v>99.98186105568657</v>
      </c>
      <c r="N15" s="261">
        <v>0</v>
      </c>
      <c r="O15" s="261">
        <v>0</v>
      </c>
      <c r="P15" s="261">
        <v>0</v>
      </c>
    </row>
    <row r="16" spans="1:16" ht="12.75">
      <c r="A16" s="13" t="s">
        <v>461</v>
      </c>
      <c r="B16" s="7"/>
      <c r="C16" s="78"/>
      <c r="D16" s="78"/>
      <c r="E16" s="82"/>
      <c r="F16" s="78"/>
      <c r="G16" s="82"/>
      <c r="H16" s="78"/>
      <c r="I16" s="82"/>
      <c r="J16" s="78"/>
      <c r="K16" s="78"/>
      <c r="L16" s="78"/>
      <c r="M16" s="78"/>
      <c r="N16" s="78"/>
      <c r="O16" s="78"/>
      <c r="P16" s="78"/>
    </row>
    <row r="17" spans="1:16" ht="12.75">
      <c r="A17" s="162" t="s">
        <v>95</v>
      </c>
      <c r="B17" s="16" t="s">
        <v>470</v>
      </c>
      <c r="C17" s="64">
        <f>SUM(D17:P17)</f>
        <v>246567</v>
      </c>
      <c r="D17" s="111">
        <v>245215</v>
      </c>
      <c r="E17" s="84">
        <v>1352</v>
      </c>
      <c r="F17" s="64">
        <v>0</v>
      </c>
      <c r="G17" s="84">
        <v>0</v>
      </c>
      <c r="H17" s="64">
        <v>0</v>
      </c>
      <c r="I17" s="8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</row>
    <row r="18" spans="1:16" ht="12.75">
      <c r="A18" s="162" t="s">
        <v>609</v>
      </c>
      <c r="B18" s="16"/>
      <c r="C18" s="64">
        <f>SUM(D18:P18)</f>
        <v>322317</v>
      </c>
      <c r="D18" s="111">
        <v>307126</v>
      </c>
      <c r="E18" s="111">
        <v>5364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9827</v>
      </c>
    </row>
    <row r="19" spans="1:16" ht="12.75">
      <c r="A19" s="162" t="s">
        <v>522</v>
      </c>
      <c r="B19" s="16"/>
      <c r="C19" s="64">
        <f>SUM(D19:P19)</f>
        <v>318527</v>
      </c>
      <c r="D19" s="111">
        <v>307126</v>
      </c>
      <c r="E19" s="168">
        <v>1433</v>
      </c>
      <c r="F19" s="111"/>
      <c r="G19" s="168"/>
      <c r="H19" s="111"/>
      <c r="I19" s="157"/>
      <c r="J19" s="813">
        <v>141</v>
      </c>
      <c r="K19" s="111"/>
      <c r="L19" s="168"/>
      <c r="M19" s="111"/>
      <c r="N19" s="111"/>
      <c r="O19" s="111"/>
      <c r="P19" s="111">
        <v>9827</v>
      </c>
    </row>
    <row r="20" spans="1:16" ht="12.75">
      <c r="A20" s="162" t="s">
        <v>523</v>
      </c>
      <c r="B20" s="16"/>
      <c r="C20" s="261">
        <f>(C19/C18)*100</f>
        <v>98.82413896877918</v>
      </c>
      <c r="D20" s="261">
        <f>(D19/D18)*100</f>
        <v>100</v>
      </c>
      <c r="E20" s="261">
        <f>(E19/E18)*100</f>
        <v>26.7151379567487</v>
      </c>
      <c r="F20" s="261">
        <v>0</v>
      </c>
      <c r="G20" s="261">
        <v>0</v>
      </c>
      <c r="H20" s="261">
        <v>0</v>
      </c>
      <c r="I20" s="261">
        <v>0</v>
      </c>
      <c r="J20" s="261">
        <v>0</v>
      </c>
      <c r="K20" s="261">
        <v>0</v>
      </c>
      <c r="L20" s="261">
        <v>0</v>
      </c>
      <c r="M20" s="261">
        <v>0</v>
      </c>
      <c r="N20" s="261">
        <v>0</v>
      </c>
      <c r="O20" s="261">
        <v>0</v>
      </c>
      <c r="P20" s="261">
        <f>(P19/P18)*100</f>
        <v>100</v>
      </c>
    </row>
    <row r="21" spans="1:16" ht="12.75">
      <c r="A21" s="13" t="s">
        <v>430</v>
      </c>
      <c r="B21" s="7"/>
      <c r="C21" s="78"/>
      <c r="D21" s="78"/>
      <c r="E21" s="82"/>
      <c r="F21" s="78"/>
      <c r="G21" s="82"/>
      <c r="H21" s="78"/>
      <c r="I21" s="80"/>
      <c r="J21" s="81"/>
      <c r="K21" s="78"/>
      <c r="L21" s="82"/>
      <c r="M21" s="78"/>
      <c r="N21" s="78"/>
      <c r="O21" s="78"/>
      <c r="P21" s="78"/>
    </row>
    <row r="22" spans="1:16" ht="12.75">
      <c r="A22" s="162" t="s">
        <v>95</v>
      </c>
      <c r="B22" s="16" t="s">
        <v>443</v>
      </c>
      <c r="C22" s="64">
        <f>SUM(D22:O22)</f>
        <v>0</v>
      </c>
      <c r="D22" s="64">
        <v>0</v>
      </c>
      <c r="E22" s="84">
        <v>0</v>
      </c>
      <c r="F22" s="64">
        <v>0</v>
      </c>
      <c r="G22" s="84">
        <v>0</v>
      </c>
      <c r="H22" s="64">
        <v>0</v>
      </c>
      <c r="I22" s="74">
        <v>0</v>
      </c>
      <c r="J22" s="90">
        <v>0</v>
      </c>
      <c r="K22" s="64">
        <v>0</v>
      </c>
      <c r="L22" s="84">
        <v>0</v>
      </c>
      <c r="M22" s="64">
        <v>0</v>
      </c>
      <c r="N22" s="64">
        <v>0</v>
      </c>
      <c r="O22" s="64">
        <v>0</v>
      </c>
      <c r="P22" s="64">
        <v>0</v>
      </c>
    </row>
    <row r="23" spans="1:16" ht="12.75">
      <c r="A23" s="162" t="s">
        <v>609</v>
      </c>
      <c r="B23" s="16"/>
      <c r="C23" s="64">
        <f>SUM(D23:O23)</f>
        <v>0</v>
      </c>
      <c r="D23" s="64"/>
      <c r="E23" s="84"/>
      <c r="F23" s="64"/>
      <c r="G23" s="84"/>
      <c r="H23" s="64"/>
      <c r="I23" s="74"/>
      <c r="J23" s="90"/>
      <c r="K23" s="64"/>
      <c r="L23" s="84"/>
      <c r="M23" s="64"/>
      <c r="N23" s="64"/>
      <c r="O23" s="64"/>
      <c r="P23" s="64"/>
    </row>
    <row r="24" spans="1:16" ht="12.75">
      <c r="A24" s="162" t="s">
        <v>522</v>
      </c>
      <c r="B24" s="16"/>
      <c r="C24" s="64">
        <f>SUM(D24:P24)</f>
        <v>0</v>
      </c>
      <c r="D24" s="64"/>
      <c r="E24" s="84"/>
      <c r="F24" s="64"/>
      <c r="G24" s="84"/>
      <c r="H24" s="64"/>
      <c r="I24" s="74"/>
      <c r="J24" s="90"/>
      <c r="K24" s="64"/>
      <c r="L24" s="84"/>
      <c r="M24" s="64"/>
      <c r="N24" s="64"/>
      <c r="O24" s="64"/>
      <c r="P24" s="64"/>
    </row>
    <row r="25" spans="1:16" ht="12.75">
      <c r="A25" s="162" t="s">
        <v>523</v>
      </c>
      <c r="B25" s="16"/>
      <c r="C25" s="261">
        <v>0</v>
      </c>
      <c r="D25" s="261">
        <v>0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  <c r="J25" s="261">
        <v>0</v>
      </c>
      <c r="K25" s="261">
        <v>0</v>
      </c>
      <c r="L25" s="261">
        <v>0</v>
      </c>
      <c r="M25" s="261">
        <v>0</v>
      </c>
      <c r="N25" s="261">
        <v>0</v>
      </c>
      <c r="O25" s="261">
        <v>0</v>
      </c>
      <c r="P25" s="261">
        <v>0</v>
      </c>
    </row>
    <row r="26" spans="1:16" ht="12.75">
      <c r="A26" s="13" t="s">
        <v>462</v>
      </c>
      <c r="B26" s="7"/>
      <c r="C26" s="78"/>
      <c r="D26" s="78"/>
      <c r="E26" s="82"/>
      <c r="F26" s="78"/>
      <c r="G26" s="82"/>
      <c r="H26" s="78"/>
      <c r="I26" s="80"/>
      <c r="J26" s="81"/>
      <c r="K26" s="78"/>
      <c r="L26" s="82"/>
      <c r="M26" s="78"/>
      <c r="N26" s="78"/>
      <c r="O26" s="78"/>
      <c r="P26" s="78"/>
    </row>
    <row r="27" spans="1:16" ht="12.75">
      <c r="A27" s="162" t="s">
        <v>95</v>
      </c>
      <c r="B27" s="16" t="s">
        <v>443</v>
      </c>
      <c r="C27" s="64">
        <f>SUM(D27:O27)</f>
        <v>0</v>
      </c>
      <c r="D27" s="64">
        <v>0</v>
      </c>
      <c r="E27" s="84">
        <v>0</v>
      </c>
      <c r="F27" s="64">
        <v>0</v>
      </c>
      <c r="G27" s="84">
        <v>0</v>
      </c>
      <c r="H27" s="64">
        <v>0</v>
      </c>
      <c r="I27" s="74">
        <v>0</v>
      </c>
      <c r="J27" s="90">
        <v>0</v>
      </c>
      <c r="K27" s="64">
        <v>0</v>
      </c>
      <c r="L27" s="84">
        <v>0</v>
      </c>
      <c r="M27" s="64">
        <v>0</v>
      </c>
      <c r="N27" s="64">
        <v>0</v>
      </c>
      <c r="O27" s="64">
        <v>0</v>
      </c>
      <c r="P27" s="64">
        <v>0</v>
      </c>
    </row>
    <row r="28" spans="1:16" ht="12.75">
      <c r="A28" s="162" t="s">
        <v>609</v>
      </c>
      <c r="B28" s="16"/>
      <c r="C28" s="64">
        <f>SUM(D28:O28)</f>
        <v>0</v>
      </c>
      <c r="D28" s="64"/>
      <c r="E28" s="84"/>
      <c r="F28" s="64"/>
      <c r="G28" s="84"/>
      <c r="H28" s="64"/>
      <c r="I28" s="74"/>
      <c r="J28" s="90"/>
      <c r="K28" s="64"/>
      <c r="L28" s="84"/>
      <c r="M28" s="64"/>
      <c r="N28" s="64"/>
      <c r="O28" s="64"/>
      <c r="P28" s="64"/>
    </row>
    <row r="29" spans="1:16" ht="12.75">
      <c r="A29" s="162" t="s">
        <v>522</v>
      </c>
      <c r="B29" s="16"/>
      <c r="C29" s="64">
        <f>SUM(D29:P29)</f>
        <v>0</v>
      </c>
      <c r="D29" s="64"/>
      <c r="E29" s="84"/>
      <c r="F29" s="64"/>
      <c r="G29" s="84"/>
      <c r="H29" s="64"/>
      <c r="I29" s="74"/>
      <c r="J29" s="90"/>
      <c r="K29" s="64"/>
      <c r="L29" s="84"/>
      <c r="M29" s="64"/>
      <c r="N29" s="64"/>
      <c r="O29" s="64"/>
      <c r="P29" s="64"/>
    </row>
    <row r="30" spans="1:16" ht="12.75">
      <c r="A30" s="162" t="s">
        <v>523</v>
      </c>
      <c r="B30" s="16"/>
      <c r="C30" s="261">
        <v>0</v>
      </c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1">
        <v>0</v>
      </c>
      <c r="K30" s="261">
        <v>0</v>
      </c>
      <c r="L30" s="261">
        <v>0</v>
      </c>
      <c r="M30" s="261">
        <v>0</v>
      </c>
      <c r="N30" s="261">
        <v>0</v>
      </c>
      <c r="O30" s="261">
        <v>0</v>
      </c>
      <c r="P30" s="261">
        <v>0</v>
      </c>
    </row>
    <row r="31" spans="1:16" ht="12.75">
      <c r="A31" s="47" t="s">
        <v>463</v>
      </c>
      <c r="B31" s="42"/>
      <c r="C31" s="78"/>
      <c r="D31" s="78"/>
      <c r="E31" s="82"/>
      <c r="F31" s="78"/>
      <c r="G31" s="82"/>
      <c r="H31" s="78"/>
      <c r="I31" s="80"/>
      <c r="J31" s="81"/>
      <c r="K31" s="78"/>
      <c r="L31" s="82"/>
      <c r="M31" s="78"/>
      <c r="N31" s="78"/>
      <c r="O31" s="78"/>
      <c r="P31" s="78"/>
    </row>
    <row r="32" spans="1:16" ht="15.75" customHeight="1">
      <c r="A32" s="162" t="s">
        <v>95</v>
      </c>
      <c r="B32" s="16" t="s">
        <v>443</v>
      </c>
      <c r="C32" s="64">
        <f>SUM(D32:O32)</f>
        <v>0</v>
      </c>
      <c r="D32" s="64">
        <v>0</v>
      </c>
      <c r="E32" s="84">
        <v>0</v>
      </c>
      <c r="F32" s="64">
        <v>0</v>
      </c>
      <c r="G32" s="84">
        <v>0</v>
      </c>
      <c r="H32" s="64">
        <v>0</v>
      </c>
      <c r="I32" s="74">
        <v>0</v>
      </c>
      <c r="J32" s="90">
        <v>0</v>
      </c>
      <c r="K32" s="64">
        <v>0</v>
      </c>
      <c r="L32" s="84">
        <v>0</v>
      </c>
      <c r="M32" s="64">
        <v>0</v>
      </c>
      <c r="N32" s="64">
        <v>0</v>
      </c>
      <c r="O32" s="64">
        <v>0</v>
      </c>
      <c r="P32" s="64">
        <v>0</v>
      </c>
    </row>
    <row r="33" spans="1:16" ht="14.25" customHeight="1">
      <c r="A33" s="162" t="s">
        <v>609</v>
      </c>
      <c r="B33" s="23"/>
      <c r="C33" s="90">
        <f>SUM(D33:O33)</f>
        <v>0</v>
      </c>
      <c r="D33" s="64"/>
      <c r="E33" s="84"/>
      <c r="F33" s="64"/>
      <c r="G33" s="84"/>
      <c r="H33" s="64"/>
      <c r="I33" s="84"/>
      <c r="J33" s="90"/>
      <c r="K33" s="64"/>
      <c r="L33" s="84"/>
      <c r="M33" s="64"/>
      <c r="N33" s="64"/>
      <c r="O33" s="84"/>
      <c r="P33" s="64"/>
    </row>
    <row r="34" spans="1:16" ht="12" customHeight="1">
      <c r="A34" s="162" t="s">
        <v>522</v>
      </c>
      <c r="B34" s="23"/>
      <c r="C34" s="90">
        <f>SUM(D34:P34)</f>
        <v>0</v>
      </c>
      <c r="D34" s="64"/>
      <c r="E34" s="84"/>
      <c r="F34" s="64"/>
      <c r="G34" s="84"/>
      <c r="H34" s="64"/>
      <c r="I34" s="84"/>
      <c r="J34" s="90"/>
      <c r="K34" s="64"/>
      <c r="L34" s="84"/>
      <c r="M34" s="64"/>
      <c r="N34" s="64"/>
      <c r="O34" s="84"/>
      <c r="P34" s="64"/>
    </row>
    <row r="35" spans="1:16" ht="12.75" customHeight="1">
      <c r="A35" s="162" t="s">
        <v>523</v>
      </c>
      <c r="B35" s="23"/>
      <c r="C35" s="261">
        <v>0</v>
      </c>
      <c r="D35" s="261">
        <v>0</v>
      </c>
      <c r="E35" s="261">
        <v>0</v>
      </c>
      <c r="F35" s="261">
        <v>0</v>
      </c>
      <c r="G35" s="261">
        <v>0</v>
      </c>
      <c r="H35" s="261">
        <v>0</v>
      </c>
      <c r="I35" s="261">
        <v>0</v>
      </c>
      <c r="J35" s="263">
        <v>0</v>
      </c>
      <c r="K35" s="262">
        <v>0</v>
      </c>
      <c r="L35" s="272">
        <v>0</v>
      </c>
      <c r="M35" s="262">
        <v>0</v>
      </c>
      <c r="N35" s="261">
        <v>0</v>
      </c>
      <c r="O35" s="261">
        <v>0</v>
      </c>
      <c r="P35" s="261">
        <v>0</v>
      </c>
    </row>
    <row r="36" spans="1:24" ht="12.75">
      <c r="A36" s="47" t="s">
        <v>249</v>
      </c>
      <c r="B36" s="51"/>
      <c r="C36" s="32"/>
      <c r="D36" s="11"/>
      <c r="E36" s="19"/>
      <c r="F36" s="11"/>
      <c r="G36" s="19"/>
      <c r="H36" s="11"/>
      <c r="I36" s="19"/>
      <c r="J36" s="11"/>
      <c r="K36" s="19"/>
      <c r="L36" s="11"/>
      <c r="M36" s="19"/>
      <c r="N36" s="11"/>
      <c r="O36" s="19"/>
      <c r="P36" s="11"/>
      <c r="Q36" s="5"/>
      <c r="R36" s="5"/>
      <c r="S36" s="5"/>
      <c r="T36" s="5"/>
      <c r="U36" s="5"/>
      <c r="V36" s="5"/>
      <c r="W36" s="5"/>
      <c r="X36" s="5"/>
    </row>
    <row r="37" spans="1:24" s="99" customFormat="1" ht="12.75">
      <c r="A37" s="205" t="s">
        <v>95</v>
      </c>
      <c r="B37" s="102"/>
      <c r="C37" s="88">
        <f>SUM(D37:P37)</f>
        <v>246567</v>
      </c>
      <c r="D37" s="86">
        <f aca="true" t="shared" si="0" ref="D37:P37">SUM(D12,D17,D22,D27,D32)</f>
        <v>245215</v>
      </c>
      <c r="E37" s="86">
        <f t="shared" si="0"/>
        <v>1352</v>
      </c>
      <c r="F37" s="86">
        <f t="shared" si="0"/>
        <v>0</v>
      </c>
      <c r="G37" s="86">
        <f t="shared" si="0"/>
        <v>0</v>
      </c>
      <c r="H37" s="86">
        <f t="shared" si="0"/>
        <v>0</v>
      </c>
      <c r="I37" s="86">
        <f t="shared" si="0"/>
        <v>0</v>
      </c>
      <c r="J37" s="86">
        <f t="shared" si="0"/>
        <v>0</v>
      </c>
      <c r="K37" s="86">
        <f t="shared" si="0"/>
        <v>0</v>
      </c>
      <c r="L37" s="86">
        <f t="shared" si="0"/>
        <v>0</v>
      </c>
      <c r="M37" s="86">
        <f t="shared" si="0"/>
        <v>0</v>
      </c>
      <c r="N37" s="86">
        <f t="shared" si="0"/>
        <v>0</v>
      </c>
      <c r="O37" s="86">
        <f t="shared" si="0"/>
        <v>0</v>
      </c>
      <c r="P37" s="86">
        <f t="shared" si="0"/>
        <v>0</v>
      </c>
      <c r="Q37" s="69"/>
      <c r="R37" s="69"/>
      <c r="S37" s="69"/>
      <c r="T37" s="69"/>
      <c r="U37" s="69"/>
      <c r="V37" s="69"/>
      <c r="W37" s="69"/>
      <c r="X37" s="69"/>
    </row>
    <row r="38" spans="1:24" s="99" customFormat="1" ht="12.75">
      <c r="A38" s="205" t="s">
        <v>609</v>
      </c>
      <c r="B38" s="102"/>
      <c r="C38" s="88">
        <f>SUM(D38:P38)</f>
        <v>327830</v>
      </c>
      <c r="D38" s="86">
        <f aca="true" t="shared" si="1" ref="D38:P39">SUM(D13,D18,D23,D28,D33,)</f>
        <v>307126</v>
      </c>
      <c r="E38" s="86">
        <f t="shared" si="1"/>
        <v>5364</v>
      </c>
      <c r="F38" s="86">
        <f t="shared" si="1"/>
        <v>0</v>
      </c>
      <c r="G38" s="86">
        <f t="shared" si="1"/>
        <v>0</v>
      </c>
      <c r="H38" s="86">
        <f t="shared" si="1"/>
        <v>0</v>
      </c>
      <c r="I38" s="86">
        <f t="shared" si="1"/>
        <v>0</v>
      </c>
      <c r="J38" s="86">
        <f t="shared" si="1"/>
        <v>0</v>
      </c>
      <c r="K38" s="86">
        <f t="shared" si="1"/>
        <v>0</v>
      </c>
      <c r="L38" s="86">
        <f t="shared" si="1"/>
        <v>0</v>
      </c>
      <c r="M38" s="86">
        <f t="shared" si="1"/>
        <v>5513</v>
      </c>
      <c r="N38" s="86">
        <f t="shared" si="1"/>
        <v>0</v>
      </c>
      <c r="O38" s="86">
        <f t="shared" si="1"/>
        <v>0</v>
      </c>
      <c r="P38" s="86">
        <f t="shared" si="1"/>
        <v>9827</v>
      </c>
      <c r="Q38" s="69"/>
      <c r="R38" s="69"/>
      <c r="S38" s="69"/>
      <c r="T38" s="69"/>
      <c r="U38" s="69"/>
      <c r="V38" s="69"/>
      <c r="W38" s="69"/>
      <c r="X38" s="69"/>
    </row>
    <row r="39" spans="1:24" s="99" customFormat="1" ht="12.75">
      <c r="A39" s="205" t="s">
        <v>522</v>
      </c>
      <c r="B39" s="56"/>
      <c r="C39" s="267">
        <v>324039</v>
      </c>
      <c r="D39" s="86">
        <f t="shared" si="1"/>
        <v>307126</v>
      </c>
      <c r="E39" s="86">
        <f t="shared" si="1"/>
        <v>1433</v>
      </c>
      <c r="F39" s="86">
        <f t="shared" si="1"/>
        <v>0</v>
      </c>
      <c r="G39" s="86">
        <f t="shared" si="1"/>
        <v>0</v>
      </c>
      <c r="H39" s="86">
        <f t="shared" si="1"/>
        <v>0</v>
      </c>
      <c r="I39" s="86">
        <f t="shared" si="1"/>
        <v>0</v>
      </c>
      <c r="J39" s="86">
        <f t="shared" si="1"/>
        <v>141</v>
      </c>
      <c r="K39" s="86">
        <f t="shared" si="1"/>
        <v>0</v>
      </c>
      <c r="L39" s="86">
        <f t="shared" si="1"/>
        <v>0</v>
      </c>
      <c r="M39" s="86">
        <f t="shared" si="1"/>
        <v>5512</v>
      </c>
      <c r="N39" s="86">
        <f t="shared" si="1"/>
        <v>0</v>
      </c>
      <c r="O39" s="86">
        <f t="shared" si="1"/>
        <v>0</v>
      </c>
      <c r="P39" s="86">
        <f t="shared" si="1"/>
        <v>9827</v>
      </c>
      <c r="Q39" s="69"/>
      <c r="R39" s="69"/>
      <c r="S39" s="69"/>
      <c r="T39" s="69"/>
      <c r="U39" s="69"/>
      <c r="V39" s="69"/>
      <c r="W39" s="69"/>
      <c r="X39" s="69"/>
    </row>
    <row r="40" spans="1:24" s="99" customFormat="1" ht="12.75">
      <c r="A40" s="205" t="s">
        <v>523</v>
      </c>
      <c r="B40" s="56"/>
      <c r="C40" s="268">
        <f>(C39/C38)*100</f>
        <v>98.84360796754416</v>
      </c>
      <c r="D40" s="268">
        <f>(D39/D38)*100</f>
        <v>100</v>
      </c>
      <c r="E40" s="268">
        <f>(E39/E38)*100</f>
        <v>26.7151379567487</v>
      </c>
      <c r="F40" s="268">
        <v>0</v>
      </c>
      <c r="G40" s="268">
        <v>0</v>
      </c>
      <c r="H40" s="268">
        <v>0</v>
      </c>
      <c r="I40" s="268">
        <v>0</v>
      </c>
      <c r="J40" s="268">
        <v>0</v>
      </c>
      <c r="K40" s="268">
        <v>0</v>
      </c>
      <c r="L40" s="268">
        <v>0</v>
      </c>
      <c r="M40" s="268">
        <f>(M39/M38)*100</f>
        <v>99.98186105568657</v>
      </c>
      <c r="N40" s="268">
        <v>0</v>
      </c>
      <c r="O40" s="268">
        <v>0</v>
      </c>
      <c r="P40" s="268">
        <f>(P39/P38)*100</f>
        <v>100</v>
      </c>
      <c r="Q40" s="69"/>
      <c r="R40" s="69"/>
      <c r="S40" s="69"/>
      <c r="T40" s="69"/>
      <c r="U40" s="69"/>
      <c r="V40" s="69"/>
      <c r="W40" s="69"/>
      <c r="X40" s="69"/>
    </row>
    <row r="41" spans="1:24" ht="12.75">
      <c r="A41" s="47" t="s">
        <v>472</v>
      </c>
      <c r="B41" s="15"/>
      <c r="C41" s="11">
        <v>0</v>
      </c>
      <c r="D41" s="19">
        <v>0</v>
      </c>
      <c r="E41" s="11">
        <v>0</v>
      </c>
      <c r="F41" s="19">
        <v>0</v>
      </c>
      <c r="G41" s="11">
        <v>0</v>
      </c>
      <c r="H41" s="19">
        <v>0</v>
      </c>
      <c r="I41" s="11">
        <v>0</v>
      </c>
      <c r="J41" s="19">
        <v>0</v>
      </c>
      <c r="K41" s="11">
        <v>0</v>
      </c>
      <c r="L41" s="19">
        <v>0</v>
      </c>
      <c r="M41" s="11">
        <v>0</v>
      </c>
      <c r="N41" s="19">
        <v>0</v>
      </c>
      <c r="O41" s="11">
        <v>0</v>
      </c>
      <c r="P41" s="11">
        <v>0</v>
      </c>
      <c r="Q41" s="5"/>
      <c r="R41" s="5"/>
      <c r="S41" s="5"/>
      <c r="T41" s="5"/>
      <c r="U41" s="5"/>
      <c r="V41" s="5"/>
      <c r="W41" s="5"/>
      <c r="X41" s="5"/>
    </row>
    <row r="42" spans="1:24" ht="12.75">
      <c r="A42" s="162" t="s">
        <v>610</v>
      </c>
      <c r="B42" s="17"/>
      <c r="C42" s="12">
        <f>SUM(D42:O42)</f>
        <v>0</v>
      </c>
      <c r="D42" s="26"/>
      <c r="E42" s="12"/>
      <c r="F42" s="26"/>
      <c r="G42" s="12"/>
      <c r="H42" s="26"/>
      <c r="I42" s="12"/>
      <c r="J42" s="26"/>
      <c r="K42" s="12"/>
      <c r="L42" s="26"/>
      <c r="M42" s="12">
        <v>0</v>
      </c>
      <c r="N42" s="26"/>
      <c r="O42" s="12"/>
      <c r="P42" s="12"/>
      <c r="Q42" s="5"/>
      <c r="R42" s="5"/>
      <c r="S42" s="5"/>
      <c r="T42" s="5"/>
      <c r="U42" s="26"/>
      <c r="V42" s="5"/>
      <c r="W42" s="5"/>
      <c r="X42" s="5"/>
    </row>
    <row r="43" spans="1:24" ht="12.75">
      <c r="A43" s="162" t="s">
        <v>522</v>
      </c>
      <c r="B43" s="17"/>
      <c r="C43" s="12">
        <f>SUM(D43:P43)</f>
        <v>0</v>
      </c>
      <c r="D43" s="26"/>
      <c r="E43" s="12"/>
      <c r="F43" s="26"/>
      <c r="G43" s="12"/>
      <c r="H43" s="26"/>
      <c r="I43" s="12"/>
      <c r="J43" s="26"/>
      <c r="K43" s="12"/>
      <c r="L43" s="26"/>
      <c r="M43" s="12"/>
      <c r="N43" s="26"/>
      <c r="O43" s="12"/>
      <c r="P43" s="12"/>
      <c r="Q43" s="5"/>
      <c r="R43" s="5"/>
      <c r="S43" s="5"/>
      <c r="T43" s="5"/>
      <c r="U43" s="26"/>
      <c r="V43" s="5"/>
      <c r="W43" s="5"/>
      <c r="X43" s="5"/>
    </row>
    <row r="44" spans="1:24" ht="12.75">
      <c r="A44" s="162" t="s">
        <v>523</v>
      </c>
      <c r="B44" s="17"/>
      <c r="C44" s="261">
        <v>0</v>
      </c>
      <c r="D44" s="261">
        <v>0</v>
      </c>
      <c r="E44" s="261">
        <v>0</v>
      </c>
      <c r="F44" s="261">
        <v>0</v>
      </c>
      <c r="G44" s="261">
        <v>0</v>
      </c>
      <c r="H44" s="261">
        <v>0</v>
      </c>
      <c r="I44" s="261">
        <v>0</v>
      </c>
      <c r="J44" s="261">
        <v>0</v>
      </c>
      <c r="K44" s="261">
        <v>0</v>
      </c>
      <c r="L44" s="261">
        <v>0</v>
      </c>
      <c r="M44" s="261">
        <v>0</v>
      </c>
      <c r="N44" s="261">
        <v>0</v>
      </c>
      <c r="O44" s="261">
        <v>0</v>
      </c>
      <c r="P44" s="261">
        <v>0</v>
      </c>
      <c r="Q44" s="5"/>
      <c r="R44" s="5"/>
      <c r="S44" s="5"/>
      <c r="T44" s="5"/>
      <c r="U44" s="26"/>
      <c r="V44" s="5"/>
      <c r="W44" s="5"/>
      <c r="X44" s="5"/>
    </row>
    <row r="45" spans="1:24" ht="12" customHeight="1">
      <c r="A45" s="47" t="s">
        <v>473</v>
      </c>
      <c r="B45" s="15"/>
      <c r="C45" s="11">
        <v>0</v>
      </c>
      <c r="D45" s="19">
        <v>0</v>
      </c>
      <c r="E45" s="11">
        <v>0</v>
      </c>
      <c r="F45" s="19">
        <v>0</v>
      </c>
      <c r="G45" s="11">
        <v>0</v>
      </c>
      <c r="H45" s="19">
        <v>0</v>
      </c>
      <c r="I45" s="11">
        <v>0</v>
      </c>
      <c r="J45" s="19">
        <v>0</v>
      </c>
      <c r="K45" s="11">
        <v>0</v>
      </c>
      <c r="L45" s="19">
        <v>0</v>
      </c>
      <c r="M45" s="11">
        <v>0</v>
      </c>
      <c r="N45" s="19">
        <v>0</v>
      </c>
      <c r="O45" s="11">
        <v>0</v>
      </c>
      <c r="P45" s="11">
        <v>0</v>
      </c>
      <c r="Q45" s="5"/>
      <c r="R45" s="5"/>
      <c r="S45" s="5"/>
      <c r="T45" s="5"/>
      <c r="U45" s="5"/>
      <c r="V45" s="5"/>
      <c r="W45" s="5"/>
      <c r="X45" s="5"/>
    </row>
    <row r="46" spans="1:24" ht="12.75">
      <c r="A46" s="162" t="s">
        <v>611</v>
      </c>
      <c r="B46" s="17"/>
      <c r="C46" s="12">
        <f>SUM(D46:O46)</f>
        <v>0</v>
      </c>
      <c r="D46" s="26"/>
      <c r="E46" s="12"/>
      <c r="F46" s="26"/>
      <c r="G46" s="12"/>
      <c r="H46" s="26"/>
      <c r="I46" s="12"/>
      <c r="J46" s="26"/>
      <c r="K46" s="12"/>
      <c r="L46" s="26"/>
      <c r="M46" s="12"/>
      <c r="N46" s="26"/>
      <c r="O46" s="12"/>
      <c r="P46" s="12"/>
      <c r="Q46" s="5"/>
      <c r="R46" s="5"/>
      <c r="S46" s="5"/>
      <c r="T46" s="5"/>
      <c r="U46" s="5"/>
      <c r="V46" s="5"/>
      <c r="W46" s="5"/>
      <c r="X46" s="5"/>
    </row>
    <row r="47" spans="1:24" ht="12.75">
      <c r="A47" s="162" t="s">
        <v>522</v>
      </c>
      <c r="B47" s="17"/>
      <c r="C47" s="12">
        <f>SUM(D47:P47)</f>
        <v>0</v>
      </c>
      <c r="D47" s="26"/>
      <c r="E47" s="12"/>
      <c r="F47" s="26"/>
      <c r="G47" s="12"/>
      <c r="H47" s="26"/>
      <c r="I47" s="12"/>
      <c r="J47" s="26"/>
      <c r="K47" s="12"/>
      <c r="L47" s="26"/>
      <c r="M47" s="12"/>
      <c r="N47" s="26"/>
      <c r="O47" s="12"/>
      <c r="P47" s="12"/>
      <c r="Q47" s="5"/>
      <c r="R47" s="5"/>
      <c r="S47" s="5"/>
      <c r="T47" s="5"/>
      <c r="U47" s="5"/>
      <c r="V47" s="5"/>
      <c r="W47" s="5"/>
      <c r="X47" s="5"/>
    </row>
    <row r="48" spans="1:24" ht="12.75">
      <c r="A48" s="162" t="s">
        <v>523</v>
      </c>
      <c r="B48" s="17"/>
      <c r="C48" s="261">
        <v>0</v>
      </c>
      <c r="D48" s="261">
        <v>0</v>
      </c>
      <c r="E48" s="261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61">
        <v>0</v>
      </c>
      <c r="N48" s="261">
        <v>0</v>
      </c>
      <c r="O48" s="261">
        <v>0</v>
      </c>
      <c r="P48" s="261">
        <v>0</v>
      </c>
      <c r="Q48" s="5"/>
      <c r="R48" s="5"/>
      <c r="S48" s="5"/>
      <c r="T48" s="5"/>
      <c r="U48" s="5"/>
      <c r="V48" s="5"/>
      <c r="W48" s="5"/>
      <c r="X48" s="5"/>
    </row>
    <row r="49" spans="1:24" ht="12.75">
      <c r="A49" s="47" t="s">
        <v>474</v>
      </c>
      <c r="B49" s="15"/>
      <c r="C49" s="78">
        <f>SUM(D49:P49)</f>
        <v>246567</v>
      </c>
      <c r="D49" s="82">
        <v>245215</v>
      </c>
      <c r="E49" s="78">
        <v>1352</v>
      </c>
      <c r="F49" s="78">
        <f aca="true" t="shared" si="2" ref="F49:P49">SUM(G49:R49)</f>
        <v>0</v>
      </c>
      <c r="G49" s="82">
        <f t="shared" si="2"/>
        <v>0</v>
      </c>
      <c r="H49" s="78">
        <f t="shared" si="2"/>
        <v>0</v>
      </c>
      <c r="I49" s="78">
        <f t="shared" si="2"/>
        <v>0</v>
      </c>
      <c r="J49" s="78">
        <f t="shared" si="2"/>
        <v>0</v>
      </c>
      <c r="K49" s="78">
        <f t="shared" si="2"/>
        <v>0</v>
      </c>
      <c r="L49" s="82">
        <f t="shared" si="2"/>
        <v>0</v>
      </c>
      <c r="M49" s="78">
        <f t="shared" si="2"/>
        <v>0</v>
      </c>
      <c r="N49" s="82">
        <f t="shared" si="2"/>
        <v>0</v>
      </c>
      <c r="O49" s="78">
        <f t="shared" si="2"/>
        <v>0</v>
      </c>
      <c r="P49" s="78">
        <f t="shared" si="2"/>
        <v>0</v>
      </c>
      <c r="Q49" s="5"/>
      <c r="R49" s="5"/>
      <c r="S49" s="5"/>
      <c r="T49" s="5"/>
      <c r="U49" s="5"/>
      <c r="V49" s="5"/>
      <c r="W49" s="5"/>
      <c r="X49" s="5"/>
    </row>
    <row r="50" spans="1:24" ht="12.75">
      <c r="A50" s="162" t="s">
        <v>612</v>
      </c>
      <c r="B50" s="17"/>
      <c r="C50" s="64">
        <f>SUM(D50:P50)</f>
        <v>327830</v>
      </c>
      <c r="D50" s="84">
        <v>307126</v>
      </c>
      <c r="E50" s="64">
        <v>5364</v>
      </c>
      <c r="F50" s="64">
        <v>0</v>
      </c>
      <c r="G50" s="84">
        <v>0</v>
      </c>
      <c r="H50" s="64">
        <v>0</v>
      </c>
      <c r="I50" s="64">
        <v>0</v>
      </c>
      <c r="J50" s="64">
        <v>0</v>
      </c>
      <c r="K50" s="64">
        <v>0</v>
      </c>
      <c r="L50" s="84">
        <v>0</v>
      </c>
      <c r="M50" s="64">
        <v>5513</v>
      </c>
      <c r="N50" s="84">
        <v>0</v>
      </c>
      <c r="O50" s="64">
        <v>0</v>
      </c>
      <c r="P50" s="64">
        <v>9827</v>
      </c>
      <c r="Q50" s="5"/>
      <c r="R50" s="5"/>
      <c r="S50" s="5"/>
      <c r="T50" s="5"/>
      <c r="U50" s="5"/>
      <c r="V50" s="5"/>
      <c r="W50" s="5"/>
      <c r="X50" s="5"/>
    </row>
    <row r="51" spans="1:24" ht="12.75">
      <c r="A51" s="162" t="s">
        <v>522</v>
      </c>
      <c r="B51" s="17"/>
      <c r="C51" s="12">
        <f>SUM(D51:P51)</f>
        <v>324039</v>
      </c>
      <c r="D51" s="84">
        <f>D14+D19</f>
        <v>307126</v>
      </c>
      <c r="E51" s="64">
        <f aca="true" t="shared" si="3" ref="E51:P51">E14+E19</f>
        <v>1433</v>
      </c>
      <c r="F51" s="64">
        <f t="shared" si="3"/>
        <v>0</v>
      </c>
      <c r="G51" s="84">
        <f t="shared" si="3"/>
        <v>0</v>
      </c>
      <c r="H51" s="64">
        <f t="shared" si="3"/>
        <v>0</v>
      </c>
      <c r="I51" s="64">
        <f t="shared" si="3"/>
        <v>0</v>
      </c>
      <c r="J51" s="64">
        <f t="shared" si="3"/>
        <v>141</v>
      </c>
      <c r="K51" s="64">
        <f t="shared" si="3"/>
        <v>0</v>
      </c>
      <c r="L51" s="84">
        <f t="shared" si="3"/>
        <v>0</v>
      </c>
      <c r="M51" s="64">
        <f t="shared" si="3"/>
        <v>5512</v>
      </c>
      <c r="N51" s="84">
        <f t="shared" si="3"/>
        <v>0</v>
      </c>
      <c r="O51" s="64">
        <f t="shared" si="3"/>
        <v>0</v>
      </c>
      <c r="P51" s="64">
        <f t="shared" si="3"/>
        <v>9827</v>
      </c>
      <c r="Q51" s="5"/>
      <c r="R51" s="5"/>
      <c r="S51" s="5"/>
      <c r="T51" s="5"/>
      <c r="U51" s="5"/>
      <c r="V51" s="5"/>
      <c r="W51" s="5"/>
      <c r="X51" s="5"/>
    </row>
    <row r="52" spans="1:24" ht="12.75">
      <c r="A52" s="163" t="s">
        <v>523</v>
      </c>
      <c r="B52" s="18"/>
      <c r="C52" s="262">
        <f>(C51/C50)*100</f>
        <v>98.84360796754416</v>
      </c>
      <c r="D52" s="266">
        <f>(D51/D50)*100</f>
        <v>100</v>
      </c>
      <c r="E52" s="262">
        <f>(E51/E50)*100</f>
        <v>26.7151379567487</v>
      </c>
      <c r="F52" s="262">
        <v>0</v>
      </c>
      <c r="G52" s="266">
        <v>0</v>
      </c>
      <c r="H52" s="262">
        <v>0</v>
      </c>
      <c r="I52" s="262">
        <v>0</v>
      </c>
      <c r="J52" s="262">
        <v>0</v>
      </c>
      <c r="K52" s="262">
        <v>0</v>
      </c>
      <c r="L52" s="266">
        <v>0</v>
      </c>
      <c r="M52" s="262">
        <f>(M51/M50)*100</f>
        <v>99.98186105568657</v>
      </c>
      <c r="N52" s="266">
        <v>0</v>
      </c>
      <c r="O52" s="262">
        <v>0</v>
      </c>
      <c r="P52" s="262">
        <f>(P51/P50)*100</f>
        <v>100</v>
      </c>
      <c r="Q52" s="5"/>
      <c r="R52" s="5"/>
      <c r="S52" s="5"/>
      <c r="T52" s="5"/>
      <c r="U52" s="5"/>
      <c r="V52" s="5"/>
      <c r="W52" s="5"/>
      <c r="X52" s="5"/>
    </row>
    <row r="53" spans="1:24" ht="12.75">
      <c r="A53" s="5"/>
      <c r="B53" s="15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5"/>
      <c r="B54" s="15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5"/>
      <c r="B55" s="15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>
      <c r="A56" s="5"/>
      <c r="B56" s="15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5"/>
      <c r="B57" s="15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/>
      <c r="B58" s="15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26"/>
      <c r="U58" s="5"/>
      <c r="V58" s="5"/>
      <c r="W58" s="5"/>
      <c r="X58" s="5"/>
    </row>
    <row r="59" spans="1:24" ht="12.75">
      <c r="A59" s="5"/>
      <c r="B59" s="15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5"/>
      <c r="B60" s="15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5"/>
      <c r="B61" s="15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5"/>
      <c r="B62" s="15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5"/>
      <c r="B63" s="15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5"/>
      <c r="B64" s="15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5"/>
      <c r="B65" s="15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5"/>
      <c r="B66" s="15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5"/>
      <c r="B67" s="15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5"/>
      <c r="B68" s="15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5"/>
      <c r="B69" s="15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/>
      <c r="B70" s="15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5"/>
      <c r="B71" s="15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5"/>
      <c r="B72" s="15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5"/>
      <c r="B73" s="15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/>
      <c r="B74" s="15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5"/>
      <c r="B75" s="15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5"/>
      <c r="B76" s="15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5"/>
      <c r="B77" s="15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5"/>
      <c r="B78" s="15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5"/>
      <c r="B79" s="15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s="5"/>
      <c r="B80" s="15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5"/>
      <c r="B81" s="15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s="5"/>
      <c r="B82" s="15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14" ht="12.75">
      <c r="A83" s="1"/>
      <c r="B83" s="15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5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5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5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5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5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5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5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5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5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5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5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</sheetData>
  <sheetProtection/>
  <mergeCells count="6">
    <mergeCell ref="J7:K8"/>
    <mergeCell ref="J10:K10"/>
    <mergeCell ref="M6:P6"/>
    <mergeCell ref="A3:P3"/>
    <mergeCell ref="A4:P4"/>
    <mergeCell ref="A5:P5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69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O226"/>
  <sheetViews>
    <sheetView view="pageBreakPreview" zoomScaleSheetLayoutView="100" zoomScalePageLayoutView="0" workbookViewId="0" topLeftCell="A205">
      <selection activeCell="A4" sqref="A4:M4"/>
    </sheetView>
  </sheetViews>
  <sheetFormatPr defaultColWidth="9.140625" defaultRowHeight="12.75"/>
  <cols>
    <col min="1" max="1" width="36.7109375" style="121" customWidth="1"/>
    <col min="2" max="2" width="7.7109375" style="159" customWidth="1"/>
    <col min="3" max="3" width="12.57421875" style="121" bestFit="1" customWidth="1"/>
    <col min="4" max="5" width="11.7109375" style="121" bestFit="1" customWidth="1"/>
    <col min="6" max="6" width="14.57421875" style="121" bestFit="1" customWidth="1"/>
    <col min="7" max="7" width="11.00390625" style="121" customWidth="1"/>
    <col min="8" max="9" width="12.28125" style="121" customWidth="1"/>
    <col min="10" max="10" width="11.28125" style="121" customWidth="1"/>
    <col min="11" max="11" width="10.57421875" style="121" customWidth="1"/>
    <col min="12" max="12" width="11.7109375" style="121" bestFit="1" customWidth="1"/>
    <col min="13" max="13" width="9.7109375" style="121" hidden="1" customWidth="1"/>
    <col min="14" max="14" width="13.7109375" style="121" bestFit="1" customWidth="1"/>
    <col min="15" max="16384" width="9.140625" style="121" customWidth="1"/>
  </cols>
  <sheetData>
    <row r="1" spans="1:13" ht="15.75">
      <c r="A1" s="4" t="s">
        <v>952</v>
      </c>
      <c r="B1" s="355"/>
      <c r="C1" s="212"/>
      <c r="D1" s="212"/>
      <c r="E1" s="212"/>
      <c r="F1" s="212"/>
      <c r="G1" s="225"/>
      <c r="H1" s="225"/>
      <c r="I1" s="225"/>
      <c r="J1" s="419"/>
      <c r="K1" s="419"/>
      <c r="L1" s="419"/>
      <c r="M1" s="419"/>
    </row>
    <row r="2" spans="1:13" ht="15.75">
      <c r="A2" s="860" t="s">
        <v>83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</row>
    <row r="3" spans="1:13" ht="15.75">
      <c r="A3" s="860" t="s">
        <v>603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7"/>
    </row>
    <row r="4" spans="1:13" ht="15.75">
      <c r="A4" s="860" t="s">
        <v>0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</row>
    <row r="5" spans="1:13" ht="15.75">
      <c r="A5" s="119"/>
      <c r="B5" s="122"/>
      <c r="C5" s="119"/>
      <c r="D5" s="119"/>
      <c r="E5" s="122"/>
      <c r="F5" s="122"/>
      <c r="G5" s="119"/>
      <c r="H5" s="119"/>
      <c r="I5" s="119"/>
      <c r="J5" s="120"/>
      <c r="K5" s="120"/>
      <c r="L5" s="120"/>
      <c r="M5" s="120"/>
    </row>
    <row r="6" spans="1:13" ht="12.75">
      <c r="A6" s="120"/>
      <c r="B6" s="158"/>
      <c r="C6" s="120"/>
      <c r="D6" s="120"/>
      <c r="E6" s="120"/>
      <c r="F6" s="120"/>
      <c r="G6" s="120"/>
      <c r="H6" s="120"/>
      <c r="I6" s="120"/>
      <c r="J6" s="858" t="s">
        <v>41</v>
      </c>
      <c r="K6" s="858"/>
      <c r="L6" s="858"/>
      <c r="M6" s="859"/>
    </row>
    <row r="7" spans="1:12" ht="12.75" customHeight="1">
      <c r="A7" s="698" t="s">
        <v>352</v>
      </c>
      <c r="B7" s="699" t="s">
        <v>465</v>
      </c>
      <c r="C7" s="698" t="s">
        <v>43</v>
      </c>
      <c r="D7" s="698" t="s">
        <v>44</v>
      </c>
      <c r="E7" s="7" t="s">
        <v>393</v>
      </c>
      <c r="F7" s="7" t="s">
        <v>45</v>
      </c>
      <c r="G7" s="698" t="s">
        <v>46</v>
      </c>
      <c r="H7" s="7" t="s">
        <v>389</v>
      </c>
      <c r="I7" s="698" t="s">
        <v>353</v>
      </c>
      <c r="J7" s="7" t="s">
        <v>395</v>
      </c>
      <c r="K7" s="698" t="s">
        <v>229</v>
      </c>
      <c r="L7" s="700" t="s">
        <v>48</v>
      </c>
    </row>
    <row r="8" spans="1:12" ht="12.75">
      <c r="A8" s="701" t="s">
        <v>49</v>
      </c>
      <c r="B8" s="59" t="s">
        <v>466</v>
      </c>
      <c r="C8" s="701" t="s">
        <v>50</v>
      </c>
      <c r="D8" s="701" t="s">
        <v>51</v>
      </c>
      <c r="E8" s="16" t="s">
        <v>394</v>
      </c>
      <c r="F8" s="16" t="s">
        <v>392</v>
      </c>
      <c r="G8" s="701" t="s">
        <v>52</v>
      </c>
      <c r="H8" s="16" t="s">
        <v>390</v>
      </c>
      <c r="I8" s="701" t="s">
        <v>354</v>
      </c>
      <c r="J8" s="16" t="s">
        <v>396</v>
      </c>
      <c r="K8" s="701" t="s">
        <v>211</v>
      </c>
      <c r="L8" s="702" t="s">
        <v>355</v>
      </c>
    </row>
    <row r="9" spans="1:12" ht="12.75">
      <c r="A9" s="703"/>
      <c r="B9" s="60" t="s">
        <v>467</v>
      </c>
      <c r="C9" s="703" t="s">
        <v>58</v>
      </c>
      <c r="D9" s="703" t="s">
        <v>356</v>
      </c>
      <c r="E9" s="9" t="s">
        <v>60</v>
      </c>
      <c r="F9" s="9" t="s">
        <v>60</v>
      </c>
      <c r="G9" s="703" t="s">
        <v>60</v>
      </c>
      <c r="H9" s="9" t="s">
        <v>391</v>
      </c>
      <c r="I9" s="703" t="s">
        <v>59</v>
      </c>
      <c r="J9" s="9" t="s">
        <v>397</v>
      </c>
      <c r="K9" s="703" t="s">
        <v>206</v>
      </c>
      <c r="L9" s="704" t="s">
        <v>60</v>
      </c>
    </row>
    <row r="10" spans="1:12" ht="12.75">
      <c r="A10" s="698" t="s">
        <v>6</v>
      </c>
      <c r="B10" s="705"/>
      <c r="C10" s="698" t="s">
        <v>7</v>
      </c>
      <c r="D10" s="698" t="s">
        <v>8</v>
      </c>
      <c r="E10" s="698" t="s">
        <v>9</v>
      </c>
      <c r="F10" s="698" t="s">
        <v>10</v>
      </c>
      <c r="G10" s="698" t="s">
        <v>11</v>
      </c>
      <c r="H10" s="698" t="s">
        <v>12</v>
      </c>
      <c r="I10" s="698" t="s">
        <v>13</v>
      </c>
      <c r="J10" s="698" t="s">
        <v>14</v>
      </c>
      <c r="K10" s="698" t="s">
        <v>15</v>
      </c>
      <c r="L10" s="700" t="s">
        <v>16</v>
      </c>
    </row>
    <row r="11" spans="1:12" ht="12.75">
      <c r="A11" s="638" t="s">
        <v>862</v>
      </c>
      <c r="B11" s="705"/>
      <c r="C11" s="651"/>
      <c r="D11" s="651"/>
      <c r="E11" s="651"/>
      <c r="F11" s="651"/>
      <c r="G11" s="651"/>
      <c r="H11" s="651"/>
      <c r="I11" s="651"/>
      <c r="J11" s="651"/>
      <c r="K11" s="651"/>
      <c r="L11" s="651"/>
    </row>
    <row r="12" spans="1:12" ht="12.75">
      <c r="A12" s="642" t="s">
        <v>64</v>
      </c>
      <c r="B12" s="645" t="s">
        <v>443</v>
      </c>
      <c r="C12" s="646">
        <f>SUM(D12:E12)</f>
        <v>101159</v>
      </c>
      <c r="D12" s="646">
        <v>92965</v>
      </c>
      <c r="E12" s="646">
        <v>8194</v>
      </c>
      <c r="F12" s="646"/>
      <c r="G12" s="646"/>
      <c r="H12" s="646"/>
      <c r="I12" s="646"/>
      <c r="J12" s="646"/>
      <c r="K12" s="646"/>
      <c r="L12" s="646"/>
    </row>
    <row r="13" spans="1:12" ht="12.75">
      <c r="A13" s="162" t="s">
        <v>829</v>
      </c>
      <c r="B13" s="645"/>
      <c r="C13" s="646">
        <v>96376</v>
      </c>
      <c r="D13" s="646">
        <v>89150</v>
      </c>
      <c r="E13" s="646">
        <v>8364</v>
      </c>
      <c r="F13" s="646"/>
      <c r="G13" s="646"/>
      <c r="H13" s="646"/>
      <c r="I13" s="646"/>
      <c r="J13" s="646"/>
      <c r="K13" s="646"/>
      <c r="L13" s="646">
        <v>-1138</v>
      </c>
    </row>
    <row r="14" spans="1:12" ht="12.75">
      <c r="A14" s="162" t="s">
        <v>830</v>
      </c>
      <c r="B14" s="645"/>
      <c r="C14" s="646">
        <v>96376</v>
      </c>
      <c r="D14" s="646">
        <v>89150</v>
      </c>
      <c r="E14" s="646">
        <v>8364</v>
      </c>
      <c r="F14" s="646"/>
      <c r="G14" s="646"/>
      <c r="H14" s="646"/>
      <c r="I14" s="646"/>
      <c r="J14" s="646"/>
      <c r="K14" s="646"/>
      <c r="L14" s="646">
        <v>-1138</v>
      </c>
    </row>
    <row r="15" spans="1:12" ht="12.75">
      <c r="A15" s="162" t="s">
        <v>831</v>
      </c>
      <c r="B15" s="645"/>
      <c r="C15" s="706">
        <f>C14/C13</f>
        <v>1</v>
      </c>
      <c r="D15" s="706">
        <f>D14/D13</f>
        <v>1</v>
      </c>
      <c r="E15" s="706">
        <f>E14/E13</f>
        <v>1</v>
      </c>
      <c r="F15" s="706"/>
      <c r="G15" s="706"/>
      <c r="H15" s="706"/>
      <c r="I15" s="706"/>
      <c r="J15" s="706"/>
      <c r="K15" s="706"/>
      <c r="L15" s="706">
        <f>L14/L13</f>
        <v>1</v>
      </c>
    </row>
    <row r="16" spans="1:12" ht="12.75">
      <c r="A16" s="638" t="s">
        <v>853</v>
      </c>
      <c r="B16" s="705"/>
      <c r="C16" s="651"/>
      <c r="D16" s="651"/>
      <c r="E16" s="651"/>
      <c r="F16" s="651"/>
      <c r="G16" s="651"/>
      <c r="H16" s="651"/>
      <c r="I16" s="651"/>
      <c r="J16" s="651"/>
      <c r="K16" s="651"/>
      <c r="L16" s="651"/>
    </row>
    <row r="17" spans="1:12" ht="12.75">
      <c r="A17" s="642" t="s">
        <v>64</v>
      </c>
      <c r="B17" s="645" t="s">
        <v>443</v>
      </c>
      <c r="C17" s="646">
        <f>SUM(D17:E17)</f>
        <v>88394</v>
      </c>
      <c r="D17" s="646">
        <v>80671</v>
      </c>
      <c r="E17" s="646">
        <v>7723</v>
      </c>
      <c r="F17" s="646"/>
      <c r="G17" s="646"/>
      <c r="H17" s="646"/>
      <c r="I17" s="646"/>
      <c r="J17" s="646"/>
      <c r="K17" s="646"/>
      <c r="L17" s="646"/>
    </row>
    <row r="18" spans="1:12" ht="12.75">
      <c r="A18" s="162" t="s">
        <v>835</v>
      </c>
      <c r="B18" s="645"/>
      <c r="C18" s="646">
        <v>87573</v>
      </c>
      <c r="D18" s="646">
        <v>78393</v>
      </c>
      <c r="E18" s="646">
        <v>7783</v>
      </c>
      <c r="F18" s="646"/>
      <c r="G18" s="646"/>
      <c r="H18" s="646"/>
      <c r="I18" s="646"/>
      <c r="J18" s="646"/>
      <c r="K18" s="646"/>
      <c r="L18" s="646">
        <v>1397</v>
      </c>
    </row>
    <row r="19" spans="1:12" ht="12.75">
      <c r="A19" s="162" t="s">
        <v>830</v>
      </c>
      <c r="B19" s="645"/>
      <c r="C19" s="646">
        <v>87573</v>
      </c>
      <c r="D19" s="646">
        <v>78393</v>
      </c>
      <c r="E19" s="646">
        <v>7769</v>
      </c>
      <c r="F19" s="646"/>
      <c r="G19" s="646"/>
      <c r="H19" s="646"/>
      <c r="I19" s="646"/>
      <c r="J19" s="646">
        <v>14</v>
      </c>
      <c r="K19" s="646"/>
      <c r="L19" s="646">
        <v>1397</v>
      </c>
    </row>
    <row r="20" spans="1:12" ht="12.75">
      <c r="A20" s="163" t="s">
        <v>831</v>
      </c>
      <c r="B20" s="647"/>
      <c r="C20" s="648">
        <f>C19/C18</f>
        <v>1</v>
      </c>
      <c r="D20" s="648">
        <f>D19/D18</f>
        <v>1</v>
      </c>
      <c r="E20" s="648">
        <f>E19/E18</f>
        <v>0.9982012077605037</v>
      </c>
      <c r="F20" s="648"/>
      <c r="G20" s="648"/>
      <c r="H20" s="648"/>
      <c r="I20" s="648"/>
      <c r="J20" s="648"/>
      <c r="K20" s="648"/>
      <c r="L20" s="648">
        <f>L19/L18</f>
        <v>1</v>
      </c>
    </row>
    <row r="21" spans="1:12" ht="12.75">
      <c r="A21" s="707" t="s">
        <v>856</v>
      </c>
      <c r="B21" s="708"/>
      <c r="C21" s="646"/>
      <c r="D21" s="646"/>
      <c r="E21" s="646"/>
      <c r="F21" s="646"/>
      <c r="G21" s="646"/>
      <c r="H21" s="646"/>
      <c r="I21" s="646"/>
      <c r="J21" s="646"/>
      <c r="K21" s="646"/>
      <c r="L21" s="646"/>
    </row>
    <row r="22" spans="1:12" ht="12.75">
      <c r="A22" s="642" t="s">
        <v>64</v>
      </c>
      <c r="B22" s="645" t="s">
        <v>443</v>
      </c>
      <c r="C22" s="646">
        <f>SUM(D22:E22)</f>
        <v>47740</v>
      </c>
      <c r="D22" s="646">
        <v>43737</v>
      </c>
      <c r="E22" s="646">
        <v>4003</v>
      </c>
      <c r="F22" s="646"/>
      <c r="G22" s="646"/>
      <c r="H22" s="646"/>
      <c r="I22" s="646"/>
      <c r="J22" s="646"/>
      <c r="K22" s="646"/>
      <c r="L22" s="646"/>
    </row>
    <row r="23" spans="1:12" ht="12.75">
      <c r="A23" s="162" t="s">
        <v>829</v>
      </c>
      <c r="B23" s="645"/>
      <c r="C23" s="646">
        <v>67357</v>
      </c>
      <c r="D23" s="646">
        <v>58929</v>
      </c>
      <c r="E23" s="646">
        <v>7471</v>
      </c>
      <c r="F23" s="646"/>
      <c r="G23" s="646"/>
      <c r="H23" s="646"/>
      <c r="I23" s="646"/>
      <c r="J23" s="646"/>
      <c r="K23" s="646"/>
      <c r="L23" s="646">
        <v>957</v>
      </c>
    </row>
    <row r="24" spans="1:12" ht="12.75">
      <c r="A24" s="162" t="s">
        <v>830</v>
      </c>
      <c r="B24" s="645"/>
      <c r="C24" s="646">
        <v>56672</v>
      </c>
      <c r="D24" s="646">
        <v>48181</v>
      </c>
      <c r="E24" s="646">
        <v>7534</v>
      </c>
      <c r="F24" s="646"/>
      <c r="G24" s="646"/>
      <c r="H24" s="646"/>
      <c r="I24" s="646"/>
      <c r="J24" s="646"/>
      <c r="K24" s="646"/>
      <c r="L24" s="646">
        <v>957</v>
      </c>
    </row>
    <row r="25" spans="1:12" ht="12.75">
      <c r="A25" s="162" t="s">
        <v>831</v>
      </c>
      <c r="B25" s="645"/>
      <c r="C25" s="706">
        <f>C24/C23</f>
        <v>0.8413676381073979</v>
      </c>
      <c r="D25" s="706">
        <f>D24/D23</f>
        <v>0.817611023434981</v>
      </c>
      <c r="E25" s="706">
        <f>E24/E23</f>
        <v>1.0084326060768305</v>
      </c>
      <c r="F25" s="706"/>
      <c r="G25" s="706"/>
      <c r="H25" s="706"/>
      <c r="I25" s="706"/>
      <c r="J25" s="706"/>
      <c r="K25" s="706"/>
      <c r="L25" s="706">
        <f>L24/L23</f>
        <v>1</v>
      </c>
    </row>
    <row r="26" spans="1:12" ht="12.75">
      <c r="A26" s="638" t="s">
        <v>863</v>
      </c>
      <c r="B26" s="705"/>
      <c r="C26" s="651"/>
      <c r="D26" s="651"/>
      <c r="E26" s="651"/>
      <c r="F26" s="651"/>
      <c r="G26" s="651"/>
      <c r="H26" s="651"/>
      <c r="I26" s="651"/>
      <c r="J26" s="651"/>
      <c r="K26" s="651"/>
      <c r="L26" s="651"/>
    </row>
    <row r="27" spans="1:12" ht="12.75">
      <c r="A27" s="642" t="s">
        <v>64</v>
      </c>
      <c r="B27" s="645" t="s">
        <v>443</v>
      </c>
      <c r="C27" s="646">
        <f>SUM(D27:E27)</f>
        <v>21233</v>
      </c>
      <c r="D27" s="646">
        <v>20533</v>
      </c>
      <c r="E27" s="646">
        <v>700</v>
      </c>
      <c r="F27" s="646"/>
      <c r="G27" s="646"/>
      <c r="H27" s="646"/>
      <c r="I27" s="646"/>
      <c r="J27" s="646"/>
      <c r="K27" s="646"/>
      <c r="L27" s="646"/>
    </row>
    <row r="28" spans="1:12" ht="12.75">
      <c r="A28" s="162" t="s">
        <v>829</v>
      </c>
      <c r="B28" s="645"/>
      <c r="C28" s="646">
        <v>21808</v>
      </c>
      <c r="D28" s="646">
        <v>20793</v>
      </c>
      <c r="E28" s="646">
        <v>738</v>
      </c>
      <c r="F28" s="646"/>
      <c r="G28" s="646"/>
      <c r="H28" s="646"/>
      <c r="I28" s="646"/>
      <c r="J28" s="646"/>
      <c r="K28" s="646"/>
      <c r="L28" s="646">
        <v>277</v>
      </c>
    </row>
    <row r="29" spans="1:12" ht="12.75">
      <c r="A29" s="162" t="s">
        <v>830</v>
      </c>
      <c r="B29" s="645"/>
      <c r="C29" s="646">
        <v>21654</v>
      </c>
      <c r="D29" s="646">
        <v>20643</v>
      </c>
      <c r="E29" s="646">
        <v>734</v>
      </c>
      <c r="F29" s="646"/>
      <c r="G29" s="646"/>
      <c r="H29" s="646"/>
      <c r="I29" s="646"/>
      <c r="J29" s="646"/>
      <c r="K29" s="646"/>
      <c r="L29" s="646">
        <v>277</v>
      </c>
    </row>
    <row r="30" spans="1:12" ht="12.75">
      <c r="A30" s="163" t="s">
        <v>831</v>
      </c>
      <c r="B30" s="647"/>
      <c r="C30" s="648">
        <f>C29/C28</f>
        <v>0.9929383712399119</v>
      </c>
      <c r="D30" s="648">
        <f>D29/D28</f>
        <v>0.992786033761362</v>
      </c>
      <c r="E30" s="648">
        <f>E29/E28</f>
        <v>0.994579945799458</v>
      </c>
      <c r="F30" s="648"/>
      <c r="G30" s="648"/>
      <c r="H30" s="648"/>
      <c r="I30" s="648"/>
      <c r="J30" s="648"/>
      <c r="K30" s="648"/>
      <c r="L30" s="648">
        <f>L29/L28</f>
        <v>1</v>
      </c>
    </row>
    <row r="31" spans="1:12" ht="12.75">
      <c r="A31" s="681" t="s">
        <v>864</v>
      </c>
      <c r="B31" s="709"/>
      <c r="C31" s="646"/>
      <c r="D31" s="646"/>
      <c r="E31" s="646"/>
      <c r="F31" s="646"/>
      <c r="G31" s="646"/>
      <c r="H31" s="646"/>
      <c r="I31" s="646"/>
      <c r="J31" s="646"/>
      <c r="K31" s="646"/>
      <c r="L31" s="646"/>
    </row>
    <row r="32" spans="1:12" ht="12.75">
      <c r="A32" s="642" t="s">
        <v>64</v>
      </c>
      <c r="B32" s="645"/>
      <c r="C32" s="646">
        <f>SUM(C37,C42)</f>
        <v>142950</v>
      </c>
      <c r="D32" s="646">
        <v>66279</v>
      </c>
      <c r="E32" s="646">
        <f>SUM(E37,E42)</f>
        <v>76671</v>
      </c>
      <c r="F32" s="646"/>
      <c r="G32" s="646"/>
      <c r="H32" s="646"/>
      <c r="I32" s="646"/>
      <c r="J32" s="646">
        <f>SUM(J37,J42)</f>
        <v>0</v>
      </c>
      <c r="K32" s="646"/>
      <c r="L32" s="646">
        <f>SUM(L37,L42)</f>
        <v>0</v>
      </c>
    </row>
    <row r="33" spans="1:12" ht="12.75">
      <c r="A33" s="162" t="s">
        <v>832</v>
      </c>
      <c r="B33" s="645"/>
      <c r="C33" s="646">
        <f>SUM(C38,C43)</f>
        <v>154434</v>
      </c>
      <c r="D33" s="646">
        <f>SUM(D38,D43)</f>
        <v>68215</v>
      </c>
      <c r="E33" s="646">
        <f>SUM(E38,E43)</f>
        <v>84606</v>
      </c>
      <c r="F33" s="646"/>
      <c r="G33" s="646"/>
      <c r="H33" s="646"/>
      <c r="I33" s="646"/>
      <c r="J33" s="646">
        <f>SUM(J38,J43)</f>
        <v>434</v>
      </c>
      <c r="K33" s="646"/>
      <c r="L33" s="646">
        <f>SUM(L38,L43)</f>
        <v>1179</v>
      </c>
    </row>
    <row r="34" spans="1:12" ht="12.75">
      <c r="A34" s="162" t="s">
        <v>830</v>
      </c>
      <c r="B34" s="645"/>
      <c r="C34" s="646">
        <f>SUM(C39,C44)</f>
        <v>154429</v>
      </c>
      <c r="D34" s="646">
        <f>SUM(D39,D44)</f>
        <v>68214</v>
      </c>
      <c r="E34" s="646">
        <f>SUM(E39,E44)</f>
        <v>84602</v>
      </c>
      <c r="F34" s="646"/>
      <c r="G34" s="646"/>
      <c r="H34" s="646"/>
      <c r="I34" s="646"/>
      <c r="J34" s="646">
        <f>SUM(J39,J44)</f>
        <v>434</v>
      </c>
      <c r="K34" s="646"/>
      <c r="L34" s="646">
        <f>SUM(L39,L44)</f>
        <v>1179</v>
      </c>
    </row>
    <row r="35" spans="1:12" ht="12.75">
      <c r="A35" s="163" t="s">
        <v>831</v>
      </c>
      <c r="B35" s="647"/>
      <c r="C35" s="648">
        <f>C34/C33</f>
        <v>0.9999676237098049</v>
      </c>
      <c r="D35" s="648">
        <f>D34/D33</f>
        <v>0.9999853404676391</v>
      </c>
      <c r="E35" s="648">
        <f>E34/E33</f>
        <v>0.9999527220291705</v>
      </c>
      <c r="F35" s="648"/>
      <c r="G35" s="648"/>
      <c r="H35" s="648"/>
      <c r="I35" s="648"/>
      <c r="J35" s="648">
        <f>J34/J33</f>
        <v>1</v>
      </c>
      <c r="K35" s="648"/>
      <c r="L35" s="648">
        <f>L34/L33</f>
        <v>1</v>
      </c>
    </row>
    <row r="36" spans="1:12" ht="12.75">
      <c r="A36" s="638" t="s">
        <v>357</v>
      </c>
      <c r="B36" s="705"/>
      <c r="C36" s="651"/>
      <c r="D36" s="651"/>
      <c r="E36" s="651"/>
      <c r="F36" s="651"/>
      <c r="G36" s="651"/>
      <c r="H36" s="651"/>
      <c r="I36" s="651"/>
      <c r="J36" s="651"/>
      <c r="K36" s="651"/>
      <c r="L36" s="651"/>
    </row>
    <row r="37" spans="1:12" ht="12.75">
      <c r="A37" s="642" t="s">
        <v>64</v>
      </c>
      <c r="B37" s="645" t="s">
        <v>471</v>
      </c>
      <c r="C37" s="646">
        <f>SUM(D37:E37)</f>
        <v>83915</v>
      </c>
      <c r="D37" s="646">
        <v>35479</v>
      </c>
      <c r="E37" s="646">
        <v>48436</v>
      </c>
      <c r="F37" s="646"/>
      <c r="G37" s="646"/>
      <c r="H37" s="646"/>
      <c r="I37" s="646"/>
      <c r="J37" s="646"/>
      <c r="K37" s="646"/>
      <c r="L37" s="646"/>
    </row>
    <row r="38" spans="1:12" ht="12.75">
      <c r="A38" s="162" t="s">
        <v>829</v>
      </c>
      <c r="B38" s="645"/>
      <c r="C38" s="646">
        <v>94587</v>
      </c>
      <c r="D38" s="646">
        <v>39831</v>
      </c>
      <c r="E38" s="646">
        <v>53178</v>
      </c>
      <c r="F38" s="646"/>
      <c r="G38" s="646"/>
      <c r="H38" s="646"/>
      <c r="I38" s="646"/>
      <c r="J38" s="646">
        <v>434</v>
      </c>
      <c r="K38" s="646"/>
      <c r="L38" s="646">
        <v>1144</v>
      </c>
    </row>
    <row r="39" spans="1:12" ht="12.75">
      <c r="A39" s="162" t="s">
        <v>830</v>
      </c>
      <c r="B39" s="645"/>
      <c r="C39" s="646">
        <v>92430</v>
      </c>
      <c r="D39" s="646">
        <v>37676</v>
      </c>
      <c r="E39" s="646">
        <v>53176</v>
      </c>
      <c r="F39" s="646"/>
      <c r="G39" s="646"/>
      <c r="H39" s="646"/>
      <c r="I39" s="646"/>
      <c r="J39" s="646">
        <v>434</v>
      </c>
      <c r="K39" s="646"/>
      <c r="L39" s="646">
        <v>1144</v>
      </c>
    </row>
    <row r="40" spans="1:12" ht="12.75">
      <c r="A40" s="163" t="s">
        <v>831</v>
      </c>
      <c r="B40" s="647"/>
      <c r="C40" s="648">
        <f>C39/C38</f>
        <v>0.9771955977037013</v>
      </c>
      <c r="D40" s="648">
        <f>D39/D38</f>
        <v>0.9458964123421456</v>
      </c>
      <c r="E40" s="648">
        <f>E39/E38</f>
        <v>0.9999623904622212</v>
      </c>
      <c r="F40" s="648"/>
      <c r="G40" s="648"/>
      <c r="H40" s="648"/>
      <c r="I40" s="648"/>
      <c r="J40" s="648">
        <f>J39/J38</f>
        <v>1</v>
      </c>
      <c r="K40" s="648"/>
      <c r="L40" s="648">
        <f>L39/L38</f>
        <v>1</v>
      </c>
    </row>
    <row r="41" spans="1:12" ht="12.75">
      <c r="A41" s="638" t="s">
        <v>358</v>
      </c>
      <c r="B41" s="708"/>
      <c r="C41" s="646"/>
      <c r="D41" s="646"/>
      <c r="E41" s="646"/>
      <c r="F41" s="646"/>
      <c r="G41" s="646"/>
      <c r="H41" s="646"/>
      <c r="I41" s="646"/>
      <c r="J41" s="646"/>
      <c r="K41" s="646"/>
      <c r="L41" s="646"/>
    </row>
    <row r="42" spans="1:12" ht="12.75">
      <c r="A42" s="642" t="s">
        <v>64</v>
      </c>
      <c r="B42" s="645" t="s">
        <v>471</v>
      </c>
      <c r="C42" s="646">
        <f>SUM(D42:E42)</f>
        <v>59035</v>
      </c>
      <c r="D42" s="646">
        <v>30800</v>
      </c>
      <c r="E42" s="646">
        <v>28235</v>
      </c>
      <c r="F42" s="646"/>
      <c r="G42" s="646"/>
      <c r="H42" s="646"/>
      <c r="I42" s="646"/>
      <c r="J42" s="646"/>
      <c r="K42" s="646"/>
      <c r="L42" s="646"/>
    </row>
    <row r="43" spans="1:12" ht="12.75">
      <c r="A43" s="162" t="s">
        <v>829</v>
      </c>
      <c r="B43" s="645"/>
      <c r="C43" s="646">
        <v>59847</v>
      </c>
      <c r="D43" s="646">
        <v>28384</v>
      </c>
      <c r="E43" s="646">
        <v>31428</v>
      </c>
      <c r="F43" s="646"/>
      <c r="G43" s="646"/>
      <c r="H43" s="646"/>
      <c r="I43" s="646"/>
      <c r="J43" s="646"/>
      <c r="K43" s="646"/>
      <c r="L43" s="646">
        <v>35</v>
      </c>
    </row>
    <row r="44" spans="1:12" ht="12.75">
      <c r="A44" s="162" t="s">
        <v>830</v>
      </c>
      <c r="B44" s="645"/>
      <c r="C44" s="646">
        <v>61999</v>
      </c>
      <c r="D44" s="646">
        <v>30538</v>
      </c>
      <c r="E44" s="646">
        <v>31426</v>
      </c>
      <c r="F44" s="646"/>
      <c r="G44" s="646"/>
      <c r="H44" s="646"/>
      <c r="I44" s="646"/>
      <c r="J44" s="646"/>
      <c r="K44" s="646"/>
      <c r="L44" s="646">
        <v>35</v>
      </c>
    </row>
    <row r="45" spans="1:12" ht="12.75">
      <c r="A45" s="163" t="s">
        <v>831</v>
      </c>
      <c r="B45" s="647"/>
      <c r="C45" s="648">
        <f>C44/C43</f>
        <v>1.0359583604859057</v>
      </c>
      <c r="D45" s="648">
        <f>D44/D43</f>
        <v>1.0758878241262684</v>
      </c>
      <c r="E45" s="648">
        <f>E44/E43</f>
        <v>0.9999363624793178</v>
      </c>
      <c r="F45" s="648"/>
      <c r="G45" s="648"/>
      <c r="H45" s="648"/>
      <c r="I45" s="648"/>
      <c r="J45" s="648"/>
      <c r="K45" s="648"/>
      <c r="L45" s="648">
        <f>L44/L43</f>
        <v>1</v>
      </c>
    </row>
    <row r="46" spans="1:12" ht="12.75">
      <c r="A46" s="657" t="s">
        <v>772</v>
      </c>
      <c r="B46" s="710"/>
      <c r="C46" s="651"/>
      <c r="D46" s="651"/>
      <c r="E46" s="651"/>
      <c r="F46" s="651"/>
      <c r="G46" s="651"/>
      <c r="H46" s="651"/>
      <c r="I46" s="651"/>
      <c r="J46" s="651"/>
      <c r="K46" s="651"/>
      <c r="L46" s="651"/>
    </row>
    <row r="47" spans="1:12" ht="12.75">
      <c r="A47" s="642" t="s">
        <v>64</v>
      </c>
      <c r="B47" s="645" t="s">
        <v>443</v>
      </c>
      <c r="C47" s="646">
        <f>SUM(D47:E47)</f>
        <v>36313</v>
      </c>
      <c r="D47" s="646">
        <v>29729</v>
      </c>
      <c r="E47" s="646">
        <v>6584</v>
      </c>
      <c r="F47" s="646"/>
      <c r="G47" s="646"/>
      <c r="H47" s="646"/>
      <c r="I47" s="646"/>
      <c r="J47" s="646"/>
      <c r="K47" s="646"/>
      <c r="L47" s="646"/>
    </row>
    <row r="48" spans="1:12" ht="12.75">
      <c r="A48" s="162" t="s">
        <v>832</v>
      </c>
      <c r="B48" s="645"/>
      <c r="C48" s="646">
        <v>39389</v>
      </c>
      <c r="D48" s="646">
        <v>30286</v>
      </c>
      <c r="E48" s="646">
        <v>8041</v>
      </c>
      <c r="F48" s="646"/>
      <c r="G48" s="646"/>
      <c r="H48" s="646"/>
      <c r="I48" s="646"/>
      <c r="J48" s="646"/>
      <c r="K48" s="646"/>
      <c r="L48" s="646">
        <v>1062</v>
      </c>
    </row>
    <row r="49" spans="1:12" ht="12.75">
      <c r="A49" s="162" t="s">
        <v>830</v>
      </c>
      <c r="B49" s="645"/>
      <c r="C49" s="646">
        <v>39388</v>
      </c>
      <c r="D49" s="646">
        <v>30286</v>
      </c>
      <c r="E49" s="646">
        <v>8040</v>
      </c>
      <c r="F49" s="646"/>
      <c r="G49" s="646"/>
      <c r="H49" s="646"/>
      <c r="I49" s="646"/>
      <c r="J49" s="646"/>
      <c r="K49" s="646"/>
      <c r="L49" s="646">
        <v>1062</v>
      </c>
    </row>
    <row r="50" spans="1:12" ht="12.75">
      <c r="A50" s="163" t="s">
        <v>831</v>
      </c>
      <c r="B50" s="647"/>
      <c r="C50" s="648">
        <f>C49/C48</f>
        <v>0.9999746122013761</v>
      </c>
      <c r="D50" s="648">
        <f>D49/D48</f>
        <v>1</v>
      </c>
      <c r="E50" s="648">
        <f>E49/E48</f>
        <v>0.9998756373585375</v>
      </c>
      <c r="F50" s="648"/>
      <c r="G50" s="648"/>
      <c r="H50" s="648"/>
      <c r="I50" s="648"/>
      <c r="J50" s="648"/>
      <c r="K50" s="648"/>
      <c r="L50" s="648">
        <f>L49/L48</f>
        <v>1</v>
      </c>
    </row>
    <row r="51" spans="1:12" ht="12.75">
      <c r="A51" s="711" t="s">
        <v>865</v>
      </c>
      <c r="B51" s="712"/>
      <c r="C51" s="111"/>
      <c r="D51" s="646"/>
      <c r="E51" s="663"/>
      <c r="F51" s="666"/>
      <c r="G51" s="666"/>
      <c r="H51" s="666"/>
      <c r="I51" s="666"/>
      <c r="J51" s="663"/>
      <c r="K51" s="666"/>
      <c r="L51" s="668"/>
    </row>
    <row r="52" spans="1:12" ht="12.75">
      <c r="A52" s="642" t="s">
        <v>64</v>
      </c>
      <c r="B52" s="713"/>
      <c r="C52" s="111">
        <f aca="true" t="shared" si="0" ref="C52:E54">SUM(C57,C62,C67,C72)</f>
        <v>106230</v>
      </c>
      <c r="D52" s="111">
        <f t="shared" si="0"/>
        <v>40368</v>
      </c>
      <c r="E52" s="111">
        <f t="shared" si="0"/>
        <v>65862</v>
      </c>
      <c r="F52" s="111"/>
      <c r="G52" s="111"/>
      <c r="H52" s="111"/>
      <c r="I52" s="111"/>
      <c r="J52" s="111"/>
      <c r="K52" s="111"/>
      <c r="L52" s="111">
        <f>SUM(L57,L62,L67,L72)</f>
        <v>0</v>
      </c>
    </row>
    <row r="53" spans="1:12" ht="12.75">
      <c r="A53" s="162" t="s">
        <v>832</v>
      </c>
      <c r="B53" s="713"/>
      <c r="C53" s="111">
        <f t="shared" si="0"/>
        <v>118787</v>
      </c>
      <c r="D53" s="111">
        <f t="shared" si="0"/>
        <v>66953</v>
      </c>
      <c r="E53" s="111">
        <f t="shared" si="0"/>
        <v>48520</v>
      </c>
      <c r="F53" s="111"/>
      <c r="G53" s="111"/>
      <c r="H53" s="111"/>
      <c r="I53" s="111"/>
      <c r="J53" s="111"/>
      <c r="K53" s="111"/>
      <c r="L53" s="111">
        <f>SUM(L58,L63,L68,L73)</f>
        <v>3314</v>
      </c>
    </row>
    <row r="54" spans="1:12" ht="12.75">
      <c r="A54" s="162" t="s">
        <v>830</v>
      </c>
      <c r="B54" s="645"/>
      <c r="C54" s="111">
        <f t="shared" si="0"/>
        <v>118873</v>
      </c>
      <c r="D54" s="111">
        <f t="shared" si="0"/>
        <v>66953</v>
      </c>
      <c r="E54" s="111">
        <f t="shared" si="0"/>
        <v>48606</v>
      </c>
      <c r="F54" s="111"/>
      <c r="G54" s="111"/>
      <c r="H54" s="111"/>
      <c r="I54" s="111"/>
      <c r="J54" s="111"/>
      <c r="K54" s="111"/>
      <c r="L54" s="111">
        <f>SUM(L59,L64,L69,L74)</f>
        <v>3314</v>
      </c>
    </row>
    <row r="55" spans="1:12" ht="12.75">
      <c r="A55" s="163" t="s">
        <v>831</v>
      </c>
      <c r="B55" s="647"/>
      <c r="C55" s="648">
        <f>C54/C53</f>
        <v>1.0007239849478478</v>
      </c>
      <c r="D55" s="648">
        <f>D54/D53</f>
        <v>1</v>
      </c>
      <c r="E55" s="648">
        <f>E54/E53</f>
        <v>1.0017724649629018</v>
      </c>
      <c r="F55" s="648"/>
      <c r="G55" s="648"/>
      <c r="H55" s="648"/>
      <c r="I55" s="648"/>
      <c r="J55" s="648"/>
      <c r="K55" s="648"/>
      <c r="L55" s="648">
        <f>L54/L53</f>
        <v>1</v>
      </c>
    </row>
    <row r="56" spans="1:12" ht="12.75">
      <c r="A56" s="714" t="s">
        <v>274</v>
      </c>
      <c r="B56" s="715"/>
      <c r="C56" s="659"/>
      <c r="D56" s="651"/>
      <c r="E56" s="663"/>
      <c r="F56" s="663"/>
      <c r="G56" s="663"/>
      <c r="H56" s="663"/>
      <c r="I56" s="663"/>
      <c r="J56" s="663"/>
      <c r="K56" s="663"/>
      <c r="L56" s="716"/>
    </row>
    <row r="57" spans="1:12" ht="12.75">
      <c r="A57" s="642" t="s">
        <v>64</v>
      </c>
      <c r="B57" s="713" t="s">
        <v>471</v>
      </c>
      <c r="C57" s="111">
        <f>SUM(D57:E57)</f>
        <v>57218</v>
      </c>
      <c r="D57" s="646">
        <v>6240</v>
      </c>
      <c r="E57" s="666">
        <v>50978</v>
      </c>
      <c r="F57" s="666"/>
      <c r="G57" s="666"/>
      <c r="H57" s="666"/>
      <c r="I57" s="666"/>
      <c r="J57" s="666"/>
      <c r="K57" s="666"/>
      <c r="L57" s="668"/>
    </row>
    <row r="58" spans="1:12" ht="12.75">
      <c r="A58" s="162" t="s">
        <v>829</v>
      </c>
      <c r="B58" s="713"/>
      <c r="C58" s="111">
        <v>58557</v>
      </c>
      <c r="D58" s="646">
        <v>17228</v>
      </c>
      <c r="E58" s="666">
        <v>40377</v>
      </c>
      <c r="F58" s="666"/>
      <c r="G58" s="666"/>
      <c r="H58" s="666"/>
      <c r="I58" s="666"/>
      <c r="J58" s="666"/>
      <c r="K58" s="666"/>
      <c r="L58" s="194">
        <v>952</v>
      </c>
    </row>
    <row r="59" spans="1:12" ht="12.75">
      <c r="A59" s="162" t="s">
        <v>830</v>
      </c>
      <c r="B59" s="645"/>
      <c r="C59" s="646">
        <v>58609</v>
      </c>
      <c r="D59" s="646">
        <v>17228</v>
      </c>
      <c r="E59" s="646">
        <v>40429</v>
      </c>
      <c r="F59" s="646"/>
      <c r="G59" s="646"/>
      <c r="H59" s="646"/>
      <c r="I59" s="646"/>
      <c r="J59" s="646"/>
      <c r="K59" s="646"/>
      <c r="L59" s="646">
        <v>952</v>
      </c>
    </row>
    <row r="60" spans="1:12" ht="12.75">
      <c r="A60" s="163" t="s">
        <v>831</v>
      </c>
      <c r="B60" s="647"/>
      <c r="C60" s="648">
        <f>C59/C58</f>
        <v>1.0008880236350906</v>
      </c>
      <c r="D60" s="648">
        <f>D59/D58</f>
        <v>1</v>
      </c>
      <c r="E60" s="648">
        <f>E59/E58</f>
        <v>1.0012878619015777</v>
      </c>
      <c r="F60" s="648"/>
      <c r="G60" s="648"/>
      <c r="H60" s="648"/>
      <c r="I60" s="648"/>
      <c r="J60" s="648"/>
      <c r="K60" s="648"/>
      <c r="L60" s="648">
        <f>L59/L58</f>
        <v>1</v>
      </c>
    </row>
    <row r="61" spans="1:12" ht="12.75">
      <c r="A61" s="677" t="s">
        <v>275</v>
      </c>
      <c r="B61" s="717"/>
      <c r="C61" s="111"/>
      <c r="D61" s="646"/>
      <c r="E61" s="666"/>
      <c r="F61" s="666"/>
      <c r="G61" s="666"/>
      <c r="H61" s="666"/>
      <c r="I61" s="666"/>
      <c r="J61" s="666"/>
      <c r="K61" s="666"/>
      <c r="L61" s="194"/>
    </row>
    <row r="62" spans="1:12" ht="12.75">
      <c r="A62" s="642" t="s">
        <v>64</v>
      </c>
      <c r="B62" s="713" t="s">
        <v>443</v>
      </c>
      <c r="C62" s="111">
        <f>SUM(D62:E62)</f>
        <v>17827</v>
      </c>
      <c r="D62" s="646">
        <v>12112</v>
      </c>
      <c r="E62" s="666">
        <v>5715</v>
      </c>
      <c r="F62" s="666"/>
      <c r="G62" s="666"/>
      <c r="H62" s="666"/>
      <c r="I62" s="666"/>
      <c r="J62" s="666"/>
      <c r="K62" s="666"/>
      <c r="L62" s="194"/>
    </row>
    <row r="63" spans="1:12" ht="12.75">
      <c r="A63" s="162" t="s">
        <v>829</v>
      </c>
      <c r="B63" s="713"/>
      <c r="C63" s="111">
        <v>17589</v>
      </c>
      <c r="D63" s="646">
        <v>15003</v>
      </c>
      <c r="E63" s="666">
        <v>3540</v>
      </c>
      <c r="F63" s="666"/>
      <c r="G63" s="666"/>
      <c r="H63" s="666"/>
      <c r="I63" s="666"/>
      <c r="J63" s="666"/>
      <c r="K63" s="666"/>
      <c r="L63" s="194">
        <v>-954</v>
      </c>
    </row>
    <row r="64" spans="1:12" ht="12.75">
      <c r="A64" s="162" t="s">
        <v>830</v>
      </c>
      <c r="B64" s="645"/>
      <c r="C64" s="646">
        <v>17535</v>
      </c>
      <c r="D64" s="646">
        <v>15003</v>
      </c>
      <c r="E64" s="646">
        <v>3486</v>
      </c>
      <c r="F64" s="646"/>
      <c r="G64" s="646"/>
      <c r="H64" s="646"/>
      <c r="I64" s="646"/>
      <c r="J64" s="646"/>
      <c r="K64" s="646"/>
      <c r="L64" s="646">
        <v>-954</v>
      </c>
    </row>
    <row r="65" spans="1:12" ht="12.75">
      <c r="A65" s="163" t="s">
        <v>831</v>
      </c>
      <c r="B65" s="647"/>
      <c r="C65" s="648">
        <f>C64/C63</f>
        <v>0.9969298993689237</v>
      </c>
      <c r="D65" s="648">
        <f>D64/D63</f>
        <v>1</v>
      </c>
      <c r="E65" s="648">
        <f>E64/E63</f>
        <v>0.9847457627118644</v>
      </c>
      <c r="F65" s="648"/>
      <c r="G65" s="648"/>
      <c r="H65" s="648"/>
      <c r="I65" s="648"/>
      <c r="J65" s="648"/>
      <c r="K65" s="648"/>
      <c r="L65" s="648">
        <f>L64/L63</f>
        <v>1</v>
      </c>
    </row>
    <row r="66" spans="1:12" ht="12.75">
      <c r="A66" s="714" t="s">
        <v>277</v>
      </c>
      <c r="B66" s="715"/>
      <c r="C66" s="659"/>
      <c r="D66" s="651"/>
      <c r="E66" s="663"/>
      <c r="F66" s="663"/>
      <c r="G66" s="663"/>
      <c r="H66" s="663"/>
      <c r="I66" s="663"/>
      <c r="J66" s="663"/>
      <c r="K66" s="663"/>
      <c r="L66" s="196"/>
    </row>
    <row r="67" spans="1:12" ht="12.75">
      <c r="A67" s="642" t="s">
        <v>64</v>
      </c>
      <c r="B67" s="713" t="s">
        <v>443</v>
      </c>
      <c r="C67" s="111">
        <f>SUM(D67:E67)</f>
        <v>9499</v>
      </c>
      <c r="D67" s="646">
        <v>5054</v>
      </c>
      <c r="E67" s="666">
        <v>4445</v>
      </c>
      <c r="F67" s="666"/>
      <c r="G67" s="666"/>
      <c r="H67" s="666"/>
      <c r="I67" s="666"/>
      <c r="J67" s="666"/>
      <c r="K67" s="666"/>
      <c r="L67" s="194"/>
    </row>
    <row r="68" spans="1:12" ht="12.75">
      <c r="A68" s="162" t="s">
        <v>829</v>
      </c>
      <c r="B68" s="713"/>
      <c r="C68" s="111">
        <v>10120</v>
      </c>
      <c r="D68" s="646">
        <v>6368</v>
      </c>
      <c r="E68" s="666">
        <v>1717</v>
      </c>
      <c r="F68" s="666"/>
      <c r="G68" s="666"/>
      <c r="H68" s="666"/>
      <c r="I68" s="666"/>
      <c r="J68" s="666"/>
      <c r="K68" s="666"/>
      <c r="L68" s="194">
        <v>2035</v>
      </c>
    </row>
    <row r="69" spans="1:12" ht="12.75">
      <c r="A69" s="162" t="s">
        <v>830</v>
      </c>
      <c r="B69" s="645"/>
      <c r="C69" s="646">
        <v>10119</v>
      </c>
      <c r="D69" s="646">
        <v>6368</v>
      </c>
      <c r="E69" s="646">
        <v>1716</v>
      </c>
      <c r="F69" s="646"/>
      <c r="G69" s="646"/>
      <c r="H69" s="646"/>
      <c r="I69" s="646"/>
      <c r="J69" s="646"/>
      <c r="K69" s="646"/>
      <c r="L69" s="646">
        <v>2035</v>
      </c>
    </row>
    <row r="70" spans="1:12" ht="12.75">
      <c r="A70" s="163" t="s">
        <v>831</v>
      </c>
      <c r="B70" s="647"/>
      <c r="C70" s="648">
        <f>C69/C68</f>
        <v>0.9999011857707509</v>
      </c>
      <c r="D70" s="648">
        <f>D69/D68</f>
        <v>1</v>
      </c>
      <c r="E70" s="648">
        <f>E69/E68</f>
        <v>0.9994175888177053</v>
      </c>
      <c r="F70" s="648"/>
      <c r="G70" s="648"/>
      <c r="H70" s="648"/>
      <c r="I70" s="648"/>
      <c r="J70" s="648"/>
      <c r="K70" s="648"/>
      <c r="L70" s="648">
        <f>L69/L68</f>
        <v>1</v>
      </c>
    </row>
    <row r="71" spans="1:12" ht="12.75">
      <c r="A71" s="677" t="s">
        <v>276</v>
      </c>
      <c r="B71" s="717"/>
      <c r="C71" s="111"/>
      <c r="D71" s="646"/>
      <c r="E71" s="666"/>
      <c r="F71" s="666"/>
      <c r="G71" s="666"/>
      <c r="H71" s="666"/>
      <c r="I71" s="666"/>
      <c r="J71" s="663"/>
      <c r="K71" s="666"/>
      <c r="L71" s="194"/>
    </row>
    <row r="72" spans="1:12" ht="12.75">
      <c r="A72" s="642" t="s">
        <v>64</v>
      </c>
      <c r="B72" s="713" t="s">
        <v>443</v>
      </c>
      <c r="C72" s="111">
        <f>SUM(D72:E72)</f>
        <v>21686</v>
      </c>
      <c r="D72" s="646">
        <v>16962</v>
      </c>
      <c r="E72" s="666">
        <v>4724</v>
      </c>
      <c r="F72" s="666"/>
      <c r="G72" s="666"/>
      <c r="H72" s="666"/>
      <c r="I72" s="666"/>
      <c r="J72" s="666"/>
      <c r="K72" s="666"/>
      <c r="L72" s="194"/>
    </row>
    <row r="73" spans="1:12" ht="12.75">
      <c r="A73" s="162" t="s">
        <v>829</v>
      </c>
      <c r="B73" s="713"/>
      <c r="C73" s="111">
        <v>32521</v>
      </c>
      <c r="D73" s="646">
        <v>28354</v>
      </c>
      <c r="E73" s="666">
        <v>2886</v>
      </c>
      <c r="F73" s="666"/>
      <c r="G73" s="666"/>
      <c r="H73" s="666"/>
      <c r="I73" s="666"/>
      <c r="J73" s="666"/>
      <c r="K73" s="666"/>
      <c r="L73" s="194">
        <v>1281</v>
      </c>
    </row>
    <row r="74" spans="1:12" ht="12.75">
      <c r="A74" s="162" t="s">
        <v>830</v>
      </c>
      <c r="B74" s="645"/>
      <c r="C74" s="646">
        <v>32610</v>
      </c>
      <c r="D74" s="646">
        <v>28354</v>
      </c>
      <c r="E74" s="646">
        <v>2975</v>
      </c>
      <c r="F74" s="646"/>
      <c r="G74" s="646"/>
      <c r="H74" s="646"/>
      <c r="I74" s="646"/>
      <c r="J74" s="646"/>
      <c r="K74" s="646"/>
      <c r="L74" s="646">
        <v>1281</v>
      </c>
    </row>
    <row r="75" spans="1:12" ht="12.75">
      <c r="A75" s="163" t="s">
        <v>831</v>
      </c>
      <c r="B75" s="647"/>
      <c r="C75" s="648">
        <f>C74/C73</f>
        <v>1.002736693213616</v>
      </c>
      <c r="D75" s="648">
        <f>D74/D73</f>
        <v>1</v>
      </c>
      <c r="E75" s="648">
        <f>E74/E73</f>
        <v>1.0308385308385308</v>
      </c>
      <c r="F75" s="648"/>
      <c r="G75" s="648"/>
      <c r="H75" s="648"/>
      <c r="I75" s="648"/>
      <c r="J75" s="648"/>
      <c r="K75" s="648"/>
      <c r="L75" s="648">
        <f>L74/L73</f>
        <v>1</v>
      </c>
    </row>
    <row r="76" spans="1:12" ht="12.75">
      <c r="A76" s="679" t="s">
        <v>866</v>
      </c>
      <c r="B76" s="713" t="s">
        <v>443</v>
      </c>
      <c r="C76" s="111"/>
      <c r="D76" s="646"/>
      <c r="E76" s="666"/>
      <c r="F76" s="666"/>
      <c r="G76" s="666"/>
      <c r="H76" s="666"/>
      <c r="I76" s="666"/>
      <c r="J76" s="666"/>
      <c r="K76" s="666"/>
      <c r="L76" s="194"/>
    </row>
    <row r="77" spans="1:12" ht="12.75">
      <c r="A77" s="162" t="s">
        <v>841</v>
      </c>
      <c r="B77" s="713"/>
      <c r="C77" s="111">
        <v>0</v>
      </c>
      <c r="D77" s="111">
        <v>0</v>
      </c>
      <c r="E77" s="111">
        <v>0</v>
      </c>
      <c r="F77" s="111"/>
      <c r="G77" s="111"/>
      <c r="H77" s="111"/>
      <c r="I77" s="111"/>
      <c r="J77" s="111"/>
      <c r="K77" s="111"/>
      <c r="L77" s="111"/>
    </row>
    <row r="78" spans="1:12" ht="12.75">
      <c r="A78" s="162" t="s">
        <v>842</v>
      </c>
      <c r="B78" s="713"/>
      <c r="C78" s="111">
        <v>8316</v>
      </c>
      <c r="D78" s="111">
        <v>5208</v>
      </c>
      <c r="E78" s="111">
        <v>3108</v>
      </c>
      <c r="F78" s="111"/>
      <c r="G78" s="111"/>
      <c r="H78" s="111"/>
      <c r="I78" s="111"/>
      <c r="J78" s="111"/>
      <c r="K78" s="111"/>
      <c r="L78" s="111"/>
    </row>
    <row r="79" spans="1:12" ht="12.75">
      <c r="A79" s="162" t="s">
        <v>830</v>
      </c>
      <c r="B79" s="645"/>
      <c r="C79" s="646">
        <v>7976</v>
      </c>
      <c r="D79" s="646">
        <v>4868</v>
      </c>
      <c r="E79" s="646">
        <v>3108</v>
      </c>
      <c r="F79" s="646"/>
      <c r="G79" s="646"/>
      <c r="H79" s="646"/>
      <c r="I79" s="646"/>
      <c r="J79" s="646"/>
      <c r="K79" s="646"/>
      <c r="L79" s="646"/>
    </row>
    <row r="80" spans="1:12" ht="12.75">
      <c r="A80" s="163" t="s">
        <v>831</v>
      </c>
      <c r="B80" s="647"/>
      <c r="C80" s="648">
        <f>C79/C78</f>
        <v>0.9591149591149591</v>
      </c>
      <c r="D80" s="648">
        <f>D79/D78</f>
        <v>0.934715821812596</v>
      </c>
      <c r="E80" s="648">
        <f>E79/E78</f>
        <v>1</v>
      </c>
      <c r="F80" s="648"/>
      <c r="G80" s="648"/>
      <c r="H80" s="648"/>
      <c r="I80" s="648"/>
      <c r="J80" s="648"/>
      <c r="K80" s="648"/>
      <c r="L80" s="648"/>
    </row>
    <row r="81" spans="1:12" ht="12.75">
      <c r="A81" s="657" t="s">
        <v>867</v>
      </c>
      <c r="B81" s="710"/>
      <c r="C81" s="651"/>
      <c r="D81" s="651"/>
      <c r="E81" s="651"/>
      <c r="F81" s="651"/>
      <c r="G81" s="651"/>
      <c r="H81" s="651"/>
      <c r="I81" s="651"/>
      <c r="J81" s="651"/>
      <c r="K81" s="651"/>
      <c r="L81" s="651"/>
    </row>
    <row r="82" spans="1:12" ht="12.75">
      <c r="A82" s="642" t="s">
        <v>487</v>
      </c>
      <c r="B82" s="645"/>
      <c r="C82" s="646">
        <f aca="true" t="shared" si="1" ref="C82:E84">C87+C92+C97</f>
        <v>369948</v>
      </c>
      <c r="D82" s="646">
        <f t="shared" si="1"/>
        <v>307586</v>
      </c>
      <c r="E82" s="646">
        <f t="shared" si="1"/>
        <v>36102</v>
      </c>
      <c r="F82" s="646"/>
      <c r="G82" s="646"/>
      <c r="H82" s="646"/>
      <c r="I82" s="646"/>
      <c r="J82" s="646">
        <f>J87+J92+J97</f>
        <v>26260</v>
      </c>
      <c r="K82" s="646"/>
      <c r="L82" s="646">
        <f>L87+L92+L97</f>
        <v>0</v>
      </c>
    </row>
    <row r="83" spans="1:12" ht="12.75">
      <c r="A83" s="162" t="s">
        <v>838</v>
      </c>
      <c r="B83" s="645"/>
      <c r="C83" s="646">
        <f t="shared" si="1"/>
        <v>412700</v>
      </c>
      <c r="D83" s="646">
        <f t="shared" si="1"/>
        <v>337659</v>
      </c>
      <c r="E83" s="646">
        <f t="shared" si="1"/>
        <v>42780</v>
      </c>
      <c r="F83" s="646"/>
      <c r="G83" s="646"/>
      <c r="H83" s="646"/>
      <c r="I83" s="646"/>
      <c r="J83" s="646">
        <f>J88+J93+J98</f>
        <v>30036</v>
      </c>
      <c r="K83" s="646"/>
      <c r="L83" s="646">
        <f>L88+L93+L98</f>
        <v>2225</v>
      </c>
    </row>
    <row r="84" spans="1:12" ht="12.75">
      <c r="A84" s="162" t="s">
        <v>830</v>
      </c>
      <c r="B84" s="645"/>
      <c r="C84" s="646">
        <f t="shared" si="1"/>
        <v>375184</v>
      </c>
      <c r="D84" s="646">
        <f t="shared" si="1"/>
        <v>292929</v>
      </c>
      <c r="E84" s="646">
        <f t="shared" si="1"/>
        <v>49415</v>
      </c>
      <c r="F84" s="646"/>
      <c r="G84" s="646"/>
      <c r="H84" s="646"/>
      <c r="I84" s="646"/>
      <c r="J84" s="646">
        <f>J89+J94+J99</f>
        <v>30615</v>
      </c>
      <c r="K84" s="646"/>
      <c r="L84" s="646">
        <f>L89+L94+L99</f>
        <v>2225</v>
      </c>
    </row>
    <row r="85" spans="1:12" ht="12.75">
      <c r="A85" s="163" t="s">
        <v>831</v>
      </c>
      <c r="B85" s="647"/>
      <c r="C85" s="648">
        <f>C84/C83</f>
        <v>0.9090961957838624</v>
      </c>
      <c r="D85" s="648">
        <f>D84/D83</f>
        <v>0.8675290751912432</v>
      </c>
      <c r="E85" s="648">
        <f>E84/E83</f>
        <v>1.1550958391771855</v>
      </c>
      <c r="F85" s="648"/>
      <c r="G85" s="648"/>
      <c r="H85" s="648"/>
      <c r="I85" s="648"/>
      <c r="J85" s="648">
        <f>J84/J83</f>
        <v>1.0192768677586896</v>
      </c>
      <c r="K85" s="648"/>
      <c r="L85" s="648">
        <f>L84/L83</f>
        <v>1</v>
      </c>
    </row>
    <row r="86" spans="1:12" ht="12.75">
      <c r="A86" s="707" t="s">
        <v>843</v>
      </c>
      <c r="B86" s="708"/>
      <c r="C86" s="646"/>
      <c r="D86" s="646"/>
      <c r="E86" s="646"/>
      <c r="F86" s="646"/>
      <c r="G86" s="646"/>
      <c r="H86" s="646"/>
      <c r="I86" s="646"/>
      <c r="J86" s="646"/>
      <c r="K86" s="646"/>
      <c r="L86" s="646"/>
    </row>
    <row r="87" spans="1:12" ht="12.75">
      <c r="A87" s="642" t="s">
        <v>487</v>
      </c>
      <c r="B87" s="645" t="s">
        <v>443</v>
      </c>
      <c r="C87" s="646">
        <v>25886</v>
      </c>
      <c r="D87" s="646">
        <v>24026</v>
      </c>
      <c r="E87" s="646"/>
      <c r="F87" s="646"/>
      <c r="G87" s="646"/>
      <c r="H87" s="646"/>
      <c r="I87" s="646"/>
      <c r="J87" s="646">
        <v>1860</v>
      </c>
      <c r="K87" s="646"/>
      <c r="L87" s="646"/>
    </row>
    <row r="88" spans="1:12" ht="12.75">
      <c r="A88" s="162" t="s">
        <v>844</v>
      </c>
      <c r="B88" s="645"/>
      <c r="C88" s="646">
        <v>32248</v>
      </c>
      <c r="D88" s="646">
        <v>27338</v>
      </c>
      <c r="E88" s="646">
        <v>0</v>
      </c>
      <c r="F88" s="646"/>
      <c r="G88" s="646"/>
      <c r="H88" s="646"/>
      <c r="I88" s="646"/>
      <c r="J88" s="646">
        <v>4248</v>
      </c>
      <c r="K88" s="646"/>
      <c r="L88" s="646">
        <v>662</v>
      </c>
    </row>
    <row r="89" spans="1:12" ht="12.75">
      <c r="A89" s="162" t="s">
        <v>830</v>
      </c>
      <c r="B89" s="645"/>
      <c r="C89" s="646">
        <v>38438</v>
      </c>
      <c r="D89" s="646">
        <v>27338</v>
      </c>
      <c r="E89" s="646">
        <v>6190</v>
      </c>
      <c r="F89" s="646"/>
      <c r="G89" s="646"/>
      <c r="H89" s="646"/>
      <c r="I89" s="646"/>
      <c r="J89" s="646">
        <v>4248</v>
      </c>
      <c r="K89" s="646"/>
      <c r="L89" s="646">
        <v>662</v>
      </c>
    </row>
    <row r="90" spans="1:12" ht="12.75">
      <c r="A90" s="163" t="s">
        <v>831</v>
      </c>
      <c r="B90" s="647"/>
      <c r="C90" s="648">
        <f>C89/C88</f>
        <v>1.19194988836517</v>
      </c>
      <c r="D90" s="648">
        <f>D89/D88</f>
        <v>1</v>
      </c>
      <c r="E90" s="648"/>
      <c r="F90" s="648"/>
      <c r="G90" s="648"/>
      <c r="H90" s="648"/>
      <c r="I90" s="648"/>
      <c r="J90" s="648">
        <f>J89/J88</f>
        <v>1</v>
      </c>
      <c r="K90" s="648"/>
      <c r="L90" s="648">
        <f>L89/L88</f>
        <v>1</v>
      </c>
    </row>
    <row r="91" spans="1:12" ht="12.75">
      <c r="A91" s="638" t="s">
        <v>845</v>
      </c>
      <c r="B91" s="705"/>
      <c r="C91" s="651"/>
      <c r="D91" s="651"/>
      <c r="E91" s="651"/>
      <c r="F91" s="651"/>
      <c r="G91" s="651"/>
      <c r="H91" s="651"/>
      <c r="I91" s="651"/>
      <c r="J91" s="651"/>
      <c r="K91" s="651"/>
      <c r="L91" s="651"/>
    </row>
    <row r="92" spans="1:12" ht="12.75">
      <c r="A92" s="642" t="s">
        <v>487</v>
      </c>
      <c r="B92" s="645" t="s">
        <v>443</v>
      </c>
      <c r="C92" s="646">
        <f>SUM(D92:J92)</f>
        <v>22900</v>
      </c>
      <c r="D92" s="646">
        <f>'[1]kiadás'!B43-'[1]bevétel'!I43</f>
        <v>0</v>
      </c>
      <c r="E92" s="646"/>
      <c r="F92" s="646"/>
      <c r="G92" s="646"/>
      <c r="H92" s="646"/>
      <c r="I92" s="646"/>
      <c r="J92" s="646">
        <v>22900</v>
      </c>
      <c r="K92" s="646"/>
      <c r="L92" s="646"/>
    </row>
    <row r="93" spans="1:12" ht="12.75">
      <c r="A93" s="162" t="s">
        <v>844</v>
      </c>
      <c r="B93" s="645"/>
      <c r="C93" s="646">
        <v>29077</v>
      </c>
      <c r="D93" s="646">
        <v>591</v>
      </c>
      <c r="E93" s="646"/>
      <c r="F93" s="646"/>
      <c r="G93" s="646"/>
      <c r="H93" s="646"/>
      <c r="I93" s="646"/>
      <c r="J93" s="646">
        <v>25029</v>
      </c>
      <c r="K93" s="646"/>
      <c r="L93" s="646">
        <v>3457</v>
      </c>
    </row>
    <row r="94" spans="1:12" ht="12.75">
      <c r="A94" s="162" t="s">
        <v>830</v>
      </c>
      <c r="B94" s="645"/>
      <c r="C94" s="646">
        <v>29656</v>
      </c>
      <c r="D94" s="646">
        <v>591</v>
      </c>
      <c r="E94" s="646"/>
      <c r="F94" s="646"/>
      <c r="G94" s="646"/>
      <c r="H94" s="646"/>
      <c r="I94" s="646"/>
      <c r="J94" s="646">
        <v>25608</v>
      </c>
      <c r="K94" s="646"/>
      <c r="L94" s="646">
        <v>3457</v>
      </c>
    </row>
    <row r="95" spans="1:12" ht="12.75">
      <c r="A95" s="163" t="s">
        <v>831</v>
      </c>
      <c r="B95" s="647"/>
      <c r="C95" s="648">
        <f>C94/C93</f>
        <v>1.0199126457337415</v>
      </c>
      <c r="D95" s="648">
        <f>D94/D93</f>
        <v>1</v>
      </c>
      <c r="E95" s="648"/>
      <c r="F95" s="648"/>
      <c r="G95" s="648"/>
      <c r="H95" s="648"/>
      <c r="I95" s="648"/>
      <c r="J95" s="648">
        <f>J94/J93</f>
        <v>1.0231331655279876</v>
      </c>
      <c r="K95" s="648"/>
      <c r="L95" s="648">
        <f>L94/L93</f>
        <v>1</v>
      </c>
    </row>
    <row r="96" spans="1:12" ht="12.75">
      <c r="A96" s="685" t="s">
        <v>846</v>
      </c>
      <c r="B96" s="718"/>
      <c r="C96" s="640"/>
      <c r="D96" s="646"/>
      <c r="E96" s="640"/>
      <c r="F96" s="640"/>
      <c r="G96" s="640"/>
      <c r="H96" s="640"/>
      <c r="I96" s="640"/>
      <c r="J96" s="640"/>
      <c r="K96" s="640"/>
      <c r="L96" s="640"/>
    </row>
    <row r="97" spans="1:12" s="125" customFormat="1" ht="12.75">
      <c r="A97" s="642" t="s">
        <v>487</v>
      </c>
      <c r="B97" s="719"/>
      <c r="C97" s="643">
        <f>C102+C107+C112+C117+C122+C127+C132+C137+C142+C147+C152+C157+C162+C167+C172+C177+C182+C187+C192+C197+C202</f>
        <v>321162</v>
      </c>
      <c r="D97" s="643">
        <v>283560</v>
      </c>
      <c r="E97" s="643">
        <f>E102+E107+E112+E117+E122+E127+E132+E137+E142+E147+E152+E157+E162+E167+E172+E177+E182+E187+E192+E197+E202</f>
        <v>36102</v>
      </c>
      <c r="F97" s="643"/>
      <c r="G97" s="643"/>
      <c r="H97" s="643"/>
      <c r="I97" s="643"/>
      <c r="J97" s="643">
        <f>J102+J107+J112+J117+J122+J127+J132+J137+J142+J147+J152+J157+J162+J167+J172+J177+J182+J187+J192+J197+J202</f>
        <v>1500</v>
      </c>
      <c r="K97" s="643"/>
      <c r="L97" s="643">
        <f>L102+L107+L112+L117+L122+L127+L132+L137+L142+L147+L152+L157+L162+L167+L172+L177+L182+L187+L192+L197+L202</f>
        <v>0</v>
      </c>
    </row>
    <row r="98" spans="1:12" s="149" customFormat="1" ht="12.75">
      <c r="A98" s="162" t="s">
        <v>839</v>
      </c>
      <c r="B98" s="719"/>
      <c r="C98" s="643">
        <f>C103+C108+C113+C118+C123+C128+C133+C138+C143+C148+C153+C158+C163+C168+C173+C178+C183+C188+C193+C198+C203</f>
        <v>351375</v>
      </c>
      <c r="D98" s="643">
        <f>D103+D108+D113+D118+D123+D128+D133+D138+D143+D148+D153+D158+D163+D168+D173+D178+D183+D188+D193+D198+D203</f>
        <v>309730</v>
      </c>
      <c r="E98" s="643">
        <f>E103+E108+E113+E118+E123+E128+E133+E138+E143+E148+E153+E158+E163+E168+E173+E178+E183+E188+E193+E198+E203</f>
        <v>42780</v>
      </c>
      <c r="F98" s="643"/>
      <c r="G98" s="643"/>
      <c r="H98" s="643"/>
      <c r="I98" s="643"/>
      <c r="J98" s="643">
        <f>J103+J108+J113+J118+J123+J128+J133+J138+J143+J148+J153+J158+J163+J168+J173+J178+J183+J188+J193+J198+J203</f>
        <v>759</v>
      </c>
      <c r="K98" s="643"/>
      <c r="L98" s="643">
        <f>L103+L108+L113+L118+L123+L128+L133+L138+L143+L148+L153+L158+L163+L168+L173+L178+L183+L188+L193+L198+L203</f>
        <v>-1894</v>
      </c>
    </row>
    <row r="99" spans="1:12" s="149" customFormat="1" ht="12.75">
      <c r="A99" s="162" t="s">
        <v>830</v>
      </c>
      <c r="B99" s="645"/>
      <c r="C99" s="643">
        <f>C104+C109+C114+C119+C124+C129+C134+C139+C144+C149+C154+C159+C164+C169+C174+C179+C184+C189+C194+C199+C204</f>
        <v>307090</v>
      </c>
      <c r="D99" s="643">
        <f>D104+D109+D114+D119+D124+D129+D134+D139+D144+D149+D154+D159+D164+D169+D174+D179+D184+D189+D194+D199+D204</f>
        <v>265000</v>
      </c>
      <c r="E99" s="643">
        <f>E104+E109+E114+E119+E124+E129+E134+E139+E144+E149+E154+E159+E164+E169+E174+E179+E184+E189+E194+E199+E204</f>
        <v>43225</v>
      </c>
      <c r="F99" s="643"/>
      <c r="G99" s="643"/>
      <c r="H99" s="643"/>
      <c r="I99" s="643"/>
      <c r="J99" s="643">
        <f>J104+J109+J114+J119+J124+J129+J134+J139+J144+J149+J154+J159+J164+J169+J174+J179+J184+J189+J194+J199+J204</f>
        <v>759</v>
      </c>
      <c r="K99" s="643"/>
      <c r="L99" s="643">
        <f>L104+L109+L114+L119+L124+L129+L134+L139+L144+L149+L154+L159+L164+L169+L174+L179+L184+L189+L194+L199+L204</f>
        <v>-1894</v>
      </c>
    </row>
    <row r="100" spans="1:12" s="149" customFormat="1" ht="12.75">
      <c r="A100" s="163" t="s">
        <v>831</v>
      </c>
      <c r="B100" s="647"/>
      <c r="C100" s="648">
        <f>C99/C98</f>
        <v>0.8739665599430807</v>
      </c>
      <c r="D100" s="648">
        <f>D99/D98</f>
        <v>0.8555838956510509</v>
      </c>
      <c r="E100" s="648">
        <f>E99/E98</f>
        <v>1.0104020570359982</v>
      </c>
      <c r="F100" s="648"/>
      <c r="G100" s="648"/>
      <c r="H100" s="648"/>
      <c r="I100" s="648"/>
      <c r="J100" s="648">
        <f>J99/J98</f>
        <v>1</v>
      </c>
      <c r="K100" s="648"/>
      <c r="L100" s="648">
        <f>L99/L98</f>
        <v>1</v>
      </c>
    </row>
    <row r="101" spans="1:12" ht="12.75">
      <c r="A101" s="720" t="s">
        <v>362</v>
      </c>
      <c r="B101" s="721"/>
      <c r="C101" s="640"/>
      <c r="D101" s="640"/>
      <c r="E101" s="640"/>
      <c r="F101" s="640"/>
      <c r="G101" s="640"/>
      <c r="H101" s="640"/>
      <c r="I101" s="640"/>
      <c r="J101" s="640"/>
      <c r="K101" s="640"/>
      <c r="L101" s="640"/>
    </row>
    <row r="102" spans="1:12" s="125" customFormat="1" ht="12.75">
      <c r="A102" s="642" t="s">
        <v>487</v>
      </c>
      <c r="B102" s="719" t="s">
        <v>443</v>
      </c>
      <c r="C102" s="643">
        <v>8991</v>
      </c>
      <c r="D102" s="646">
        <v>8991</v>
      </c>
      <c r="E102" s="643"/>
      <c r="F102" s="643"/>
      <c r="G102" s="643"/>
      <c r="H102" s="643"/>
      <c r="I102" s="643"/>
      <c r="J102" s="643"/>
      <c r="K102" s="643"/>
      <c r="L102" s="643"/>
    </row>
    <row r="103" spans="1:12" s="149" customFormat="1" ht="12.75">
      <c r="A103" s="162" t="s">
        <v>844</v>
      </c>
      <c r="B103" s="719"/>
      <c r="C103" s="643">
        <v>9855</v>
      </c>
      <c r="D103" s="646">
        <v>9855</v>
      </c>
      <c r="E103" s="643"/>
      <c r="F103" s="643"/>
      <c r="G103" s="643"/>
      <c r="H103" s="643"/>
      <c r="I103" s="643"/>
      <c r="J103" s="643"/>
      <c r="K103" s="643"/>
      <c r="L103" s="643"/>
    </row>
    <row r="104" spans="1:12" s="149" customFormat="1" ht="12.75">
      <c r="A104" s="162" t="s">
        <v>830</v>
      </c>
      <c r="B104" s="645"/>
      <c r="C104" s="646">
        <v>9855</v>
      </c>
      <c r="D104" s="646">
        <v>9855</v>
      </c>
      <c r="E104" s="646"/>
      <c r="F104" s="646"/>
      <c r="G104" s="646"/>
      <c r="H104" s="646"/>
      <c r="I104" s="646"/>
      <c r="J104" s="646"/>
      <c r="K104" s="646"/>
      <c r="L104" s="646"/>
    </row>
    <row r="105" spans="1:12" s="149" customFormat="1" ht="12.75">
      <c r="A105" s="163" t="s">
        <v>831</v>
      </c>
      <c r="B105" s="647"/>
      <c r="C105" s="648">
        <f>C104/C103</f>
        <v>1</v>
      </c>
      <c r="D105" s="648">
        <f>D104/D103</f>
        <v>1</v>
      </c>
      <c r="E105" s="648"/>
      <c r="F105" s="648"/>
      <c r="G105" s="648"/>
      <c r="H105" s="648"/>
      <c r="I105" s="648"/>
      <c r="J105" s="648"/>
      <c r="K105" s="648"/>
      <c r="L105" s="648"/>
    </row>
    <row r="106" spans="1:12" ht="12.75">
      <c r="A106" s="685" t="s">
        <v>363</v>
      </c>
      <c r="B106" s="722"/>
      <c r="C106" s="643"/>
      <c r="D106" s="643"/>
      <c r="E106" s="643"/>
      <c r="F106" s="643"/>
      <c r="G106" s="643"/>
      <c r="H106" s="643"/>
      <c r="I106" s="643"/>
      <c r="J106" s="643"/>
      <c r="K106" s="643"/>
      <c r="L106" s="643"/>
    </row>
    <row r="107" spans="1:12" s="125" customFormat="1" ht="12.75">
      <c r="A107" s="642" t="s">
        <v>487</v>
      </c>
      <c r="B107" s="719" t="s">
        <v>443</v>
      </c>
      <c r="C107" s="643">
        <v>3805</v>
      </c>
      <c r="D107" s="646">
        <v>3805</v>
      </c>
      <c r="E107" s="643"/>
      <c r="F107" s="643"/>
      <c r="G107" s="643"/>
      <c r="H107" s="643"/>
      <c r="I107" s="643"/>
      <c r="J107" s="643"/>
      <c r="K107" s="643"/>
      <c r="L107" s="643"/>
    </row>
    <row r="108" spans="1:12" s="149" customFormat="1" ht="12.75">
      <c r="A108" s="162" t="s">
        <v>844</v>
      </c>
      <c r="B108" s="719"/>
      <c r="C108" s="643">
        <v>2997</v>
      </c>
      <c r="D108" s="646">
        <v>2997</v>
      </c>
      <c r="E108" s="643"/>
      <c r="F108" s="643"/>
      <c r="G108" s="643"/>
      <c r="H108" s="643"/>
      <c r="I108" s="643"/>
      <c r="J108" s="643"/>
      <c r="K108" s="643"/>
      <c r="L108" s="643"/>
    </row>
    <row r="109" spans="1:12" s="149" customFormat="1" ht="12.75">
      <c r="A109" s="162" t="s">
        <v>830</v>
      </c>
      <c r="B109" s="645"/>
      <c r="C109" s="646">
        <v>2997</v>
      </c>
      <c r="D109" s="646">
        <v>2997</v>
      </c>
      <c r="E109" s="646"/>
      <c r="F109" s="646"/>
      <c r="G109" s="646"/>
      <c r="H109" s="646"/>
      <c r="I109" s="646"/>
      <c r="J109" s="646"/>
      <c r="K109" s="646"/>
      <c r="L109" s="646"/>
    </row>
    <row r="110" spans="1:12" s="149" customFormat="1" ht="12.75">
      <c r="A110" s="163" t="s">
        <v>831</v>
      </c>
      <c r="B110" s="647"/>
      <c r="C110" s="648">
        <f>C109/C108</f>
        <v>1</v>
      </c>
      <c r="D110" s="648">
        <f>D109/D108</f>
        <v>1</v>
      </c>
      <c r="E110" s="648"/>
      <c r="F110" s="648"/>
      <c r="G110" s="648"/>
      <c r="H110" s="648"/>
      <c r="I110" s="648"/>
      <c r="J110" s="648"/>
      <c r="K110" s="648"/>
      <c r="L110" s="648"/>
    </row>
    <row r="111" spans="1:12" ht="12.75">
      <c r="A111" s="685" t="s">
        <v>364</v>
      </c>
      <c r="B111" s="721"/>
      <c r="C111" s="640"/>
      <c r="D111" s="640"/>
      <c r="E111" s="640"/>
      <c r="F111" s="640"/>
      <c r="G111" s="640"/>
      <c r="H111" s="640"/>
      <c r="I111" s="640"/>
      <c r="J111" s="640"/>
      <c r="K111" s="640"/>
      <c r="L111" s="640"/>
    </row>
    <row r="112" spans="1:12" s="125" customFormat="1" ht="12.75">
      <c r="A112" s="642" t="s">
        <v>487</v>
      </c>
      <c r="B112" s="719" t="s">
        <v>443</v>
      </c>
      <c r="C112" s="643">
        <f>SUM(D112:M112)</f>
        <v>5576</v>
      </c>
      <c r="D112" s="646">
        <v>5576</v>
      </c>
      <c r="E112" s="643"/>
      <c r="F112" s="643"/>
      <c r="G112" s="643"/>
      <c r="H112" s="643"/>
      <c r="I112" s="643"/>
      <c r="J112" s="643"/>
      <c r="K112" s="643"/>
      <c r="L112" s="643"/>
    </row>
    <row r="113" spans="1:12" s="149" customFormat="1" ht="12.75">
      <c r="A113" s="162" t="s">
        <v>844</v>
      </c>
      <c r="B113" s="719"/>
      <c r="C113" s="643">
        <v>4636</v>
      </c>
      <c r="D113" s="646">
        <v>4636</v>
      </c>
      <c r="E113" s="643"/>
      <c r="F113" s="643"/>
      <c r="G113" s="643"/>
      <c r="H113" s="643"/>
      <c r="I113" s="643"/>
      <c r="J113" s="643"/>
      <c r="K113" s="643"/>
      <c r="L113" s="643"/>
    </row>
    <row r="114" spans="1:12" s="149" customFormat="1" ht="12.75">
      <c r="A114" s="162" t="s">
        <v>830</v>
      </c>
      <c r="B114" s="645"/>
      <c r="C114" s="646">
        <v>4636</v>
      </c>
      <c r="D114" s="646">
        <v>4636</v>
      </c>
      <c r="E114" s="646"/>
      <c r="F114" s="646"/>
      <c r="G114" s="646"/>
      <c r="H114" s="646"/>
      <c r="I114" s="646"/>
      <c r="J114" s="646"/>
      <c r="K114" s="646"/>
      <c r="L114" s="646"/>
    </row>
    <row r="115" spans="1:12" s="149" customFormat="1" ht="12.75">
      <c r="A115" s="163" t="s">
        <v>831</v>
      </c>
      <c r="B115" s="647"/>
      <c r="C115" s="648">
        <f>C114/C113</f>
        <v>1</v>
      </c>
      <c r="D115" s="648">
        <f>D114/D113</f>
        <v>1</v>
      </c>
      <c r="E115" s="648"/>
      <c r="F115" s="648"/>
      <c r="G115" s="648"/>
      <c r="H115" s="648"/>
      <c r="I115" s="648"/>
      <c r="J115" s="648"/>
      <c r="K115" s="648"/>
      <c r="L115" s="648"/>
    </row>
    <row r="116" spans="1:12" ht="12.75">
      <c r="A116" s="685" t="s">
        <v>365</v>
      </c>
      <c r="B116" s="721"/>
      <c r="C116" s="643"/>
      <c r="D116" s="640"/>
      <c r="E116" s="643"/>
      <c r="F116" s="640"/>
      <c r="G116" s="643"/>
      <c r="H116" s="640"/>
      <c r="I116" s="643"/>
      <c r="J116" s="640"/>
      <c r="K116" s="643"/>
      <c r="L116" s="640"/>
    </row>
    <row r="117" spans="1:12" s="125" customFormat="1" ht="12.75">
      <c r="A117" s="642" t="s">
        <v>487</v>
      </c>
      <c r="B117" s="719" t="s">
        <v>443</v>
      </c>
      <c r="C117" s="643">
        <f>SUM(D117:M117)</f>
        <v>7942</v>
      </c>
      <c r="D117" s="646">
        <v>7942</v>
      </c>
      <c r="E117" s="643"/>
      <c r="F117" s="643"/>
      <c r="G117" s="643"/>
      <c r="H117" s="643"/>
      <c r="I117" s="643"/>
      <c r="J117" s="643"/>
      <c r="K117" s="643"/>
      <c r="L117" s="643"/>
    </row>
    <row r="118" spans="1:12" s="149" customFormat="1" ht="12.75">
      <c r="A118" s="162" t="s">
        <v>844</v>
      </c>
      <c r="B118" s="719"/>
      <c r="C118" s="643">
        <v>6738</v>
      </c>
      <c r="D118" s="646">
        <v>6738</v>
      </c>
      <c r="E118" s="643"/>
      <c r="F118" s="643"/>
      <c r="G118" s="643"/>
      <c r="H118" s="643"/>
      <c r="I118" s="643"/>
      <c r="J118" s="643"/>
      <c r="K118" s="643"/>
      <c r="L118" s="643"/>
    </row>
    <row r="119" spans="1:12" s="149" customFormat="1" ht="12.75">
      <c r="A119" s="162" t="s">
        <v>830</v>
      </c>
      <c r="B119" s="645"/>
      <c r="C119" s="646">
        <v>6738</v>
      </c>
      <c r="D119" s="646">
        <v>6738</v>
      </c>
      <c r="E119" s="646"/>
      <c r="F119" s="646"/>
      <c r="G119" s="646"/>
      <c r="H119" s="646"/>
      <c r="I119" s="646"/>
      <c r="J119" s="646"/>
      <c r="K119" s="646"/>
      <c r="L119" s="646"/>
    </row>
    <row r="120" spans="1:12" s="149" customFormat="1" ht="12.75">
      <c r="A120" s="163" t="s">
        <v>831</v>
      </c>
      <c r="B120" s="647"/>
      <c r="C120" s="648">
        <f>C119/C118</f>
        <v>1</v>
      </c>
      <c r="D120" s="648">
        <f>D119/D118</f>
        <v>1</v>
      </c>
      <c r="E120" s="648"/>
      <c r="F120" s="648"/>
      <c r="G120" s="648"/>
      <c r="H120" s="648"/>
      <c r="I120" s="648"/>
      <c r="J120" s="648"/>
      <c r="K120" s="648"/>
      <c r="L120" s="648"/>
    </row>
    <row r="121" spans="1:12" ht="12.75">
      <c r="A121" s="685" t="s">
        <v>366</v>
      </c>
      <c r="B121" s="721"/>
      <c r="C121" s="640"/>
      <c r="D121" s="640"/>
      <c r="E121" s="640"/>
      <c r="F121" s="640"/>
      <c r="G121" s="640"/>
      <c r="H121" s="640"/>
      <c r="I121" s="640"/>
      <c r="J121" s="640"/>
      <c r="K121" s="640"/>
      <c r="L121" s="640"/>
    </row>
    <row r="122" spans="1:12" s="125" customFormat="1" ht="12.75">
      <c r="A122" s="642" t="s">
        <v>487</v>
      </c>
      <c r="B122" s="719" t="s">
        <v>443</v>
      </c>
      <c r="C122" s="643">
        <f>SUM(D122:M122)</f>
        <v>10434</v>
      </c>
      <c r="D122" s="646">
        <v>10434</v>
      </c>
      <c r="E122" s="643"/>
      <c r="F122" s="643"/>
      <c r="G122" s="643"/>
      <c r="H122" s="643"/>
      <c r="I122" s="643"/>
      <c r="J122" s="643"/>
      <c r="K122" s="643"/>
      <c r="L122" s="643"/>
    </row>
    <row r="123" spans="1:12" s="149" customFormat="1" ht="12.75">
      <c r="A123" s="162" t="s">
        <v>844</v>
      </c>
      <c r="B123" s="719"/>
      <c r="C123" s="643">
        <v>10047</v>
      </c>
      <c r="D123" s="646">
        <v>10047</v>
      </c>
      <c r="E123" s="643"/>
      <c r="F123" s="643"/>
      <c r="G123" s="643"/>
      <c r="H123" s="643"/>
      <c r="I123" s="643"/>
      <c r="J123" s="643"/>
      <c r="K123" s="643"/>
      <c r="L123" s="643"/>
    </row>
    <row r="124" spans="1:12" s="149" customFormat="1" ht="12.75">
      <c r="A124" s="162" t="s">
        <v>830</v>
      </c>
      <c r="B124" s="645"/>
      <c r="C124" s="646">
        <v>9736</v>
      </c>
      <c r="D124" s="646">
        <v>9736</v>
      </c>
      <c r="E124" s="646"/>
      <c r="F124" s="646"/>
      <c r="G124" s="646"/>
      <c r="H124" s="646"/>
      <c r="I124" s="646"/>
      <c r="J124" s="646"/>
      <c r="K124" s="646"/>
      <c r="L124" s="646"/>
    </row>
    <row r="125" spans="1:12" s="149" customFormat="1" ht="12.75">
      <c r="A125" s="163" t="s">
        <v>831</v>
      </c>
      <c r="B125" s="647"/>
      <c r="C125" s="648">
        <f>C124/C123</f>
        <v>0.9690454862147905</v>
      </c>
      <c r="D125" s="648">
        <f>D124/D123</f>
        <v>0.9690454862147905</v>
      </c>
      <c r="E125" s="648"/>
      <c r="F125" s="648"/>
      <c r="G125" s="648"/>
      <c r="H125" s="648"/>
      <c r="I125" s="648"/>
      <c r="J125" s="648"/>
      <c r="K125" s="648"/>
      <c r="L125" s="648"/>
    </row>
    <row r="126" spans="1:12" ht="12.75">
      <c r="A126" s="685" t="s">
        <v>367</v>
      </c>
      <c r="B126" s="722"/>
      <c r="C126" s="643"/>
      <c r="D126" s="643"/>
      <c r="E126" s="643"/>
      <c r="F126" s="643"/>
      <c r="G126" s="643"/>
      <c r="H126" s="643"/>
      <c r="I126" s="643"/>
      <c r="J126" s="643"/>
      <c r="K126" s="643"/>
      <c r="L126" s="643"/>
    </row>
    <row r="127" spans="1:12" s="125" customFormat="1" ht="12.75">
      <c r="A127" s="642" t="s">
        <v>487</v>
      </c>
      <c r="B127" s="719" t="s">
        <v>443</v>
      </c>
      <c r="C127" s="643">
        <f>SUM(D127:M127)</f>
        <v>36384</v>
      </c>
      <c r="D127" s="646">
        <v>29336</v>
      </c>
      <c r="E127" s="643">
        <v>7048</v>
      </c>
      <c r="F127" s="643"/>
      <c r="G127" s="643"/>
      <c r="H127" s="643"/>
      <c r="I127" s="643"/>
      <c r="J127" s="643"/>
      <c r="K127" s="643"/>
      <c r="L127" s="643"/>
    </row>
    <row r="128" spans="1:12" s="149" customFormat="1" ht="12.75">
      <c r="A128" s="162" t="s">
        <v>844</v>
      </c>
      <c r="B128" s="719"/>
      <c r="C128" s="643">
        <v>38732</v>
      </c>
      <c r="D128" s="646">
        <v>31512</v>
      </c>
      <c r="E128" s="643">
        <v>7656</v>
      </c>
      <c r="F128" s="643"/>
      <c r="G128" s="643"/>
      <c r="H128" s="643"/>
      <c r="I128" s="643"/>
      <c r="J128" s="643"/>
      <c r="K128" s="643"/>
      <c r="L128" s="643">
        <v>-436</v>
      </c>
    </row>
    <row r="129" spans="1:12" s="149" customFormat="1" ht="12.75">
      <c r="A129" s="162" t="s">
        <v>830</v>
      </c>
      <c r="B129" s="645"/>
      <c r="C129" s="646">
        <v>32011</v>
      </c>
      <c r="D129" s="646">
        <v>24733</v>
      </c>
      <c r="E129" s="646">
        <v>7714</v>
      </c>
      <c r="F129" s="646"/>
      <c r="G129" s="646"/>
      <c r="H129" s="646"/>
      <c r="I129" s="646"/>
      <c r="J129" s="646"/>
      <c r="K129" s="646"/>
      <c r="L129" s="646">
        <v>-436</v>
      </c>
    </row>
    <row r="130" spans="1:12" s="149" customFormat="1" ht="12.75">
      <c r="A130" s="163" t="s">
        <v>831</v>
      </c>
      <c r="B130" s="647"/>
      <c r="C130" s="648">
        <f>C129/C128</f>
        <v>0.8264742331921925</v>
      </c>
      <c r="D130" s="648">
        <f>D129/D128</f>
        <v>0.7848756029449099</v>
      </c>
      <c r="E130" s="648">
        <f>E129/E128</f>
        <v>1.0075757575757576</v>
      </c>
      <c r="F130" s="648"/>
      <c r="G130" s="648"/>
      <c r="H130" s="648"/>
      <c r="I130" s="648"/>
      <c r="J130" s="648"/>
      <c r="K130" s="648"/>
      <c r="L130" s="648">
        <f>L129/L128</f>
        <v>1</v>
      </c>
    </row>
    <row r="131" spans="1:12" ht="12.75">
      <c r="A131" s="685" t="s">
        <v>368</v>
      </c>
      <c r="B131" s="721"/>
      <c r="C131" s="640"/>
      <c r="D131" s="640"/>
      <c r="E131" s="640"/>
      <c r="F131" s="640"/>
      <c r="G131" s="640"/>
      <c r="H131" s="640"/>
      <c r="I131" s="640"/>
      <c r="J131" s="640"/>
      <c r="K131" s="640"/>
      <c r="L131" s="640"/>
    </row>
    <row r="132" spans="1:12" s="125" customFormat="1" ht="12.75">
      <c r="A132" s="642" t="s">
        <v>487</v>
      </c>
      <c r="B132" s="719" t="s">
        <v>443</v>
      </c>
      <c r="C132" s="643">
        <f>SUM(D132:M132)</f>
        <v>46273</v>
      </c>
      <c r="D132" s="646">
        <v>34034</v>
      </c>
      <c r="E132" s="643">
        <v>12239</v>
      </c>
      <c r="F132" s="643"/>
      <c r="G132" s="643"/>
      <c r="H132" s="643"/>
      <c r="I132" s="643"/>
      <c r="J132" s="643"/>
      <c r="K132" s="643"/>
      <c r="L132" s="643"/>
    </row>
    <row r="133" spans="1:12" s="149" customFormat="1" ht="12.75">
      <c r="A133" s="162" t="s">
        <v>844</v>
      </c>
      <c r="B133" s="719"/>
      <c r="C133" s="643">
        <v>55804</v>
      </c>
      <c r="D133" s="646">
        <v>44038</v>
      </c>
      <c r="E133" s="643">
        <v>12353</v>
      </c>
      <c r="F133" s="643"/>
      <c r="G133" s="643"/>
      <c r="H133" s="643"/>
      <c r="I133" s="643"/>
      <c r="J133" s="643"/>
      <c r="K133" s="643"/>
      <c r="L133" s="643">
        <v>-587</v>
      </c>
    </row>
    <row r="134" spans="1:12" s="149" customFormat="1" ht="12.75">
      <c r="A134" s="162" t="s">
        <v>830</v>
      </c>
      <c r="B134" s="645"/>
      <c r="C134" s="646">
        <v>43090</v>
      </c>
      <c r="D134" s="646">
        <v>31292</v>
      </c>
      <c r="E134" s="646">
        <v>12385</v>
      </c>
      <c r="F134" s="646"/>
      <c r="G134" s="646"/>
      <c r="H134" s="646"/>
      <c r="I134" s="646"/>
      <c r="J134" s="646"/>
      <c r="K134" s="646"/>
      <c r="L134" s="646">
        <v>-587</v>
      </c>
    </row>
    <row r="135" spans="1:12" s="149" customFormat="1" ht="12.75">
      <c r="A135" s="163" t="s">
        <v>831</v>
      </c>
      <c r="B135" s="647"/>
      <c r="C135" s="648">
        <f>C134/C133</f>
        <v>0.7721668697584403</v>
      </c>
      <c r="D135" s="648">
        <f>D134/D133</f>
        <v>0.7105681456923566</v>
      </c>
      <c r="E135" s="648">
        <f>E134/E133</f>
        <v>1.002590463854934</v>
      </c>
      <c r="F135" s="648"/>
      <c r="G135" s="648"/>
      <c r="H135" s="648"/>
      <c r="I135" s="648"/>
      <c r="J135" s="648"/>
      <c r="K135" s="648"/>
      <c r="L135" s="648">
        <f>L134/L133</f>
        <v>1</v>
      </c>
    </row>
    <row r="136" spans="1:12" ht="12.75">
      <c r="A136" s="685" t="s">
        <v>369</v>
      </c>
      <c r="B136" s="722"/>
      <c r="C136" s="643"/>
      <c r="D136" s="643"/>
      <c r="E136" s="643"/>
      <c r="F136" s="643"/>
      <c r="G136" s="643"/>
      <c r="H136" s="643"/>
      <c r="I136" s="643"/>
      <c r="J136" s="643"/>
      <c r="K136" s="643"/>
      <c r="L136" s="643"/>
    </row>
    <row r="137" spans="1:12" s="125" customFormat="1" ht="12.75">
      <c r="A137" s="642" t="s">
        <v>487</v>
      </c>
      <c r="B137" s="719" t="s">
        <v>443</v>
      </c>
      <c r="C137" s="643">
        <f>SUM(D137:M137)</f>
        <v>67201</v>
      </c>
      <c r="D137" s="646">
        <v>52444</v>
      </c>
      <c r="E137" s="643">
        <v>14757</v>
      </c>
      <c r="F137" s="643"/>
      <c r="G137" s="643"/>
      <c r="H137" s="643"/>
      <c r="I137" s="643"/>
      <c r="J137" s="643"/>
      <c r="K137" s="643"/>
      <c r="L137" s="643"/>
    </row>
    <row r="138" spans="1:12" s="149" customFormat="1" ht="12.75">
      <c r="A138" s="162" t="s">
        <v>844</v>
      </c>
      <c r="B138" s="719"/>
      <c r="C138" s="643">
        <v>77208</v>
      </c>
      <c r="D138" s="646">
        <v>59229</v>
      </c>
      <c r="E138" s="643">
        <v>18850</v>
      </c>
      <c r="F138" s="643"/>
      <c r="G138" s="643"/>
      <c r="H138" s="643"/>
      <c r="I138" s="643"/>
      <c r="J138" s="643"/>
      <c r="K138" s="643"/>
      <c r="L138" s="643">
        <v>-871</v>
      </c>
    </row>
    <row r="139" spans="1:12" s="149" customFormat="1" ht="12.75">
      <c r="A139" s="162" t="s">
        <v>830</v>
      </c>
      <c r="B139" s="645"/>
      <c r="C139" s="646">
        <v>61665</v>
      </c>
      <c r="D139" s="646">
        <v>43616</v>
      </c>
      <c r="E139" s="646">
        <v>18920</v>
      </c>
      <c r="F139" s="646"/>
      <c r="G139" s="646"/>
      <c r="H139" s="646"/>
      <c r="I139" s="646"/>
      <c r="J139" s="646"/>
      <c r="K139" s="646"/>
      <c r="L139" s="646">
        <v>-871</v>
      </c>
    </row>
    <row r="140" spans="1:12" s="149" customFormat="1" ht="12.75">
      <c r="A140" s="163" t="s">
        <v>831</v>
      </c>
      <c r="B140" s="647"/>
      <c r="C140" s="648">
        <f>C139/C138</f>
        <v>0.7986866645943426</v>
      </c>
      <c r="D140" s="648">
        <f>D139/D138</f>
        <v>0.7363960222188455</v>
      </c>
      <c r="E140" s="648">
        <f>E139/E138</f>
        <v>1.0037135278514588</v>
      </c>
      <c r="F140" s="648"/>
      <c r="G140" s="648"/>
      <c r="H140" s="648"/>
      <c r="I140" s="648"/>
      <c r="J140" s="648"/>
      <c r="K140" s="648"/>
      <c r="L140" s="648">
        <f>L139/L138</f>
        <v>1</v>
      </c>
    </row>
    <row r="141" spans="1:12" ht="12.75">
      <c r="A141" s="685" t="s">
        <v>370</v>
      </c>
      <c r="B141" s="721"/>
      <c r="C141" s="640"/>
      <c r="D141" s="640"/>
      <c r="E141" s="640"/>
      <c r="F141" s="640"/>
      <c r="G141" s="640"/>
      <c r="H141" s="640"/>
      <c r="I141" s="640"/>
      <c r="J141" s="640"/>
      <c r="K141" s="640"/>
      <c r="L141" s="640"/>
    </row>
    <row r="142" spans="1:12" s="125" customFormat="1" ht="12.75">
      <c r="A142" s="642" t="s">
        <v>487</v>
      </c>
      <c r="B142" s="719" t="s">
        <v>443</v>
      </c>
      <c r="C142" s="643">
        <f>SUM(D142:M142)</f>
        <v>4324</v>
      </c>
      <c r="D142" s="646">
        <v>4324</v>
      </c>
      <c r="E142" s="643"/>
      <c r="F142" s="643"/>
      <c r="G142" s="643"/>
      <c r="H142" s="643"/>
      <c r="I142" s="643"/>
      <c r="J142" s="643"/>
      <c r="K142" s="643"/>
      <c r="L142" s="643"/>
    </row>
    <row r="143" spans="1:12" s="149" customFormat="1" ht="12.75">
      <c r="A143" s="162" t="s">
        <v>844</v>
      </c>
      <c r="B143" s="719"/>
      <c r="C143" s="643">
        <v>3699</v>
      </c>
      <c r="D143" s="646">
        <v>3699</v>
      </c>
      <c r="E143" s="643"/>
      <c r="F143" s="643"/>
      <c r="G143" s="643"/>
      <c r="H143" s="643"/>
      <c r="I143" s="643"/>
      <c r="J143" s="643"/>
      <c r="K143" s="643"/>
      <c r="L143" s="643"/>
    </row>
    <row r="144" spans="1:12" s="149" customFormat="1" ht="12.75">
      <c r="A144" s="162" t="s">
        <v>830</v>
      </c>
      <c r="B144" s="645"/>
      <c r="C144" s="646">
        <v>3699</v>
      </c>
      <c r="D144" s="646">
        <v>3699</v>
      </c>
      <c r="E144" s="646"/>
      <c r="F144" s="646"/>
      <c r="G144" s="646"/>
      <c r="H144" s="646"/>
      <c r="I144" s="646"/>
      <c r="J144" s="646"/>
      <c r="K144" s="646"/>
      <c r="L144" s="646"/>
    </row>
    <row r="145" spans="1:12" s="149" customFormat="1" ht="12.75">
      <c r="A145" s="163" t="s">
        <v>831</v>
      </c>
      <c r="B145" s="647"/>
      <c r="C145" s="648">
        <f>C144/C143</f>
        <v>1</v>
      </c>
      <c r="D145" s="648">
        <f>D144/D143</f>
        <v>1</v>
      </c>
      <c r="E145" s="648"/>
      <c r="F145" s="648"/>
      <c r="G145" s="648"/>
      <c r="H145" s="648"/>
      <c r="I145" s="648"/>
      <c r="J145" s="648"/>
      <c r="K145" s="648"/>
      <c r="L145" s="648"/>
    </row>
    <row r="146" spans="1:12" ht="12.75">
      <c r="A146" s="685" t="s">
        <v>847</v>
      </c>
      <c r="B146" s="721"/>
      <c r="C146" s="640"/>
      <c r="D146" s="640"/>
      <c r="E146" s="640"/>
      <c r="F146" s="640"/>
      <c r="G146" s="640"/>
      <c r="H146" s="640"/>
      <c r="I146" s="640"/>
      <c r="J146" s="640"/>
      <c r="K146" s="640"/>
      <c r="L146" s="640"/>
    </row>
    <row r="147" spans="1:12" s="125" customFormat="1" ht="12.75">
      <c r="A147" s="642" t="s">
        <v>487</v>
      </c>
      <c r="B147" s="719" t="s">
        <v>443</v>
      </c>
      <c r="C147" s="643">
        <f>SUM(D147:M147)</f>
        <v>5517</v>
      </c>
      <c r="D147" s="646">
        <v>5517</v>
      </c>
      <c r="E147" s="643"/>
      <c r="F147" s="643"/>
      <c r="G147" s="643"/>
      <c r="H147" s="643"/>
      <c r="I147" s="643"/>
      <c r="J147" s="643"/>
      <c r="K147" s="643"/>
      <c r="L147" s="643"/>
    </row>
    <row r="148" spans="1:12" s="149" customFormat="1" ht="12.75">
      <c r="A148" s="162" t="s">
        <v>844</v>
      </c>
      <c r="B148" s="719"/>
      <c r="C148" s="643">
        <v>3583</v>
      </c>
      <c r="D148" s="646">
        <v>3392</v>
      </c>
      <c r="E148" s="643">
        <v>191</v>
      </c>
      <c r="F148" s="643"/>
      <c r="G148" s="643"/>
      <c r="H148" s="643"/>
      <c r="I148" s="643"/>
      <c r="J148" s="643"/>
      <c r="K148" s="643"/>
      <c r="L148" s="643"/>
    </row>
    <row r="149" spans="1:12" s="149" customFormat="1" ht="12.75">
      <c r="A149" s="162" t="s">
        <v>830</v>
      </c>
      <c r="B149" s="645"/>
      <c r="C149" s="646">
        <v>3587</v>
      </c>
      <c r="D149" s="646">
        <v>3392</v>
      </c>
      <c r="E149" s="646">
        <v>195</v>
      </c>
      <c r="F149" s="646"/>
      <c r="G149" s="646"/>
      <c r="H149" s="646"/>
      <c r="I149" s="646"/>
      <c r="J149" s="646"/>
      <c r="K149" s="646"/>
      <c r="L149" s="646"/>
    </row>
    <row r="150" spans="1:12" s="149" customFormat="1" ht="12.75">
      <c r="A150" s="163" t="s">
        <v>831</v>
      </c>
      <c r="B150" s="647"/>
      <c r="C150" s="648">
        <f>C149/C148</f>
        <v>1.0011163829193412</v>
      </c>
      <c r="D150" s="648">
        <f>D149/D148</f>
        <v>1</v>
      </c>
      <c r="E150" s="648">
        <f>E149/E148</f>
        <v>1.0209424083769634</v>
      </c>
      <c r="F150" s="648"/>
      <c r="G150" s="648"/>
      <c r="H150" s="648"/>
      <c r="I150" s="648"/>
      <c r="J150" s="648"/>
      <c r="K150" s="648"/>
      <c r="L150" s="648"/>
    </row>
    <row r="151" spans="1:12" ht="12.75">
      <c r="A151" s="684" t="s">
        <v>371</v>
      </c>
      <c r="B151" s="722"/>
      <c r="C151" s="643"/>
      <c r="D151" s="643"/>
      <c r="E151" s="643"/>
      <c r="F151" s="643"/>
      <c r="G151" s="643"/>
      <c r="H151" s="643"/>
      <c r="I151" s="643"/>
      <c r="J151" s="643"/>
      <c r="K151" s="643"/>
      <c r="L151" s="643"/>
    </row>
    <row r="152" spans="1:93" s="125" customFormat="1" ht="12.75">
      <c r="A152" s="642" t="s">
        <v>487</v>
      </c>
      <c r="B152" s="719" t="s">
        <v>443</v>
      </c>
      <c r="C152" s="643">
        <f>SUM(D152:M152)</f>
        <v>10057</v>
      </c>
      <c r="D152" s="646">
        <v>10057</v>
      </c>
      <c r="E152" s="643"/>
      <c r="F152" s="643"/>
      <c r="G152" s="643"/>
      <c r="H152" s="643"/>
      <c r="I152" s="643"/>
      <c r="J152" s="643"/>
      <c r="K152" s="643"/>
      <c r="L152" s="643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CO152" s="149"/>
    </row>
    <row r="153" spans="1:12" s="149" customFormat="1" ht="12.75">
      <c r="A153" s="162" t="s">
        <v>844</v>
      </c>
      <c r="B153" s="719"/>
      <c r="C153" s="643">
        <v>9468</v>
      </c>
      <c r="D153" s="646">
        <v>9468</v>
      </c>
      <c r="E153" s="643"/>
      <c r="F153" s="643"/>
      <c r="G153" s="643"/>
      <c r="H153" s="643"/>
      <c r="I153" s="643"/>
      <c r="J153" s="643"/>
      <c r="K153" s="643"/>
      <c r="L153" s="643"/>
    </row>
    <row r="154" spans="1:12" s="149" customFormat="1" ht="12.75">
      <c r="A154" s="162" t="s">
        <v>830</v>
      </c>
      <c r="B154" s="645"/>
      <c r="C154" s="646">
        <v>9468</v>
      </c>
      <c r="D154" s="646">
        <v>9468</v>
      </c>
      <c r="E154" s="646"/>
      <c r="F154" s="646"/>
      <c r="G154" s="646"/>
      <c r="H154" s="646"/>
      <c r="I154" s="646"/>
      <c r="J154" s="646"/>
      <c r="K154" s="646"/>
      <c r="L154" s="646"/>
    </row>
    <row r="155" spans="1:12" s="149" customFormat="1" ht="12.75">
      <c r="A155" s="163" t="s">
        <v>831</v>
      </c>
      <c r="B155" s="647"/>
      <c r="C155" s="648">
        <f>C154/C153</f>
        <v>1</v>
      </c>
      <c r="D155" s="648">
        <f>D154/D153</f>
        <v>1</v>
      </c>
      <c r="E155" s="648"/>
      <c r="F155" s="648"/>
      <c r="G155" s="648"/>
      <c r="H155" s="648"/>
      <c r="I155" s="648"/>
      <c r="J155" s="648"/>
      <c r="K155" s="648"/>
      <c r="L155" s="648"/>
    </row>
    <row r="156" spans="1:36" ht="12.75">
      <c r="A156" s="685" t="s">
        <v>372</v>
      </c>
      <c r="B156" s="721"/>
      <c r="C156" s="640"/>
      <c r="D156" s="640"/>
      <c r="E156" s="640"/>
      <c r="F156" s="640"/>
      <c r="G156" s="640"/>
      <c r="H156" s="640"/>
      <c r="I156" s="640"/>
      <c r="J156" s="640"/>
      <c r="K156" s="640"/>
      <c r="L156" s="640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</row>
    <row r="157" spans="1:36" s="125" customFormat="1" ht="12.75">
      <c r="A157" s="642" t="s">
        <v>487</v>
      </c>
      <c r="B157" s="719" t="s">
        <v>468</v>
      </c>
      <c r="C157" s="643">
        <f>SUM(D157:M157)</f>
        <v>22742</v>
      </c>
      <c r="D157" s="646">
        <v>22742</v>
      </c>
      <c r="E157" s="643"/>
      <c r="F157" s="643"/>
      <c r="G157" s="643"/>
      <c r="H157" s="643"/>
      <c r="I157" s="643"/>
      <c r="J157" s="643"/>
      <c r="K157" s="643"/>
      <c r="L157" s="643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</row>
    <row r="158" spans="1:12" s="149" customFormat="1" ht="12.75">
      <c r="A158" s="162" t="s">
        <v>844</v>
      </c>
      <c r="B158" s="719"/>
      <c r="C158" s="643">
        <v>23944</v>
      </c>
      <c r="D158" s="646">
        <v>23944</v>
      </c>
      <c r="E158" s="643"/>
      <c r="F158" s="643"/>
      <c r="G158" s="643"/>
      <c r="H158" s="643"/>
      <c r="I158" s="643"/>
      <c r="J158" s="643"/>
      <c r="K158" s="643"/>
      <c r="L158" s="643"/>
    </row>
    <row r="159" spans="1:12" s="149" customFormat="1" ht="12.75">
      <c r="A159" s="162" t="s">
        <v>830</v>
      </c>
      <c r="B159" s="645"/>
      <c r="C159" s="646">
        <v>23944</v>
      </c>
      <c r="D159" s="646">
        <v>23944</v>
      </c>
      <c r="E159" s="646"/>
      <c r="F159" s="646"/>
      <c r="G159" s="646"/>
      <c r="H159" s="646"/>
      <c r="I159" s="646"/>
      <c r="J159" s="646"/>
      <c r="K159" s="646"/>
      <c r="L159" s="646"/>
    </row>
    <row r="160" spans="1:12" s="149" customFormat="1" ht="12.75">
      <c r="A160" s="163" t="s">
        <v>831</v>
      </c>
      <c r="B160" s="647"/>
      <c r="C160" s="648">
        <f>C159/C158</f>
        <v>1</v>
      </c>
      <c r="D160" s="648">
        <f>D159/D158</f>
        <v>1</v>
      </c>
      <c r="E160" s="648"/>
      <c r="F160" s="648"/>
      <c r="G160" s="648"/>
      <c r="H160" s="648"/>
      <c r="I160" s="648"/>
      <c r="J160" s="648"/>
      <c r="K160" s="648"/>
      <c r="L160" s="648"/>
    </row>
    <row r="161" spans="1:36" ht="12.75">
      <c r="A161" s="685" t="s">
        <v>373</v>
      </c>
      <c r="B161" s="722"/>
      <c r="C161" s="643"/>
      <c r="D161" s="643"/>
      <c r="E161" s="643"/>
      <c r="F161" s="643"/>
      <c r="G161" s="643"/>
      <c r="H161" s="643"/>
      <c r="I161" s="643"/>
      <c r="J161" s="643"/>
      <c r="K161" s="643"/>
      <c r="L161" s="643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</row>
    <row r="162" spans="1:36" s="125" customFormat="1" ht="12.75">
      <c r="A162" s="642" t="s">
        <v>487</v>
      </c>
      <c r="B162" s="719" t="s">
        <v>471</v>
      </c>
      <c r="C162" s="643">
        <f>SUM(D162:M162)</f>
        <v>9528</v>
      </c>
      <c r="D162" s="646">
        <v>9528</v>
      </c>
      <c r="E162" s="643"/>
      <c r="F162" s="643"/>
      <c r="G162" s="643"/>
      <c r="H162" s="643"/>
      <c r="I162" s="643"/>
      <c r="J162" s="643"/>
      <c r="K162" s="643"/>
      <c r="L162" s="643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</row>
    <row r="163" spans="1:12" s="149" customFormat="1" ht="12.75">
      <c r="A163" s="162" t="s">
        <v>844</v>
      </c>
      <c r="B163" s="719"/>
      <c r="C163" s="643">
        <v>9390</v>
      </c>
      <c r="D163" s="646">
        <v>9390</v>
      </c>
      <c r="E163" s="643"/>
      <c r="F163" s="643"/>
      <c r="G163" s="643"/>
      <c r="H163" s="643"/>
      <c r="I163" s="643"/>
      <c r="J163" s="643"/>
      <c r="K163" s="643"/>
      <c r="L163" s="643"/>
    </row>
    <row r="164" spans="1:12" s="149" customFormat="1" ht="12.75">
      <c r="A164" s="162" t="s">
        <v>830</v>
      </c>
      <c r="B164" s="645"/>
      <c r="C164" s="646">
        <v>9390</v>
      </c>
      <c r="D164" s="646">
        <v>9390</v>
      </c>
      <c r="E164" s="646"/>
      <c r="F164" s="646"/>
      <c r="G164" s="646"/>
      <c r="H164" s="646"/>
      <c r="I164" s="646"/>
      <c r="J164" s="646"/>
      <c r="K164" s="646"/>
      <c r="L164" s="646"/>
    </row>
    <row r="165" spans="1:12" s="149" customFormat="1" ht="12.75">
      <c r="A165" s="163" t="s">
        <v>831</v>
      </c>
      <c r="B165" s="647"/>
      <c r="C165" s="648">
        <f>C164/C163</f>
        <v>1</v>
      </c>
      <c r="D165" s="648">
        <f>D164/D163</f>
        <v>1</v>
      </c>
      <c r="E165" s="648"/>
      <c r="F165" s="648"/>
      <c r="G165" s="648"/>
      <c r="H165" s="648"/>
      <c r="I165" s="648"/>
      <c r="J165" s="648"/>
      <c r="K165" s="648"/>
      <c r="L165" s="648"/>
    </row>
    <row r="166" spans="1:36" ht="12.75">
      <c r="A166" s="685" t="s">
        <v>374</v>
      </c>
      <c r="B166" s="721"/>
      <c r="C166" s="640"/>
      <c r="D166" s="640"/>
      <c r="E166" s="640"/>
      <c r="F166" s="640"/>
      <c r="G166" s="640"/>
      <c r="H166" s="640"/>
      <c r="I166" s="640"/>
      <c r="J166" s="640"/>
      <c r="K166" s="640"/>
      <c r="L166" s="640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</row>
    <row r="167" spans="1:36" s="125" customFormat="1" ht="12.75">
      <c r="A167" s="642" t="s">
        <v>487</v>
      </c>
      <c r="B167" s="719" t="s">
        <v>443</v>
      </c>
      <c r="C167" s="643">
        <f>SUM(D167:M167)</f>
        <v>4773</v>
      </c>
      <c r="D167" s="646">
        <v>3273</v>
      </c>
      <c r="E167" s="643"/>
      <c r="F167" s="643"/>
      <c r="G167" s="643"/>
      <c r="H167" s="643"/>
      <c r="I167" s="643"/>
      <c r="J167" s="643">
        <v>1500</v>
      </c>
      <c r="K167" s="643"/>
      <c r="L167" s="643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</row>
    <row r="168" spans="1:12" s="149" customFormat="1" ht="12.75">
      <c r="A168" s="162" t="s">
        <v>844</v>
      </c>
      <c r="B168" s="719"/>
      <c r="C168" s="643">
        <v>5094</v>
      </c>
      <c r="D168" s="646">
        <v>4335</v>
      </c>
      <c r="E168" s="643"/>
      <c r="F168" s="643"/>
      <c r="G168" s="643"/>
      <c r="H168" s="643"/>
      <c r="I168" s="643"/>
      <c r="J168" s="643">
        <v>759</v>
      </c>
      <c r="K168" s="643"/>
      <c r="L168" s="643"/>
    </row>
    <row r="169" spans="1:12" s="149" customFormat="1" ht="12.75">
      <c r="A169" s="162" t="s">
        <v>830</v>
      </c>
      <c r="B169" s="645"/>
      <c r="C169" s="646">
        <v>5094</v>
      </c>
      <c r="D169" s="646">
        <v>4335</v>
      </c>
      <c r="E169" s="646"/>
      <c r="F169" s="646"/>
      <c r="G169" s="646"/>
      <c r="H169" s="646"/>
      <c r="I169" s="646"/>
      <c r="J169" s="646">
        <v>759</v>
      </c>
      <c r="K169" s="646"/>
      <c r="L169" s="646"/>
    </row>
    <row r="170" spans="1:12" s="149" customFormat="1" ht="12.75">
      <c r="A170" s="163" t="s">
        <v>831</v>
      </c>
      <c r="B170" s="647"/>
      <c r="C170" s="648">
        <f>C169/C168</f>
        <v>1</v>
      </c>
      <c r="D170" s="648">
        <f>D169/D168</f>
        <v>1</v>
      </c>
      <c r="E170" s="648"/>
      <c r="F170" s="648"/>
      <c r="G170" s="648"/>
      <c r="H170" s="648"/>
      <c r="I170" s="648"/>
      <c r="J170" s="648">
        <f>J169/J168</f>
        <v>1</v>
      </c>
      <c r="K170" s="648"/>
      <c r="L170" s="648"/>
    </row>
    <row r="171" spans="1:36" ht="12.75">
      <c r="A171" s="685" t="s">
        <v>375</v>
      </c>
      <c r="B171" s="722"/>
      <c r="C171" s="643"/>
      <c r="D171" s="643"/>
      <c r="E171" s="643"/>
      <c r="F171" s="643"/>
      <c r="G171" s="643"/>
      <c r="H171" s="643"/>
      <c r="I171" s="643"/>
      <c r="J171" s="643"/>
      <c r="K171" s="643"/>
      <c r="L171" s="643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</row>
    <row r="172" spans="1:36" s="125" customFormat="1" ht="12.75">
      <c r="A172" s="642" t="s">
        <v>487</v>
      </c>
      <c r="B172" s="719" t="s">
        <v>443</v>
      </c>
      <c r="C172" s="643">
        <f>SUM(D172:M172)</f>
        <v>2334</v>
      </c>
      <c r="D172" s="646">
        <v>1045</v>
      </c>
      <c r="E172" s="643">
        <v>1289</v>
      </c>
      <c r="F172" s="643"/>
      <c r="G172" s="643"/>
      <c r="H172" s="643"/>
      <c r="I172" s="643"/>
      <c r="J172" s="643"/>
      <c r="K172" s="643"/>
      <c r="L172" s="643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</row>
    <row r="173" spans="1:12" s="149" customFormat="1" ht="12.75">
      <c r="A173" s="162" t="s">
        <v>844</v>
      </c>
      <c r="B173" s="719"/>
      <c r="C173" s="643">
        <v>2380</v>
      </c>
      <c r="D173" s="646">
        <v>1045</v>
      </c>
      <c r="E173" s="643">
        <v>1335</v>
      </c>
      <c r="F173" s="643"/>
      <c r="G173" s="643"/>
      <c r="H173" s="643"/>
      <c r="I173" s="643"/>
      <c r="J173" s="643"/>
      <c r="K173" s="643"/>
      <c r="L173" s="643"/>
    </row>
    <row r="174" spans="1:12" s="149" customFormat="1" ht="12.75">
      <c r="A174" s="162" t="s">
        <v>830</v>
      </c>
      <c r="B174" s="645"/>
      <c r="C174" s="646">
        <v>2380</v>
      </c>
      <c r="D174" s="646">
        <v>1045</v>
      </c>
      <c r="E174" s="646">
        <v>1335</v>
      </c>
      <c r="F174" s="646"/>
      <c r="G174" s="646"/>
      <c r="H174" s="646"/>
      <c r="I174" s="646"/>
      <c r="J174" s="646"/>
      <c r="K174" s="646"/>
      <c r="L174" s="646"/>
    </row>
    <row r="175" spans="1:12" s="149" customFormat="1" ht="12.75">
      <c r="A175" s="163" t="s">
        <v>831</v>
      </c>
      <c r="B175" s="647"/>
      <c r="C175" s="648">
        <f>C174/C173</f>
        <v>1</v>
      </c>
      <c r="D175" s="648">
        <f>D174/D173</f>
        <v>1</v>
      </c>
      <c r="E175" s="648">
        <f>E174/E173</f>
        <v>1</v>
      </c>
      <c r="F175" s="648"/>
      <c r="G175" s="648"/>
      <c r="H175" s="648"/>
      <c r="I175" s="648"/>
      <c r="J175" s="648"/>
      <c r="K175" s="648"/>
      <c r="L175" s="648"/>
    </row>
    <row r="176" spans="1:36" ht="12.75">
      <c r="A176" s="685" t="s">
        <v>376</v>
      </c>
      <c r="B176" s="721"/>
      <c r="C176" s="640"/>
      <c r="D176" s="640"/>
      <c r="E176" s="640"/>
      <c r="F176" s="640"/>
      <c r="G176" s="640"/>
      <c r="H176" s="640"/>
      <c r="I176" s="640"/>
      <c r="J176" s="640"/>
      <c r="K176" s="640"/>
      <c r="L176" s="640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</row>
    <row r="177" spans="1:36" s="125" customFormat="1" ht="12.75">
      <c r="A177" s="642" t="s">
        <v>487</v>
      </c>
      <c r="B177" s="719" t="s">
        <v>443</v>
      </c>
      <c r="C177" s="643">
        <f>SUM(D177:M177)</f>
        <v>16720</v>
      </c>
      <c r="D177" s="646">
        <v>16720</v>
      </c>
      <c r="E177" s="643"/>
      <c r="F177" s="643"/>
      <c r="G177" s="643"/>
      <c r="H177" s="643"/>
      <c r="I177" s="643"/>
      <c r="J177" s="643"/>
      <c r="K177" s="643"/>
      <c r="L177" s="643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</row>
    <row r="178" spans="1:12" s="149" customFormat="1" ht="12.75">
      <c r="A178" s="162" t="s">
        <v>844</v>
      </c>
      <c r="B178" s="719"/>
      <c r="C178" s="643">
        <v>22750</v>
      </c>
      <c r="D178" s="646">
        <v>22750</v>
      </c>
      <c r="E178" s="643"/>
      <c r="F178" s="643"/>
      <c r="G178" s="643"/>
      <c r="H178" s="643"/>
      <c r="I178" s="643"/>
      <c r="J178" s="643"/>
      <c r="K178" s="643"/>
      <c r="L178" s="643"/>
    </row>
    <row r="179" spans="1:12" s="149" customFormat="1" ht="12.75">
      <c r="A179" s="162" t="s">
        <v>830</v>
      </c>
      <c r="B179" s="645"/>
      <c r="C179" s="646">
        <v>21025</v>
      </c>
      <c r="D179" s="646">
        <v>21025</v>
      </c>
      <c r="E179" s="646"/>
      <c r="F179" s="646"/>
      <c r="G179" s="646"/>
      <c r="H179" s="646"/>
      <c r="I179" s="646"/>
      <c r="J179" s="646"/>
      <c r="K179" s="646"/>
      <c r="L179" s="646"/>
    </row>
    <row r="180" spans="1:12" s="149" customFormat="1" ht="12.75">
      <c r="A180" s="163" t="s">
        <v>831</v>
      </c>
      <c r="B180" s="647"/>
      <c r="C180" s="648">
        <f>C179/C178</f>
        <v>0.9241758241758242</v>
      </c>
      <c r="D180" s="648">
        <f>D179/D178</f>
        <v>0.9241758241758242</v>
      </c>
      <c r="E180" s="648"/>
      <c r="F180" s="648"/>
      <c r="G180" s="648"/>
      <c r="H180" s="648"/>
      <c r="I180" s="648"/>
      <c r="J180" s="648"/>
      <c r="K180" s="648"/>
      <c r="L180" s="648"/>
    </row>
    <row r="181" spans="1:36" ht="12.75">
      <c r="A181" s="685" t="s">
        <v>377</v>
      </c>
      <c r="B181" s="722"/>
      <c r="C181" s="643"/>
      <c r="D181" s="643"/>
      <c r="E181" s="643"/>
      <c r="F181" s="643"/>
      <c r="G181" s="643"/>
      <c r="H181" s="643"/>
      <c r="I181" s="643"/>
      <c r="J181" s="643"/>
      <c r="K181" s="643"/>
      <c r="L181" s="643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</row>
    <row r="182" spans="1:36" s="125" customFormat="1" ht="12.75">
      <c r="A182" s="642" t="s">
        <v>487</v>
      </c>
      <c r="B182" s="719" t="s">
        <v>468</v>
      </c>
      <c r="C182" s="643">
        <f>SUM(D182:M182)</f>
        <v>50622</v>
      </c>
      <c r="D182" s="646">
        <v>50622</v>
      </c>
      <c r="E182" s="643"/>
      <c r="F182" s="643"/>
      <c r="G182" s="643"/>
      <c r="H182" s="643"/>
      <c r="I182" s="643"/>
      <c r="J182" s="643"/>
      <c r="K182" s="643"/>
      <c r="L182" s="643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</row>
    <row r="183" spans="1:12" s="149" customFormat="1" ht="12.75">
      <c r="A183" s="162" t="s">
        <v>838</v>
      </c>
      <c r="B183" s="719"/>
      <c r="C183" s="643">
        <v>54162</v>
      </c>
      <c r="D183" s="646">
        <v>53818</v>
      </c>
      <c r="E183" s="643">
        <v>344</v>
      </c>
      <c r="F183" s="643"/>
      <c r="G183" s="643"/>
      <c r="H183" s="643"/>
      <c r="I183" s="643"/>
      <c r="J183" s="643"/>
      <c r="K183" s="643"/>
      <c r="L183" s="643"/>
    </row>
    <row r="184" spans="1:12" s="149" customFormat="1" ht="12.75">
      <c r="A184" s="162" t="s">
        <v>830</v>
      </c>
      <c r="B184" s="645"/>
      <c r="C184" s="646">
        <v>46605</v>
      </c>
      <c r="D184" s="646">
        <v>46262</v>
      </c>
      <c r="E184" s="646">
        <v>343</v>
      </c>
      <c r="F184" s="646"/>
      <c r="G184" s="646"/>
      <c r="H184" s="646"/>
      <c r="I184" s="646"/>
      <c r="J184" s="646"/>
      <c r="K184" s="646"/>
      <c r="L184" s="646"/>
    </row>
    <row r="185" spans="1:12" s="149" customFormat="1" ht="12.75">
      <c r="A185" s="163" t="s">
        <v>831</v>
      </c>
      <c r="B185" s="647"/>
      <c r="C185" s="648">
        <f>C184/C183</f>
        <v>0.8604741331560873</v>
      </c>
      <c r="D185" s="648">
        <f>D184/D183</f>
        <v>0.85960087702999</v>
      </c>
      <c r="E185" s="648">
        <f>E184/E183</f>
        <v>0.997093023255814</v>
      </c>
      <c r="F185" s="648"/>
      <c r="G185" s="648"/>
      <c r="H185" s="648"/>
      <c r="I185" s="648"/>
      <c r="J185" s="648"/>
      <c r="K185" s="648"/>
      <c r="L185" s="648"/>
    </row>
    <row r="186" spans="1:36" ht="12.75">
      <c r="A186" s="685" t="s">
        <v>378</v>
      </c>
      <c r="B186" s="721"/>
      <c r="C186" s="640"/>
      <c r="D186" s="640"/>
      <c r="E186" s="640"/>
      <c r="F186" s="640"/>
      <c r="G186" s="640"/>
      <c r="H186" s="640"/>
      <c r="I186" s="640"/>
      <c r="J186" s="640"/>
      <c r="K186" s="640"/>
      <c r="L186" s="640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</row>
    <row r="187" spans="1:36" s="125" customFormat="1" ht="12.75">
      <c r="A187" s="642" t="s">
        <v>487</v>
      </c>
      <c r="B187" s="719" t="s">
        <v>443</v>
      </c>
      <c r="C187" s="643">
        <f>SUM(D187:M187)</f>
        <v>6735</v>
      </c>
      <c r="D187" s="646">
        <v>6735</v>
      </c>
      <c r="E187" s="643"/>
      <c r="F187" s="643"/>
      <c r="G187" s="643"/>
      <c r="H187" s="643"/>
      <c r="I187" s="643"/>
      <c r="J187" s="643"/>
      <c r="K187" s="643"/>
      <c r="L187" s="643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</row>
    <row r="188" spans="1:12" s="149" customFormat="1" ht="12.75">
      <c r="A188" s="162" t="s">
        <v>844</v>
      </c>
      <c r="B188" s="719"/>
      <c r="C188" s="643">
        <v>4950</v>
      </c>
      <c r="D188" s="646">
        <v>4922</v>
      </c>
      <c r="E188" s="643">
        <v>28</v>
      </c>
      <c r="F188" s="643"/>
      <c r="G188" s="643"/>
      <c r="H188" s="643"/>
      <c r="I188" s="643"/>
      <c r="J188" s="643"/>
      <c r="K188" s="643"/>
      <c r="L188" s="643"/>
    </row>
    <row r="189" spans="1:12" s="149" customFormat="1" ht="12.75">
      <c r="A189" s="162" t="s">
        <v>830</v>
      </c>
      <c r="B189" s="645"/>
      <c r="C189" s="646">
        <v>4949</v>
      </c>
      <c r="D189" s="646">
        <v>4922</v>
      </c>
      <c r="E189" s="646">
        <v>27</v>
      </c>
      <c r="F189" s="646"/>
      <c r="G189" s="646"/>
      <c r="H189" s="646"/>
      <c r="I189" s="646"/>
      <c r="J189" s="646"/>
      <c r="K189" s="646"/>
      <c r="L189" s="646"/>
    </row>
    <row r="190" spans="1:12" s="149" customFormat="1" ht="12.75">
      <c r="A190" s="163" t="s">
        <v>831</v>
      </c>
      <c r="B190" s="647"/>
      <c r="C190" s="648">
        <f>C189/C188</f>
        <v>0.9997979797979798</v>
      </c>
      <c r="D190" s="648">
        <f>D189/D188</f>
        <v>1</v>
      </c>
      <c r="E190" s="648">
        <f>E189/E188</f>
        <v>0.9642857142857143</v>
      </c>
      <c r="F190" s="648"/>
      <c r="G190" s="648"/>
      <c r="H190" s="648"/>
      <c r="I190" s="648"/>
      <c r="J190" s="648"/>
      <c r="K190" s="648"/>
      <c r="L190" s="648"/>
    </row>
    <row r="191" spans="1:36" ht="12.75">
      <c r="A191" s="685" t="s">
        <v>379</v>
      </c>
      <c r="B191" s="721"/>
      <c r="C191" s="643"/>
      <c r="D191" s="640"/>
      <c r="E191" s="643"/>
      <c r="F191" s="640"/>
      <c r="G191" s="643"/>
      <c r="H191" s="640"/>
      <c r="I191" s="643"/>
      <c r="J191" s="640"/>
      <c r="K191" s="643"/>
      <c r="L191" s="640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</row>
    <row r="192" spans="1:36" s="125" customFormat="1" ht="12.75">
      <c r="A192" s="642" t="s">
        <v>487</v>
      </c>
      <c r="B192" s="719" t="s">
        <v>443</v>
      </c>
      <c r="C192" s="643">
        <f>SUM(D192:M192)</f>
        <v>410</v>
      </c>
      <c r="D192" s="646">
        <v>410</v>
      </c>
      <c r="E192" s="643"/>
      <c r="F192" s="643"/>
      <c r="G192" s="643"/>
      <c r="H192" s="643"/>
      <c r="I192" s="643"/>
      <c r="J192" s="643"/>
      <c r="K192" s="643"/>
      <c r="L192" s="643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</row>
    <row r="193" spans="1:12" s="149" customFormat="1" ht="12.75">
      <c r="A193" s="162" t="s">
        <v>844</v>
      </c>
      <c r="B193" s="719"/>
      <c r="C193" s="643">
        <v>2170</v>
      </c>
      <c r="D193" s="646">
        <v>2144</v>
      </c>
      <c r="E193" s="643">
        <v>26</v>
      </c>
      <c r="F193" s="643"/>
      <c r="G193" s="643"/>
      <c r="H193" s="643"/>
      <c r="I193" s="643"/>
      <c r="J193" s="643"/>
      <c r="K193" s="643"/>
      <c r="L193" s="643"/>
    </row>
    <row r="194" spans="1:12" s="149" customFormat="1" ht="12.75">
      <c r="A194" s="162" t="s">
        <v>830</v>
      </c>
      <c r="B194" s="645"/>
      <c r="C194" s="646">
        <v>2170</v>
      </c>
      <c r="D194" s="646">
        <v>2144</v>
      </c>
      <c r="E194" s="646">
        <v>26</v>
      </c>
      <c r="F194" s="646"/>
      <c r="G194" s="646"/>
      <c r="H194" s="646"/>
      <c r="I194" s="646"/>
      <c r="J194" s="646"/>
      <c r="K194" s="646"/>
      <c r="L194" s="646"/>
    </row>
    <row r="195" spans="1:12" s="149" customFormat="1" ht="12.75">
      <c r="A195" s="163" t="s">
        <v>831</v>
      </c>
      <c r="B195" s="647"/>
      <c r="C195" s="648">
        <f>C194/C193</f>
        <v>1</v>
      </c>
      <c r="D195" s="648">
        <f>D194/D193</f>
        <v>1</v>
      </c>
      <c r="E195" s="648">
        <f>E194/E193</f>
        <v>1</v>
      </c>
      <c r="F195" s="648"/>
      <c r="G195" s="648"/>
      <c r="H195" s="648"/>
      <c r="I195" s="648"/>
      <c r="J195" s="648"/>
      <c r="K195" s="648"/>
      <c r="L195" s="648"/>
    </row>
    <row r="196" spans="1:36" ht="12.75">
      <c r="A196" s="685" t="s">
        <v>837</v>
      </c>
      <c r="B196" s="721"/>
      <c r="C196" s="640"/>
      <c r="D196" s="640"/>
      <c r="E196" s="640"/>
      <c r="F196" s="640"/>
      <c r="G196" s="640"/>
      <c r="H196" s="640"/>
      <c r="I196" s="640"/>
      <c r="J196" s="640"/>
      <c r="K196" s="640"/>
      <c r="L196" s="640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</row>
    <row r="197" spans="1:36" s="125" customFormat="1" ht="12.75">
      <c r="A197" s="642" t="s">
        <v>487</v>
      </c>
      <c r="B197" s="719" t="s">
        <v>443</v>
      </c>
      <c r="C197" s="643">
        <v>0</v>
      </c>
      <c r="D197" s="646"/>
      <c r="E197" s="643"/>
      <c r="F197" s="643"/>
      <c r="G197" s="643"/>
      <c r="H197" s="643"/>
      <c r="I197" s="643"/>
      <c r="J197" s="643"/>
      <c r="K197" s="643"/>
      <c r="L197" s="643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</row>
    <row r="198" spans="1:12" s="149" customFormat="1" ht="12.75">
      <c r="A198" s="162" t="s">
        <v>844</v>
      </c>
      <c r="B198" s="719"/>
      <c r="C198" s="643">
        <v>1746</v>
      </c>
      <c r="D198" s="646">
        <v>1746</v>
      </c>
      <c r="E198" s="643"/>
      <c r="F198" s="643"/>
      <c r="G198" s="643"/>
      <c r="H198" s="643"/>
      <c r="I198" s="643"/>
      <c r="J198" s="643"/>
      <c r="K198" s="643"/>
      <c r="L198" s="643"/>
    </row>
    <row r="199" spans="1:12" s="149" customFormat="1" ht="12.75">
      <c r="A199" s="162" t="s">
        <v>830</v>
      </c>
      <c r="B199" s="645"/>
      <c r="C199" s="646">
        <v>1746</v>
      </c>
      <c r="D199" s="646">
        <v>1746</v>
      </c>
      <c r="E199" s="646"/>
      <c r="F199" s="646"/>
      <c r="G199" s="646"/>
      <c r="H199" s="646"/>
      <c r="I199" s="646"/>
      <c r="J199" s="646"/>
      <c r="K199" s="646"/>
      <c r="L199" s="646"/>
    </row>
    <row r="200" spans="1:12" s="149" customFormat="1" ht="12.75">
      <c r="A200" s="163" t="s">
        <v>831</v>
      </c>
      <c r="B200" s="647"/>
      <c r="C200" s="648">
        <f>C199/C198</f>
        <v>1</v>
      </c>
      <c r="D200" s="648">
        <f>D199/D198</f>
        <v>1</v>
      </c>
      <c r="E200" s="648"/>
      <c r="F200" s="648"/>
      <c r="G200" s="648"/>
      <c r="H200" s="648"/>
      <c r="I200" s="648"/>
      <c r="J200" s="648"/>
      <c r="K200" s="648"/>
      <c r="L200" s="648"/>
    </row>
    <row r="201" spans="1:36" ht="12.75">
      <c r="A201" s="723" t="s">
        <v>380</v>
      </c>
      <c r="B201" s="721"/>
      <c r="C201" s="640"/>
      <c r="D201" s="640"/>
      <c r="E201" s="640"/>
      <c r="F201" s="640"/>
      <c r="G201" s="640"/>
      <c r="H201" s="640"/>
      <c r="I201" s="640"/>
      <c r="J201" s="640"/>
      <c r="K201" s="640"/>
      <c r="L201" s="640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</row>
    <row r="202" spans="1:36" s="126" customFormat="1" ht="12.75">
      <c r="A202" s="642" t="s">
        <v>487</v>
      </c>
      <c r="B202" s="719" t="s">
        <v>443</v>
      </c>
      <c r="C202" s="643">
        <f>SUM(D202:M202)</f>
        <v>794</v>
      </c>
      <c r="D202" s="646">
        <v>25</v>
      </c>
      <c r="E202" s="643">
        <v>769</v>
      </c>
      <c r="F202" s="643"/>
      <c r="G202" s="643"/>
      <c r="H202" s="643"/>
      <c r="I202" s="643"/>
      <c r="J202" s="643"/>
      <c r="K202" s="643"/>
      <c r="L202" s="643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69"/>
      <c r="AG202" s="269"/>
      <c r="AH202" s="269"/>
      <c r="AI202" s="269"/>
      <c r="AJ202" s="269"/>
    </row>
    <row r="203" spans="1:36" s="126" customFormat="1" ht="12.75">
      <c r="A203" s="162" t="s">
        <v>844</v>
      </c>
      <c r="B203" s="719"/>
      <c r="C203" s="643">
        <v>2022</v>
      </c>
      <c r="D203" s="646">
        <v>25</v>
      </c>
      <c r="E203" s="643">
        <v>1997</v>
      </c>
      <c r="F203" s="643"/>
      <c r="G203" s="643"/>
      <c r="H203" s="643"/>
      <c r="I203" s="643"/>
      <c r="J203" s="643"/>
      <c r="K203" s="643"/>
      <c r="L203" s="643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69"/>
      <c r="AG203" s="269"/>
      <c r="AH203" s="269"/>
      <c r="AI203" s="269"/>
      <c r="AJ203" s="269"/>
    </row>
    <row r="204" spans="1:36" s="126" customFormat="1" ht="12.75">
      <c r="A204" s="162" t="s">
        <v>830</v>
      </c>
      <c r="B204" s="645"/>
      <c r="C204" s="646">
        <v>2305</v>
      </c>
      <c r="D204" s="646">
        <v>25</v>
      </c>
      <c r="E204" s="646">
        <v>2280</v>
      </c>
      <c r="F204" s="646"/>
      <c r="G204" s="646"/>
      <c r="H204" s="646"/>
      <c r="I204" s="646"/>
      <c r="J204" s="646"/>
      <c r="K204" s="646"/>
      <c r="L204" s="646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  <c r="AI204" s="269"/>
      <c r="AJ204" s="269"/>
    </row>
    <row r="205" spans="1:36" s="126" customFormat="1" ht="12.75">
      <c r="A205" s="163" t="s">
        <v>831</v>
      </c>
      <c r="B205" s="647"/>
      <c r="C205" s="648">
        <f>C204/C203</f>
        <v>1.1399604352126607</v>
      </c>
      <c r="D205" s="648">
        <f>D204/D203</f>
        <v>1</v>
      </c>
      <c r="E205" s="648">
        <f>E204/E203</f>
        <v>1.1417125688532799</v>
      </c>
      <c r="F205" s="648"/>
      <c r="G205" s="648"/>
      <c r="H205" s="648"/>
      <c r="I205" s="648"/>
      <c r="J205" s="648"/>
      <c r="K205" s="648"/>
      <c r="L205" s="648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  <c r="AD205" s="269"/>
      <c r="AE205" s="269"/>
      <c r="AF205" s="269"/>
      <c r="AG205" s="269"/>
      <c r="AH205" s="269"/>
      <c r="AI205" s="269"/>
      <c r="AJ205" s="269"/>
    </row>
    <row r="206" spans="1:36" ht="12.75">
      <c r="A206" s="638" t="s">
        <v>85</v>
      </c>
      <c r="B206" s="705"/>
      <c r="C206" s="724"/>
      <c r="D206" s="724"/>
      <c r="E206" s="724"/>
      <c r="F206" s="724"/>
      <c r="G206" s="724"/>
      <c r="H206" s="724"/>
      <c r="I206" s="724"/>
      <c r="J206" s="724"/>
      <c r="K206" s="724"/>
      <c r="L206" s="724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</row>
    <row r="207" spans="1:36" ht="12.75">
      <c r="A207" s="642" t="s">
        <v>487</v>
      </c>
      <c r="B207" s="645"/>
      <c r="C207" s="725">
        <v>913967</v>
      </c>
      <c r="D207" s="725">
        <v>681868</v>
      </c>
      <c r="E207" s="725">
        <f>E12+E17+E22+E27+E32+E47+E52+E77+E82</f>
        <v>205839</v>
      </c>
      <c r="F207" s="725"/>
      <c r="G207" s="725"/>
      <c r="H207" s="725"/>
      <c r="I207" s="725"/>
      <c r="J207" s="725">
        <f>J12+J17+J22+J27+J32+J47+J52+J77+J82</f>
        <v>26260</v>
      </c>
      <c r="K207" s="725"/>
      <c r="L207" s="725">
        <f>L12+L17+L22+L27+L32+L47+L52+L77+L82</f>
        <v>0</v>
      </c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</row>
    <row r="208" spans="1:36" ht="12.75">
      <c r="A208" s="162" t="s">
        <v>838</v>
      </c>
      <c r="B208" s="645"/>
      <c r="C208" s="725">
        <f>C13+C18+C23+C28+C33+C48+C53+C78+C83</f>
        <v>1006740</v>
      </c>
      <c r="D208" s="725">
        <f>D13+D18+D23+D28+D33+D48+D53+D78+D83</f>
        <v>755586</v>
      </c>
      <c r="E208" s="725">
        <f>E13+E18+E23+E28+E33+E48+E53+E78+E83</f>
        <v>211411</v>
      </c>
      <c r="F208" s="725"/>
      <c r="G208" s="725"/>
      <c r="H208" s="725"/>
      <c r="I208" s="725"/>
      <c r="J208" s="725">
        <f>J13+J18+J23+J28+J33+J48+J53+J78+J83</f>
        <v>30470</v>
      </c>
      <c r="K208" s="725"/>
      <c r="L208" s="725">
        <f>L13+L18+L23+L28+L33+L48+L53+L78+L83</f>
        <v>9273</v>
      </c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</row>
    <row r="209" spans="1:36" ht="12.75">
      <c r="A209" s="162" t="s">
        <v>830</v>
      </c>
      <c r="B209" s="645"/>
      <c r="C209" s="725">
        <f>C14+C19+C24+C29+C34+C49+C54+C79+C84</f>
        <v>958125</v>
      </c>
      <c r="D209" s="725">
        <f>D14+D19+D24+D29+D34+D49+D54+D79+D84</f>
        <v>699617</v>
      </c>
      <c r="E209" s="725">
        <f>E14+E19+E24+E29+E34+E49+E54+E79+E84</f>
        <v>218172</v>
      </c>
      <c r="F209" s="725"/>
      <c r="G209" s="725"/>
      <c r="H209" s="725"/>
      <c r="I209" s="725"/>
      <c r="J209" s="725">
        <f>J14+J19+J24+J29+J34+J49+J54+J79+J84</f>
        <v>31063</v>
      </c>
      <c r="K209" s="725"/>
      <c r="L209" s="725">
        <f>L14+L19+L24+L29+L34+L49+L54+L79+L84</f>
        <v>9273</v>
      </c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</row>
    <row r="210" spans="1:36" ht="12.75">
      <c r="A210" s="163" t="s">
        <v>831</v>
      </c>
      <c r="B210" s="647"/>
      <c r="C210" s="648">
        <f aca="true" t="shared" si="2" ref="C210:L210">C209/C208</f>
        <v>0.9517104714226116</v>
      </c>
      <c r="D210" s="648">
        <f t="shared" si="2"/>
        <v>0.9259263670846204</v>
      </c>
      <c r="E210" s="648">
        <f t="shared" si="2"/>
        <v>1.031980360529963</v>
      </c>
      <c r="F210" s="648"/>
      <c r="G210" s="648"/>
      <c r="H210" s="648"/>
      <c r="I210" s="648"/>
      <c r="J210" s="648">
        <f t="shared" si="2"/>
        <v>1.019461765671152</v>
      </c>
      <c r="K210" s="648"/>
      <c r="L210" s="648">
        <f t="shared" si="2"/>
        <v>1</v>
      </c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</row>
    <row r="211" spans="1:36" ht="12.75">
      <c r="A211" s="726" t="s">
        <v>472</v>
      </c>
      <c r="B211" s="727"/>
      <c r="C211" s="728"/>
      <c r="D211" s="728"/>
      <c r="E211" s="728"/>
      <c r="F211" s="728"/>
      <c r="G211" s="728"/>
      <c r="H211" s="728"/>
      <c r="I211" s="728"/>
      <c r="J211" s="728"/>
      <c r="K211" s="728"/>
      <c r="L211" s="72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</row>
    <row r="212" spans="1:36" ht="12.75">
      <c r="A212" s="642" t="s">
        <v>487</v>
      </c>
      <c r="B212" s="730"/>
      <c r="C212" s="731">
        <v>630907</v>
      </c>
      <c r="D212" s="731">
        <v>526457</v>
      </c>
      <c r="E212" s="731">
        <f>E12+E17+E22+E27+E47+E62+E67+E72+E77+E87+E92+E102+E107+E112+E117+E122+E127+E132+E137+E142+E147+E152+E167+E172+E177+E187+E192+E197+E202</f>
        <v>78190</v>
      </c>
      <c r="F212" s="731"/>
      <c r="G212" s="731"/>
      <c r="H212" s="731"/>
      <c r="I212" s="731"/>
      <c r="J212" s="731">
        <f>J12+J17+J22+J27+J47+J62+J67+J72+J77+J87+J92+J102+J107+J112+J117+J122+J127+J132+J137+J142+J147+J152+J167+J172+J177+J187+J192+J197+J202</f>
        <v>26260</v>
      </c>
      <c r="K212" s="731"/>
      <c r="L212" s="731">
        <f>L12+L17+L22+L27+L47+L62+L67+L72+L77+L87+L92+L102+L107+L112+L117+L122+L127+L132+L137+L142+L147+L152+L167+L172+L177+L187+L192+L197+L202</f>
        <v>0</v>
      </c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</row>
    <row r="213" spans="1:36" ht="12.75">
      <c r="A213" s="162" t="s">
        <v>839</v>
      </c>
      <c r="B213" s="732"/>
      <c r="C213" s="729">
        <f>C13+C18+C23+C28+C48+C63+C68+C73+C78+C88+C93+C103+C108+C113+C118+C123+C128+C133+C138+C143+C148+C153+C168+C173+C178+C188+C193+C198+C203</f>
        <v>706253</v>
      </c>
      <c r="D213" s="729">
        <f>D13+D18+D23+D28+D48+D63+D68+D73+D78+D88+D93+D103+D108+D113+D118+D123+D128+D133+D138+D143+D148+D153+D168+D173+D178+D188+D193+D198+D203</f>
        <v>582991</v>
      </c>
      <c r="E213" s="729">
        <f>E13+E18+E23+E28+E48+E63+E68+E73+E78+E88+E93+E103+E108+E113+E118+E123+E128+E133+E138+E143+E148+E153+E168+E173+E178+E188+E193+E198+E203</f>
        <v>86084</v>
      </c>
      <c r="F213" s="729"/>
      <c r="G213" s="729"/>
      <c r="H213" s="729"/>
      <c r="I213" s="729"/>
      <c r="J213" s="729">
        <f>J13+J18+J23+J28+J48+J63+J68+J73+J78+J88+J93+J103+J108+J113+J118+J123+J128+J133+J138+J143+J148+J153+J168+J173+J178+J188+J193+J198+J203</f>
        <v>30036</v>
      </c>
      <c r="K213" s="729"/>
      <c r="L213" s="729">
        <f>L13+L18+L23+L28+L48+L63+L68+L73+L78+L88+L93+L103+L108+L113+L118+L123+L128+L133+L138+L143+L148+L153+L168+L173+L178+L188+L193+L198+L203</f>
        <v>7142</v>
      </c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</row>
    <row r="214" spans="1:36" ht="12.75">
      <c r="A214" s="162" t="s">
        <v>830</v>
      </c>
      <c r="B214" s="645"/>
      <c r="C214" s="729">
        <f>C14+C19+C24+C29+C49+C64+C69+C74+C79+C89+C94+C104+C109+C114+C119+C124+C129+C134+C139+C144+C149+C154+C169+C174+C179+C189+C194+C199+C204</f>
        <v>665148</v>
      </c>
      <c r="D214" s="729">
        <f>D14+D19+D24+D29+D49+D64+D69+D74+D79+D89+D94+D104+D109+D114+D119+D124+D129+D134+D139+D144+D149+D154+D169+D174+D179+D189+D194+D199+D204</f>
        <v>534579</v>
      </c>
      <c r="E214" s="729">
        <f>E14+E19+E24+E29+E49+E64+E69+E74+E79+E89+E94+E104+E109+E114+E119+E124+E129+E134+E139+E144+E149+E154+E169+E174+E179+E189+E194+E199+E204</f>
        <v>92798</v>
      </c>
      <c r="F214" s="729"/>
      <c r="G214" s="729"/>
      <c r="H214" s="729"/>
      <c r="I214" s="729"/>
      <c r="J214" s="729">
        <f>J14+J19+J24+J29+J49+J64+J69+J74+J79+J89+J94+J104+J109+J114+J119+J124+J129+J134+J139+J144+J149+J154+J169+J174+J179+J189+J194+J199+J204</f>
        <v>30629</v>
      </c>
      <c r="K214" s="729"/>
      <c r="L214" s="729">
        <f>L14+L19+L24+L29+L49+L64+L69+L74+L79+L89+L94+L104+L109+L114+L119+L124+L129+L134+L139+L144+L149+L154+L169+L174+L179+L189+L194+L199+L204</f>
        <v>7142</v>
      </c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</row>
    <row r="215" spans="1:36" ht="12.75">
      <c r="A215" s="163" t="s">
        <v>831</v>
      </c>
      <c r="B215" s="647"/>
      <c r="C215" s="648">
        <f aca="true" t="shared" si="3" ref="C215:L215">C214/C213</f>
        <v>0.9417984773162026</v>
      </c>
      <c r="D215" s="648">
        <f t="shared" si="3"/>
        <v>0.916959266952663</v>
      </c>
      <c r="E215" s="648">
        <f t="shared" si="3"/>
        <v>1.077993587658566</v>
      </c>
      <c r="F215" s="648"/>
      <c r="G215" s="648"/>
      <c r="H215" s="648"/>
      <c r="I215" s="648"/>
      <c r="J215" s="648">
        <f t="shared" si="3"/>
        <v>1.0197429750965508</v>
      </c>
      <c r="K215" s="648"/>
      <c r="L215" s="648">
        <f t="shared" si="3"/>
        <v>1</v>
      </c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</row>
    <row r="216" spans="1:36" ht="12.75">
      <c r="A216" s="726" t="s">
        <v>473</v>
      </c>
      <c r="B216" s="727"/>
      <c r="C216" s="728"/>
      <c r="D216" s="728"/>
      <c r="E216" s="728"/>
      <c r="F216" s="728"/>
      <c r="G216" s="728"/>
      <c r="H216" s="728"/>
      <c r="I216" s="728"/>
      <c r="J216" s="728"/>
      <c r="K216" s="728"/>
      <c r="L216" s="72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</row>
    <row r="217" spans="1:36" ht="12.75">
      <c r="A217" s="642" t="s">
        <v>487</v>
      </c>
      <c r="B217" s="730"/>
      <c r="C217" s="731">
        <f aca="true" t="shared" si="4" ref="C217:E219">C32+C57+C157+C162+C182</f>
        <v>283060</v>
      </c>
      <c r="D217" s="731">
        <f t="shared" si="4"/>
        <v>155411</v>
      </c>
      <c r="E217" s="731">
        <f t="shared" si="4"/>
        <v>127649</v>
      </c>
      <c r="F217" s="731"/>
      <c r="G217" s="731"/>
      <c r="H217" s="731"/>
      <c r="I217" s="731"/>
      <c r="J217" s="731">
        <f>J32+J57+J157+J162+J182</f>
        <v>0</v>
      </c>
      <c r="K217" s="731"/>
      <c r="L217" s="731">
        <f>L32+L57+L157+L162+L182</f>
        <v>0</v>
      </c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</row>
    <row r="218" spans="1:36" ht="12.75">
      <c r="A218" s="162" t="s">
        <v>839</v>
      </c>
      <c r="B218" s="732"/>
      <c r="C218" s="729">
        <f t="shared" si="4"/>
        <v>300487</v>
      </c>
      <c r="D218" s="729">
        <f t="shared" si="4"/>
        <v>172595</v>
      </c>
      <c r="E218" s="729">
        <f t="shared" si="4"/>
        <v>125327</v>
      </c>
      <c r="F218" s="729"/>
      <c r="G218" s="729"/>
      <c r="H218" s="729"/>
      <c r="I218" s="729"/>
      <c r="J218" s="729">
        <f>J33+J58+J158+J163+J183</f>
        <v>434</v>
      </c>
      <c r="K218" s="729"/>
      <c r="L218" s="729">
        <f>L33+L58+L158+L163+L183</f>
        <v>2131</v>
      </c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</row>
    <row r="219" spans="1:12" ht="12.75">
      <c r="A219" s="162" t="s">
        <v>830</v>
      </c>
      <c r="B219" s="645"/>
      <c r="C219" s="729">
        <f t="shared" si="4"/>
        <v>292977</v>
      </c>
      <c r="D219" s="729">
        <f t="shared" si="4"/>
        <v>165038</v>
      </c>
      <c r="E219" s="729">
        <f t="shared" si="4"/>
        <v>125374</v>
      </c>
      <c r="F219" s="729"/>
      <c r="G219" s="729"/>
      <c r="H219" s="729"/>
      <c r="I219" s="729"/>
      <c r="J219" s="729">
        <f>J34+J59+J159+J164+J184</f>
        <v>434</v>
      </c>
      <c r="K219" s="729"/>
      <c r="L219" s="729">
        <f>L34+L59+L159+L164+L184</f>
        <v>2131</v>
      </c>
    </row>
    <row r="220" spans="1:12" ht="12.75">
      <c r="A220" s="163" t="s">
        <v>831</v>
      </c>
      <c r="B220" s="647"/>
      <c r="C220" s="648">
        <f aca="true" t="shared" si="5" ref="C220:L220">C219/C218</f>
        <v>0.9750072382499076</v>
      </c>
      <c r="D220" s="648">
        <f t="shared" si="5"/>
        <v>0.9562154175961065</v>
      </c>
      <c r="E220" s="648">
        <f t="shared" si="5"/>
        <v>1.0003750189504257</v>
      </c>
      <c r="F220" s="648"/>
      <c r="G220" s="648"/>
      <c r="H220" s="648"/>
      <c r="I220" s="648"/>
      <c r="J220" s="648">
        <f t="shared" si="5"/>
        <v>1</v>
      </c>
      <c r="K220" s="648"/>
      <c r="L220" s="648">
        <f t="shared" si="5"/>
        <v>1</v>
      </c>
    </row>
    <row r="221" spans="1:12" ht="12.75">
      <c r="A221" s="726" t="s">
        <v>474</v>
      </c>
      <c r="B221" s="727"/>
      <c r="C221" s="728"/>
      <c r="D221" s="728"/>
      <c r="E221" s="728"/>
      <c r="F221" s="728"/>
      <c r="G221" s="728"/>
      <c r="H221" s="728"/>
      <c r="I221" s="728"/>
      <c r="J221" s="728"/>
      <c r="K221" s="728"/>
      <c r="L221" s="729"/>
    </row>
    <row r="222" spans="1:12" ht="12.75">
      <c r="A222" s="642" t="s">
        <v>487</v>
      </c>
      <c r="B222" s="730"/>
      <c r="C222" s="733">
        <v>0</v>
      </c>
      <c r="D222" s="733">
        <v>0</v>
      </c>
      <c r="E222" s="733">
        <v>0</v>
      </c>
      <c r="F222" s="733">
        <v>0</v>
      </c>
      <c r="G222" s="733">
        <v>0</v>
      </c>
      <c r="H222" s="733">
        <v>0</v>
      </c>
      <c r="I222" s="733">
        <v>0</v>
      </c>
      <c r="J222" s="733">
        <v>0</v>
      </c>
      <c r="K222" s="733">
        <v>0</v>
      </c>
      <c r="L222" s="731">
        <v>0</v>
      </c>
    </row>
    <row r="223" spans="1:12" ht="12.75">
      <c r="A223" s="162" t="s">
        <v>839</v>
      </c>
      <c r="B223" s="732"/>
      <c r="C223" s="728">
        <v>0</v>
      </c>
      <c r="D223" s="728">
        <v>0</v>
      </c>
      <c r="E223" s="728">
        <v>0</v>
      </c>
      <c r="F223" s="728">
        <v>0</v>
      </c>
      <c r="G223" s="728">
        <v>0</v>
      </c>
      <c r="H223" s="728">
        <v>0</v>
      </c>
      <c r="I223" s="728">
        <v>0</v>
      </c>
      <c r="J223" s="728">
        <v>0</v>
      </c>
      <c r="K223" s="728">
        <v>0</v>
      </c>
      <c r="L223" s="729">
        <v>0</v>
      </c>
    </row>
    <row r="224" spans="1:12" ht="12.75">
      <c r="A224" s="162" t="s">
        <v>840</v>
      </c>
      <c r="B224" s="732"/>
      <c r="C224" s="728">
        <v>0</v>
      </c>
      <c r="D224" s="728">
        <v>0</v>
      </c>
      <c r="E224" s="728">
        <v>0</v>
      </c>
      <c r="F224" s="728">
        <v>0</v>
      </c>
      <c r="G224" s="728">
        <v>0</v>
      </c>
      <c r="H224" s="728">
        <v>0</v>
      </c>
      <c r="I224" s="728">
        <v>0</v>
      </c>
      <c r="J224" s="728">
        <v>0</v>
      </c>
      <c r="K224" s="728">
        <v>0</v>
      </c>
      <c r="L224" s="729">
        <v>0</v>
      </c>
    </row>
    <row r="225" spans="1:12" ht="12.75">
      <c r="A225" s="163" t="s">
        <v>834</v>
      </c>
      <c r="B225" s="734"/>
      <c r="C225" s="697">
        <v>0</v>
      </c>
      <c r="D225" s="697">
        <v>0</v>
      </c>
      <c r="E225" s="697">
        <v>0</v>
      </c>
      <c r="F225" s="697">
        <v>0</v>
      </c>
      <c r="G225" s="697">
        <v>0</v>
      </c>
      <c r="H225" s="697">
        <v>0</v>
      </c>
      <c r="I225" s="697">
        <v>0</v>
      </c>
      <c r="J225" s="697">
        <v>0</v>
      </c>
      <c r="K225" s="697">
        <v>0</v>
      </c>
      <c r="L225" s="735">
        <v>0</v>
      </c>
    </row>
    <row r="226" ht="12.75">
      <c r="B226" s="121"/>
    </row>
  </sheetData>
  <sheetProtection/>
  <mergeCells count="4">
    <mergeCell ref="J6:M6"/>
    <mergeCell ref="A2:M2"/>
    <mergeCell ref="A3:M3"/>
    <mergeCell ref="A4:M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scale="64" r:id="rId1"/>
  <headerFooter alignWithMargins="0">
    <oddFooter>&amp;C&amp;P. oldal</oddFooter>
  </headerFooter>
  <rowBreaks count="3" manualBreakCount="3">
    <brk id="60" max="12" man="1"/>
    <brk id="120" max="12" man="1"/>
    <brk id="18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zoomScaleSheetLayoutView="100" zoomScalePageLayoutView="0" workbookViewId="0" topLeftCell="A31">
      <pane ySplit="4185" topLeftCell="A1" activePane="bottomLeft" state="split"/>
      <selection pane="topLeft" activeCell="A5" sqref="A5:O5"/>
      <selection pane="bottomLeft" activeCell="E23" sqref="E23"/>
    </sheetView>
  </sheetViews>
  <sheetFormatPr defaultColWidth="9.140625" defaultRowHeight="12.75"/>
  <cols>
    <col min="1" max="1" width="28.57421875" style="0" customWidth="1"/>
    <col min="2" max="2" width="10.57421875" style="0" customWidth="1"/>
    <col min="3" max="3" width="9.28125" style="0" customWidth="1"/>
    <col min="4" max="4" width="9.7109375" style="0" customWidth="1"/>
    <col min="5" max="5" width="9.28125" style="0" customWidth="1"/>
    <col min="6" max="6" width="10.57421875" style="0" customWidth="1"/>
    <col min="7" max="7" width="11.00390625" style="0" customWidth="1"/>
    <col min="8" max="13" width="9.7109375" style="0" customWidth="1"/>
    <col min="14" max="14" width="8.28125" style="0" customWidth="1"/>
    <col min="15" max="15" width="10.8515625" style="0" customWidth="1"/>
  </cols>
  <sheetData>
    <row r="1" spans="1:15" ht="15.75">
      <c r="A1" s="415" t="s">
        <v>953</v>
      </c>
      <c r="B1" s="415"/>
      <c r="C1" s="415"/>
      <c r="D1" s="415"/>
      <c r="E1" s="415"/>
      <c r="F1" s="415"/>
      <c r="G1" s="415"/>
      <c r="H1" s="420"/>
      <c r="I1" s="203"/>
      <c r="J1" s="420"/>
      <c r="K1" s="420"/>
      <c r="L1" s="420"/>
      <c r="M1" s="420"/>
      <c r="N1" s="420"/>
      <c r="O1" s="420"/>
    </row>
    <row r="2" spans="1:15" ht="12.75">
      <c r="A2" s="418"/>
      <c r="B2" s="418"/>
      <c r="C2" s="418"/>
      <c r="D2" s="418"/>
      <c r="E2" s="418"/>
      <c r="F2" s="418"/>
      <c r="G2" s="418"/>
      <c r="H2" s="418"/>
      <c r="I2" s="416"/>
      <c r="J2" s="418"/>
      <c r="K2" s="418"/>
      <c r="L2" s="418"/>
      <c r="M2" s="418"/>
      <c r="N2" s="418"/>
      <c r="O2" s="418"/>
    </row>
    <row r="3" spans="1:15" ht="12.75">
      <c r="A3" s="418"/>
      <c r="B3" s="418"/>
      <c r="C3" s="418"/>
      <c r="D3" s="418"/>
      <c r="E3" s="418"/>
      <c r="F3" s="418"/>
      <c r="G3" s="418"/>
      <c r="H3" s="418"/>
      <c r="I3" s="416"/>
      <c r="J3" s="418"/>
      <c r="K3" s="418"/>
      <c r="L3" s="418"/>
      <c r="M3" s="418"/>
      <c r="N3" s="418"/>
      <c r="O3" s="418"/>
    </row>
    <row r="4" spans="1:15" ht="15.75">
      <c r="A4" s="828" t="s">
        <v>39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</row>
    <row r="5" spans="1:15" ht="15.75">
      <c r="A5" s="828" t="s">
        <v>603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</row>
    <row r="6" spans="1:15" ht="15.75">
      <c r="A6" s="828" t="s">
        <v>65</v>
      </c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</row>
    <row r="7" spans="1:15" ht="15.75">
      <c r="A7" s="418"/>
      <c r="B7" s="418"/>
      <c r="C7" s="418"/>
      <c r="D7" s="418"/>
      <c r="E7" s="417"/>
      <c r="F7" s="417"/>
      <c r="G7" s="417"/>
      <c r="H7" s="418"/>
      <c r="I7" s="418"/>
      <c r="J7" s="418"/>
      <c r="K7" s="418"/>
      <c r="L7" s="418"/>
      <c r="M7" s="418"/>
      <c r="N7" s="418"/>
      <c r="O7" s="418"/>
    </row>
    <row r="8" spans="1:15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5">
      <c r="A9" s="37"/>
      <c r="B9" s="37"/>
      <c r="C9" s="37"/>
      <c r="D9" s="37"/>
      <c r="E9" s="37"/>
      <c r="F9" s="37"/>
      <c r="G9" s="37"/>
      <c r="H9" s="37"/>
      <c r="I9" s="5"/>
      <c r="J9" s="37"/>
      <c r="K9" s="856" t="s">
        <v>41</v>
      </c>
      <c r="L9" s="857"/>
      <c r="M9" s="857"/>
      <c r="N9" s="857"/>
      <c r="O9" s="857"/>
    </row>
    <row r="10" spans="1:15" ht="12.75" customHeight="1">
      <c r="A10" s="68" t="s">
        <v>66</v>
      </c>
      <c r="B10" s="374" t="s">
        <v>43</v>
      </c>
      <c r="C10" s="840" t="s">
        <v>67</v>
      </c>
      <c r="D10" s="864"/>
      <c r="E10" s="864"/>
      <c r="F10" s="864"/>
      <c r="G10" s="864"/>
      <c r="H10" s="865"/>
      <c r="I10" s="866" t="s">
        <v>68</v>
      </c>
      <c r="J10" s="867"/>
      <c r="K10" s="867"/>
      <c r="L10" s="68" t="s">
        <v>207</v>
      </c>
      <c r="M10" s="375" t="s">
        <v>578</v>
      </c>
      <c r="N10" s="375" t="s">
        <v>91</v>
      </c>
      <c r="O10" s="68" t="s">
        <v>70</v>
      </c>
    </row>
    <row r="11" spans="1:15" ht="12.75" customHeight="1">
      <c r="A11" s="223" t="s">
        <v>71</v>
      </c>
      <c r="B11" s="376" t="s">
        <v>86</v>
      </c>
      <c r="C11" s="223" t="s">
        <v>87</v>
      </c>
      <c r="D11" s="376" t="s">
        <v>72</v>
      </c>
      <c r="E11" s="223" t="s">
        <v>73</v>
      </c>
      <c r="F11" s="376" t="s">
        <v>74</v>
      </c>
      <c r="G11" s="223" t="s">
        <v>210</v>
      </c>
      <c r="H11" s="861" t="s">
        <v>387</v>
      </c>
      <c r="I11" s="220" t="s">
        <v>75</v>
      </c>
      <c r="J11" s="68" t="s">
        <v>76</v>
      </c>
      <c r="K11" s="374" t="s">
        <v>46</v>
      </c>
      <c r="L11" s="223" t="s">
        <v>213</v>
      </c>
      <c r="M11" s="377" t="s">
        <v>576</v>
      </c>
      <c r="N11" s="377" t="s">
        <v>214</v>
      </c>
      <c r="O11" s="223"/>
    </row>
    <row r="12" spans="1:15" ht="12.75">
      <c r="A12" s="223"/>
      <c r="B12" s="376" t="s">
        <v>58</v>
      </c>
      <c r="C12" s="223" t="s">
        <v>77</v>
      </c>
      <c r="D12" s="376" t="s">
        <v>78</v>
      </c>
      <c r="E12" s="223"/>
      <c r="F12" s="376" t="s">
        <v>79</v>
      </c>
      <c r="G12" s="223" t="s">
        <v>211</v>
      </c>
      <c r="H12" s="862"/>
      <c r="I12" s="221"/>
      <c r="J12" s="223"/>
      <c r="K12" s="376" t="s">
        <v>80</v>
      </c>
      <c r="L12" s="223" t="s">
        <v>94</v>
      </c>
      <c r="M12" s="377"/>
      <c r="N12" s="377" t="s">
        <v>94</v>
      </c>
      <c r="O12" s="223"/>
    </row>
    <row r="13" spans="1:15" ht="13.5" customHeight="1">
      <c r="A13" s="213"/>
      <c r="B13" s="378"/>
      <c r="C13" s="213"/>
      <c r="D13" s="378" t="s">
        <v>81</v>
      </c>
      <c r="E13" s="213"/>
      <c r="F13" s="378" t="s">
        <v>82</v>
      </c>
      <c r="G13" s="213" t="s">
        <v>212</v>
      </c>
      <c r="H13" s="863"/>
      <c r="I13" s="356"/>
      <c r="J13" s="213"/>
      <c r="K13" s="378" t="s">
        <v>54</v>
      </c>
      <c r="L13" s="213"/>
      <c r="M13" s="379"/>
      <c r="N13" s="379"/>
      <c r="O13" s="213"/>
    </row>
    <row r="14" spans="1:15" ht="12.75">
      <c r="A14" s="68" t="s">
        <v>6</v>
      </c>
      <c r="B14" s="275" t="s">
        <v>7</v>
      </c>
      <c r="C14" s="233" t="s">
        <v>8</v>
      </c>
      <c r="D14" s="275" t="s">
        <v>9</v>
      </c>
      <c r="E14" s="233" t="s">
        <v>10</v>
      </c>
      <c r="F14" s="275" t="s">
        <v>11</v>
      </c>
      <c r="G14" s="233" t="s">
        <v>12</v>
      </c>
      <c r="H14" s="278" t="s">
        <v>13</v>
      </c>
      <c r="I14" s="277" t="s">
        <v>14</v>
      </c>
      <c r="J14" s="233" t="s">
        <v>15</v>
      </c>
      <c r="K14" s="275" t="s">
        <v>16</v>
      </c>
      <c r="L14" s="213" t="s">
        <v>17</v>
      </c>
      <c r="M14" s="378" t="s">
        <v>18</v>
      </c>
      <c r="N14" s="275" t="s">
        <v>19</v>
      </c>
      <c r="O14" s="233" t="s">
        <v>209</v>
      </c>
    </row>
    <row r="15" spans="1:15" ht="12.75">
      <c r="A15" s="173" t="s">
        <v>252</v>
      </c>
      <c r="B15" s="234"/>
      <c r="C15" s="200"/>
      <c r="D15" s="204"/>
      <c r="E15" s="200"/>
      <c r="F15" s="204"/>
      <c r="G15" s="200"/>
      <c r="H15" s="204"/>
      <c r="I15" s="200"/>
      <c r="J15" s="204"/>
      <c r="K15" s="200"/>
      <c r="L15" s="204"/>
      <c r="M15" s="200"/>
      <c r="N15" s="200"/>
      <c r="O15" s="200"/>
    </row>
    <row r="16" spans="1:15" ht="12.75">
      <c r="A16" s="235" t="s">
        <v>95</v>
      </c>
      <c r="B16" s="237">
        <f>SUM(C16:O16)</f>
        <v>1037758</v>
      </c>
      <c r="C16" s="202">
        <f>'5.1'!D230</f>
        <v>33090</v>
      </c>
      <c r="D16" s="236">
        <f>'5.1'!E230</f>
        <v>8238</v>
      </c>
      <c r="E16" s="202">
        <f>'5.1'!F230</f>
        <v>464398</v>
      </c>
      <c r="F16" s="236">
        <f>'5.1'!G230</f>
        <v>59099</v>
      </c>
      <c r="G16" s="202">
        <f>'5.1'!H230</f>
        <v>127714</v>
      </c>
      <c r="H16" s="236">
        <f>'5.1'!I230</f>
        <v>12650</v>
      </c>
      <c r="I16" s="202">
        <f>'5.1'!J230</f>
        <v>107195</v>
      </c>
      <c r="J16" s="236">
        <f>'5.1'!K230</f>
        <v>82880</v>
      </c>
      <c r="K16" s="202">
        <f>'5.1'!L230</f>
        <v>3300</v>
      </c>
      <c r="L16" s="236">
        <f>'5.1'!M230</f>
        <v>0</v>
      </c>
      <c r="M16" s="202"/>
      <c r="N16" s="202">
        <f>'5.1'!O230</f>
        <v>134194</v>
      </c>
      <c r="O16" s="202">
        <f>'5.1'!P230</f>
        <v>5000</v>
      </c>
    </row>
    <row r="17" spans="1:15" ht="12.75">
      <c r="A17" s="235" t="s">
        <v>613</v>
      </c>
      <c r="B17" s="237">
        <f>SUM(C17:O17)</f>
        <v>1988122</v>
      </c>
      <c r="C17" s="202">
        <f>'5.1'!D231</f>
        <v>100323</v>
      </c>
      <c r="D17" s="236">
        <f>'5.1'!E231</f>
        <v>21016</v>
      </c>
      <c r="E17" s="202">
        <f>'5.1'!F231</f>
        <v>404908</v>
      </c>
      <c r="F17" s="236">
        <f>'5.1'!G231</f>
        <v>65191</v>
      </c>
      <c r="G17" s="202">
        <f>'5.1'!H231</f>
        <v>157272</v>
      </c>
      <c r="H17" s="236">
        <f>'5.1'!I231</f>
        <v>17827</v>
      </c>
      <c r="I17" s="202">
        <f>'5.1'!J231</f>
        <v>155766</v>
      </c>
      <c r="J17" s="236">
        <f>'5.1'!K231</f>
        <v>139687</v>
      </c>
      <c r="K17" s="202">
        <f>'5.1'!L231</f>
        <v>10030</v>
      </c>
      <c r="L17" s="236">
        <f>'5.1'!M231</f>
        <v>25950</v>
      </c>
      <c r="M17" s="202">
        <v>200000</v>
      </c>
      <c r="N17" s="202">
        <f>'5.1'!O231</f>
        <v>612819</v>
      </c>
      <c r="O17" s="202">
        <f>'5.1'!P231</f>
        <v>77333</v>
      </c>
    </row>
    <row r="18" spans="1:15" ht="12.75">
      <c r="A18" s="235" t="s">
        <v>522</v>
      </c>
      <c r="B18" s="237">
        <f>SUM(C18:O18)</f>
        <v>1692157</v>
      </c>
      <c r="C18" s="202">
        <f>'5.1'!D232</f>
        <v>99697</v>
      </c>
      <c r="D18" s="202">
        <f>'5.1'!E232</f>
        <v>21013</v>
      </c>
      <c r="E18" s="202">
        <f>'5.1'!F232</f>
        <v>391219</v>
      </c>
      <c r="F18" s="202">
        <f>'5.1'!G232</f>
        <v>65119</v>
      </c>
      <c r="G18" s="202">
        <f>'5.1'!H232</f>
        <v>157151</v>
      </c>
      <c r="H18" s="202">
        <f>'5.1'!I232</f>
        <v>17561</v>
      </c>
      <c r="I18" s="202">
        <f>'5.1'!J232</f>
        <v>155766</v>
      </c>
      <c r="J18" s="202">
        <f>'5.1'!K232</f>
        <v>135832</v>
      </c>
      <c r="K18" s="202">
        <f>'5.1'!L232</f>
        <v>10030</v>
      </c>
      <c r="L18" s="237">
        <f>'5.1'!M232</f>
        <v>25950</v>
      </c>
      <c r="M18" s="202"/>
      <c r="N18" s="202">
        <f>'5.1'!O232</f>
        <v>612819</v>
      </c>
      <c r="O18" s="202">
        <f>'5.1'!P232</f>
        <v>0</v>
      </c>
    </row>
    <row r="19" spans="1:15" ht="12.75">
      <c r="A19" s="245" t="s">
        <v>523</v>
      </c>
      <c r="B19" s="380">
        <f>(B18/B17)*100</f>
        <v>85.11333811506537</v>
      </c>
      <c r="C19" s="380">
        <f aca="true" t="shared" si="0" ref="C19:O19">(C18/C17)*100</f>
        <v>99.3760154700318</v>
      </c>
      <c r="D19" s="380">
        <f t="shared" si="0"/>
        <v>99.9857251617815</v>
      </c>
      <c r="E19" s="380">
        <f t="shared" si="0"/>
        <v>96.61923202307685</v>
      </c>
      <c r="F19" s="380">
        <f t="shared" si="0"/>
        <v>99.88955530671412</v>
      </c>
      <c r="G19" s="380">
        <f t="shared" si="0"/>
        <v>99.92306322803805</v>
      </c>
      <c r="H19" s="380">
        <f t="shared" si="0"/>
        <v>98.50788130364054</v>
      </c>
      <c r="I19" s="380">
        <f t="shared" si="0"/>
        <v>100</v>
      </c>
      <c r="J19" s="380">
        <f t="shared" si="0"/>
        <v>97.24025857810676</v>
      </c>
      <c r="K19" s="380">
        <f t="shared" si="0"/>
        <v>100</v>
      </c>
      <c r="L19" s="380">
        <v>0</v>
      </c>
      <c r="M19" s="249">
        <v>0</v>
      </c>
      <c r="N19" s="380">
        <f t="shared" si="0"/>
        <v>100</v>
      </c>
      <c r="O19" s="249">
        <f t="shared" si="0"/>
        <v>0</v>
      </c>
    </row>
    <row r="20" spans="1:15" ht="12.75">
      <c r="A20" s="239" t="s">
        <v>120</v>
      </c>
      <c r="B20" s="242"/>
      <c r="C20" s="202"/>
      <c r="D20" s="236"/>
      <c r="E20" s="202"/>
      <c r="F20" s="236"/>
      <c r="G20" s="202"/>
      <c r="H20" s="236"/>
      <c r="I20" s="202"/>
      <c r="J20" s="236"/>
      <c r="K20" s="202"/>
      <c r="L20" s="236"/>
      <c r="M20" s="202"/>
      <c r="N20" s="202"/>
      <c r="O20" s="202"/>
    </row>
    <row r="21" spans="1:15" ht="12.75">
      <c r="A21" s="235" t="s">
        <v>95</v>
      </c>
      <c r="B21" s="237">
        <f>SUM(C21:O21)</f>
        <v>246567</v>
      </c>
      <c r="C21" s="202">
        <f>'5.2'!D38</f>
        <v>138484</v>
      </c>
      <c r="D21" s="236">
        <f>'5.2'!E38</f>
        <v>34912</v>
      </c>
      <c r="E21" s="202">
        <f>'5.2'!F38</f>
        <v>58671</v>
      </c>
      <c r="F21" s="236">
        <f>'5.2'!G38</f>
        <v>0</v>
      </c>
      <c r="G21" s="202">
        <f>'5.2'!H38</f>
        <v>0</v>
      </c>
      <c r="H21" s="236">
        <f>'5.2'!I38</f>
        <v>14500</v>
      </c>
      <c r="I21" s="202">
        <f>'5.2'!J38</f>
        <v>0</v>
      </c>
      <c r="J21" s="236">
        <f>'5.2'!K38</f>
        <v>0</v>
      </c>
      <c r="K21" s="202">
        <f>'5.2'!L38</f>
        <v>0</v>
      </c>
      <c r="L21" s="236">
        <f>'5.2'!M38</f>
        <v>0</v>
      </c>
      <c r="M21" s="202"/>
      <c r="N21" s="202">
        <f>'5.2'!N38</f>
        <v>0</v>
      </c>
      <c r="O21" s="202">
        <f>'5.2'!O38</f>
        <v>0</v>
      </c>
    </row>
    <row r="22" spans="1:15" ht="12.75">
      <c r="A22" s="235" t="s">
        <v>613</v>
      </c>
      <c r="B22" s="237">
        <f>SUM(C22:O22)</f>
        <v>327830</v>
      </c>
      <c r="C22" s="202">
        <f>'5.2'!D39</f>
        <v>160160</v>
      </c>
      <c r="D22" s="202">
        <f>'5.2'!E39</f>
        <v>43816</v>
      </c>
      <c r="E22" s="202">
        <f>'5.2'!F39</f>
        <v>60499</v>
      </c>
      <c r="F22" s="202">
        <f>'5.2'!G39</f>
        <v>0</v>
      </c>
      <c r="G22" s="202">
        <f>'5.2'!H39</f>
        <v>0</v>
      </c>
      <c r="H22" s="202">
        <f>'5.2'!I39</f>
        <v>56791</v>
      </c>
      <c r="I22" s="202">
        <f>'5.2'!J39</f>
        <v>0</v>
      </c>
      <c r="J22" s="202">
        <f>'5.2'!K39</f>
        <v>6564</v>
      </c>
      <c r="K22" s="202">
        <f>'5.2'!L39</f>
        <v>0</v>
      </c>
      <c r="L22" s="237">
        <f>'5.2'!M39</f>
        <v>0</v>
      </c>
      <c r="M22" s="202"/>
      <c r="N22" s="202">
        <f>'5.2'!N39</f>
        <v>0</v>
      </c>
      <c r="O22" s="202">
        <f>'5.2'!O39</f>
        <v>0</v>
      </c>
    </row>
    <row r="23" spans="1:15" ht="12.75">
      <c r="A23" s="235" t="s">
        <v>522</v>
      </c>
      <c r="B23" s="237">
        <f>SUM(C23:O23)</f>
        <v>319360</v>
      </c>
      <c r="C23" s="202">
        <f>'5.2'!D40</f>
        <v>159041</v>
      </c>
      <c r="D23" s="202">
        <f>'5.2'!E40</f>
        <v>45998</v>
      </c>
      <c r="E23" s="202">
        <f>'5.2'!F40</f>
        <v>50997</v>
      </c>
      <c r="F23" s="202">
        <f>'5.2'!G40</f>
        <v>0</v>
      </c>
      <c r="G23" s="202">
        <f>'5.2'!H40</f>
        <v>0</v>
      </c>
      <c r="H23" s="202">
        <f>'5.2'!I40</f>
        <v>56776</v>
      </c>
      <c r="I23" s="202">
        <f>'5.2'!J40</f>
        <v>0</v>
      </c>
      <c r="J23" s="202">
        <f>'5.2'!K40</f>
        <v>6548</v>
      </c>
      <c r="K23" s="202">
        <f>'5.2'!L40</f>
        <v>0</v>
      </c>
      <c r="L23" s="237">
        <f>'5.2'!M40</f>
        <v>0</v>
      </c>
      <c r="M23" s="202"/>
      <c r="N23" s="202">
        <f>'5.2'!N40</f>
        <v>0</v>
      </c>
      <c r="O23" s="202">
        <f>'5.2'!O40</f>
        <v>0</v>
      </c>
    </row>
    <row r="24" spans="1:15" ht="12.75">
      <c r="A24" s="235" t="s">
        <v>523</v>
      </c>
      <c r="B24" s="380">
        <f>(B23/B22)*100</f>
        <v>97.41634383674466</v>
      </c>
      <c r="C24" s="380">
        <f>(C23/C22)*100</f>
        <v>99.30132367632368</v>
      </c>
      <c r="D24" s="380">
        <f>(D23/D22)*100</f>
        <v>104.97991601241556</v>
      </c>
      <c r="E24" s="380">
        <f>(E23/E22)*100</f>
        <v>84.29395527198797</v>
      </c>
      <c r="F24" s="380">
        <v>0</v>
      </c>
      <c r="G24" s="380">
        <v>0</v>
      </c>
      <c r="H24" s="380">
        <f>(H23/H22)*100</f>
        <v>99.97358736419503</v>
      </c>
      <c r="I24" s="380">
        <v>0</v>
      </c>
      <c r="J24" s="380">
        <v>0</v>
      </c>
      <c r="K24" s="380">
        <v>0</v>
      </c>
      <c r="L24" s="380">
        <v>0</v>
      </c>
      <c r="M24" s="249">
        <v>0</v>
      </c>
      <c r="N24" s="380">
        <v>0</v>
      </c>
      <c r="O24" s="249">
        <v>0</v>
      </c>
    </row>
    <row r="25" spans="1:15" ht="12.75">
      <c r="A25" s="173" t="s">
        <v>768</v>
      </c>
      <c r="B25" s="243"/>
      <c r="C25" s="226"/>
      <c r="D25" s="238"/>
      <c r="E25" s="226"/>
      <c r="F25" s="238"/>
      <c r="G25" s="226"/>
      <c r="H25" s="238"/>
      <c r="I25" s="226"/>
      <c r="J25" s="238"/>
      <c r="K25" s="226"/>
      <c r="L25" s="238"/>
      <c r="M25" s="226"/>
      <c r="N25" s="226"/>
      <c r="O25" s="226"/>
    </row>
    <row r="26" spans="1:15" ht="12.75">
      <c r="A26" s="235" t="s">
        <v>95</v>
      </c>
      <c r="B26" s="237">
        <v>101159</v>
      </c>
      <c r="C26" s="202">
        <v>63853</v>
      </c>
      <c r="D26" s="236">
        <v>18350</v>
      </c>
      <c r="E26" s="202">
        <v>18956</v>
      </c>
      <c r="F26" s="236">
        <f>'5.3-11'!G13</f>
        <v>0</v>
      </c>
      <c r="G26" s="202">
        <v>0</v>
      </c>
      <c r="H26" s="236">
        <v>0</v>
      </c>
      <c r="I26" s="202">
        <f>'5.3-11'!J13</f>
        <v>0</v>
      </c>
      <c r="J26" s="236">
        <f>'5.3-11'!K13</f>
        <v>0</v>
      </c>
      <c r="K26" s="202">
        <f>'5.3-11'!L13</f>
        <v>0</v>
      </c>
      <c r="L26" s="236">
        <f>'5.3-11'!M13</f>
        <v>0</v>
      </c>
      <c r="M26" s="202"/>
      <c r="N26" s="202">
        <f>'5.3-11'!N13</f>
        <v>0</v>
      </c>
      <c r="O26" s="202">
        <v>0</v>
      </c>
    </row>
    <row r="27" spans="1:15" ht="12.75">
      <c r="A27" s="235" t="s">
        <v>613</v>
      </c>
      <c r="B27" s="237">
        <v>96376</v>
      </c>
      <c r="C27" s="202">
        <v>60327</v>
      </c>
      <c r="D27" s="236">
        <v>16995</v>
      </c>
      <c r="E27" s="202">
        <v>19054</v>
      </c>
      <c r="F27" s="236"/>
      <c r="G27" s="202"/>
      <c r="H27" s="236"/>
      <c r="I27" s="202"/>
      <c r="J27" s="236"/>
      <c r="K27" s="202"/>
      <c r="L27" s="236"/>
      <c r="M27" s="202"/>
      <c r="N27" s="202"/>
      <c r="O27" s="202"/>
    </row>
    <row r="28" spans="1:15" ht="12.75">
      <c r="A28" s="235" t="s">
        <v>522</v>
      </c>
      <c r="B28" s="237">
        <v>94030</v>
      </c>
      <c r="C28" s="202">
        <v>60327</v>
      </c>
      <c r="D28" s="236">
        <v>16995</v>
      </c>
      <c r="E28" s="202">
        <v>16708</v>
      </c>
      <c r="F28" s="236"/>
      <c r="G28" s="202"/>
      <c r="H28" s="236"/>
      <c r="I28" s="202"/>
      <c r="J28" s="236"/>
      <c r="K28" s="202"/>
      <c r="L28" s="236"/>
      <c r="M28" s="202"/>
      <c r="N28" s="202"/>
      <c r="O28" s="202"/>
    </row>
    <row r="29" spans="1:15" ht="12.75">
      <c r="A29" s="235" t="s">
        <v>523</v>
      </c>
      <c r="B29" s="380">
        <v>97.57</v>
      </c>
      <c r="C29" s="380">
        <f>(C28/C27)*100</f>
        <v>100</v>
      </c>
      <c r="D29" s="380">
        <f>(D28/D27)*100</f>
        <v>100</v>
      </c>
      <c r="E29" s="380">
        <f>(E28/E27)*100</f>
        <v>87.68762464574368</v>
      </c>
      <c r="F29" s="380">
        <v>0</v>
      </c>
      <c r="G29" s="380">
        <v>0</v>
      </c>
      <c r="H29" s="380">
        <v>0</v>
      </c>
      <c r="I29" s="380">
        <v>0</v>
      </c>
      <c r="J29" s="380">
        <v>0</v>
      </c>
      <c r="K29" s="380">
        <v>0</v>
      </c>
      <c r="L29" s="380">
        <v>0</v>
      </c>
      <c r="M29" s="249">
        <v>0</v>
      </c>
      <c r="N29" s="380">
        <v>0</v>
      </c>
      <c r="O29" s="249">
        <v>0</v>
      </c>
    </row>
    <row r="30" spans="1:15" ht="12.75">
      <c r="A30" s="173" t="s">
        <v>769</v>
      </c>
      <c r="B30" s="243"/>
      <c r="C30" s="226"/>
      <c r="D30" s="238"/>
      <c r="E30" s="226"/>
      <c r="F30" s="238"/>
      <c r="G30" s="226"/>
      <c r="H30" s="238"/>
      <c r="I30" s="226"/>
      <c r="J30" s="238"/>
      <c r="K30" s="226"/>
      <c r="L30" s="238"/>
      <c r="M30" s="226"/>
      <c r="N30" s="226"/>
      <c r="O30" s="226"/>
    </row>
    <row r="31" spans="1:15" ht="12.75">
      <c r="A31" s="235" t="s">
        <v>95</v>
      </c>
      <c r="B31" s="237">
        <f>SUM(C31:O31)</f>
        <v>88394</v>
      </c>
      <c r="C31" s="202">
        <v>56042</v>
      </c>
      <c r="D31" s="236">
        <v>16052</v>
      </c>
      <c r="E31" s="202">
        <v>16300</v>
      </c>
      <c r="F31" s="236">
        <f>'5.3-11'!G18</f>
        <v>0</v>
      </c>
      <c r="G31" s="202">
        <v>0</v>
      </c>
      <c r="H31" s="236">
        <v>0</v>
      </c>
      <c r="I31" s="202">
        <f>'5.3-11'!J18</f>
        <v>0</v>
      </c>
      <c r="J31" s="236">
        <f>'5.3-11'!K18</f>
        <v>0</v>
      </c>
      <c r="K31" s="202">
        <f>'5.3-11'!L18</f>
        <v>0</v>
      </c>
      <c r="L31" s="236">
        <f>'5.3-11'!M18</f>
        <v>0</v>
      </c>
      <c r="M31" s="202"/>
      <c r="N31" s="202">
        <f>'5.3-11'!N18</f>
        <v>0</v>
      </c>
      <c r="O31" s="202">
        <v>0</v>
      </c>
    </row>
    <row r="32" spans="1:15" ht="12.75">
      <c r="A32" s="235" t="s">
        <v>613</v>
      </c>
      <c r="B32" s="237">
        <f>SUM(C32:O32)</f>
        <v>87573</v>
      </c>
      <c r="C32" s="202">
        <v>54172</v>
      </c>
      <c r="D32" s="236">
        <v>15153</v>
      </c>
      <c r="E32" s="202">
        <v>18248</v>
      </c>
      <c r="F32" s="236"/>
      <c r="G32" s="202"/>
      <c r="H32" s="236"/>
      <c r="I32" s="202"/>
      <c r="J32" s="236"/>
      <c r="K32" s="202"/>
      <c r="L32" s="236"/>
      <c r="M32" s="202"/>
      <c r="N32" s="202"/>
      <c r="O32" s="202"/>
    </row>
    <row r="33" spans="1:15" ht="12.75">
      <c r="A33" s="235" t="s">
        <v>522</v>
      </c>
      <c r="B33" s="237">
        <f>SUM(C33:O33)</f>
        <v>84409</v>
      </c>
      <c r="C33" s="202">
        <v>54172</v>
      </c>
      <c r="D33" s="236">
        <v>15153</v>
      </c>
      <c r="E33" s="202">
        <v>15084</v>
      </c>
      <c r="F33" s="236"/>
      <c r="G33" s="202"/>
      <c r="H33" s="236"/>
      <c r="I33" s="202"/>
      <c r="J33" s="236"/>
      <c r="K33" s="202"/>
      <c r="L33" s="236"/>
      <c r="M33" s="202"/>
      <c r="N33" s="202"/>
      <c r="O33" s="202"/>
    </row>
    <row r="34" spans="1:15" ht="12.75">
      <c r="A34" s="245" t="s">
        <v>523</v>
      </c>
      <c r="B34" s="380">
        <f>(B33/B32)*100</f>
        <v>96.3870142623868</v>
      </c>
      <c r="C34" s="380">
        <f>(C33/C32)*100</f>
        <v>100</v>
      </c>
      <c r="D34" s="380">
        <f>(D33/D32)*100</f>
        <v>100</v>
      </c>
      <c r="E34" s="380">
        <f>(E33/E32)*100</f>
        <v>82.66111354669005</v>
      </c>
      <c r="F34" s="380">
        <v>0</v>
      </c>
      <c r="G34" s="380">
        <v>0</v>
      </c>
      <c r="H34" s="380">
        <v>0</v>
      </c>
      <c r="I34" s="380">
        <v>0</v>
      </c>
      <c r="J34" s="380">
        <v>0</v>
      </c>
      <c r="K34" s="380">
        <v>0</v>
      </c>
      <c r="L34" s="380">
        <v>0</v>
      </c>
      <c r="M34" s="249">
        <v>0</v>
      </c>
      <c r="N34" s="380">
        <v>0</v>
      </c>
      <c r="O34" s="249">
        <v>0</v>
      </c>
    </row>
    <row r="35" spans="1:15" ht="12.75">
      <c r="A35" s="173" t="s">
        <v>784</v>
      </c>
      <c r="B35" s="243"/>
      <c r="C35" s="226"/>
      <c r="D35" s="238"/>
      <c r="E35" s="226"/>
      <c r="F35" s="238"/>
      <c r="G35" s="226"/>
      <c r="H35" s="238"/>
      <c r="I35" s="226"/>
      <c r="J35" s="238"/>
      <c r="K35" s="226"/>
      <c r="L35" s="238"/>
      <c r="M35" s="226"/>
      <c r="N35" s="226"/>
      <c r="O35" s="226"/>
    </row>
    <row r="36" spans="1:15" ht="12.75">
      <c r="A36" s="235" t="s">
        <v>95</v>
      </c>
      <c r="B36" s="237">
        <f>SUM(C36:O36)</f>
        <v>47740</v>
      </c>
      <c r="C36" s="202">
        <v>29955</v>
      </c>
      <c r="D36" s="236">
        <v>8500</v>
      </c>
      <c r="E36" s="202">
        <v>9285</v>
      </c>
      <c r="F36" s="236">
        <f>'5.3-11'!G23</f>
        <v>0</v>
      </c>
      <c r="G36" s="202">
        <v>0</v>
      </c>
      <c r="H36" s="236">
        <v>0</v>
      </c>
      <c r="I36" s="202">
        <f>'5.3-11'!J23</f>
        <v>0</v>
      </c>
      <c r="J36" s="236">
        <f>'5.3-11'!K23</f>
        <v>0</v>
      </c>
      <c r="K36" s="202">
        <f>'5.3-11'!L23</f>
        <v>0</v>
      </c>
      <c r="L36" s="236">
        <f>'5.3-11'!M23</f>
        <v>0</v>
      </c>
      <c r="M36" s="202"/>
      <c r="N36" s="202">
        <f>'5.3-11'!N23</f>
        <v>0</v>
      </c>
      <c r="O36" s="202">
        <v>0</v>
      </c>
    </row>
    <row r="37" spans="1:15" ht="12.75">
      <c r="A37" s="235" t="s">
        <v>613</v>
      </c>
      <c r="B37" s="237">
        <f>SUM(C37:O37)</f>
        <v>67357</v>
      </c>
      <c r="C37" s="202">
        <v>39702</v>
      </c>
      <c r="D37" s="236">
        <v>11028</v>
      </c>
      <c r="E37" s="202">
        <v>16627</v>
      </c>
      <c r="F37" s="236"/>
      <c r="G37" s="202"/>
      <c r="H37" s="236"/>
      <c r="I37" s="202"/>
      <c r="J37" s="236"/>
      <c r="K37" s="202"/>
      <c r="L37" s="236"/>
      <c r="M37" s="202"/>
      <c r="N37" s="202"/>
      <c r="O37" s="202"/>
    </row>
    <row r="38" spans="1:15" ht="12.75">
      <c r="A38" s="235" t="s">
        <v>522</v>
      </c>
      <c r="B38" s="237">
        <f>SUM(C38:O38)</f>
        <v>60437</v>
      </c>
      <c r="C38" s="202">
        <v>38301</v>
      </c>
      <c r="D38" s="236">
        <v>11022</v>
      </c>
      <c r="E38" s="202">
        <v>11114</v>
      </c>
      <c r="F38" s="236"/>
      <c r="G38" s="202"/>
      <c r="H38" s="236"/>
      <c r="I38" s="202"/>
      <c r="J38" s="236"/>
      <c r="K38" s="202"/>
      <c r="L38" s="236"/>
      <c r="M38" s="202"/>
      <c r="N38" s="202"/>
      <c r="O38" s="202"/>
    </row>
    <row r="39" spans="1:15" ht="12.75">
      <c r="A39" s="245" t="s">
        <v>523</v>
      </c>
      <c r="B39" s="380">
        <f>(B38/B37)*100</f>
        <v>89.72638330091898</v>
      </c>
      <c r="C39" s="380">
        <f>(C38/C37)*100</f>
        <v>96.4712105183618</v>
      </c>
      <c r="D39" s="380">
        <f>(D38/D37)*100</f>
        <v>99.9455930359086</v>
      </c>
      <c r="E39" s="380">
        <f>(E38/E37)*100</f>
        <v>66.84308654597943</v>
      </c>
      <c r="F39" s="380">
        <v>0</v>
      </c>
      <c r="G39" s="380">
        <v>0</v>
      </c>
      <c r="H39" s="380">
        <v>0</v>
      </c>
      <c r="I39" s="380">
        <v>0</v>
      </c>
      <c r="J39" s="380">
        <v>0</v>
      </c>
      <c r="K39" s="380">
        <v>0</v>
      </c>
      <c r="L39" s="380">
        <v>0</v>
      </c>
      <c r="M39" s="249">
        <v>0</v>
      </c>
      <c r="N39" s="380">
        <v>0</v>
      </c>
      <c r="O39" s="249">
        <v>0</v>
      </c>
    </row>
    <row r="40" spans="1:15" ht="12.75">
      <c r="A40" s="173" t="s">
        <v>785</v>
      </c>
      <c r="B40" s="234"/>
      <c r="C40" s="200"/>
      <c r="D40" s="204"/>
      <c r="E40" s="200"/>
      <c r="F40" s="204"/>
      <c r="G40" s="200"/>
      <c r="H40" s="204"/>
      <c r="I40" s="200"/>
      <c r="J40" s="204"/>
      <c r="K40" s="200"/>
      <c r="L40" s="204"/>
      <c r="M40" s="200"/>
      <c r="N40" s="200"/>
      <c r="O40" s="200"/>
    </row>
    <row r="41" spans="1:15" ht="12.75">
      <c r="A41" s="235" t="s">
        <v>95</v>
      </c>
      <c r="B41" s="237">
        <f>SUM(C41:O41)</f>
        <v>21233</v>
      </c>
      <c r="C41" s="202">
        <v>14130</v>
      </c>
      <c r="D41" s="236">
        <v>4085</v>
      </c>
      <c r="E41" s="202">
        <v>3018</v>
      </c>
      <c r="F41" s="236">
        <f>'5.3-11'!G23</f>
        <v>0</v>
      </c>
      <c r="G41" s="202">
        <f>'5.3-11'!H23</f>
        <v>0</v>
      </c>
      <c r="H41" s="236">
        <f>'5.3-11'!I23</f>
        <v>0</v>
      </c>
      <c r="I41" s="202">
        <f>'5.3-11'!J23</f>
        <v>0</v>
      </c>
      <c r="J41" s="236">
        <f>'5.3-11'!K23</f>
        <v>0</v>
      </c>
      <c r="K41" s="202">
        <f>'5.3-11'!L23</f>
        <v>0</v>
      </c>
      <c r="L41" s="236">
        <f>'5.3-11'!M23</f>
        <v>0</v>
      </c>
      <c r="M41" s="202"/>
      <c r="N41" s="202">
        <f>'5.3-11'!N23</f>
        <v>0</v>
      </c>
      <c r="O41" s="202">
        <v>0</v>
      </c>
    </row>
    <row r="42" spans="1:15" ht="12.75">
      <c r="A42" s="235" t="s">
        <v>613</v>
      </c>
      <c r="B42" s="237">
        <f>SUM(C42:O42)</f>
        <v>21808</v>
      </c>
      <c r="C42" s="202">
        <v>15244</v>
      </c>
      <c r="D42" s="236">
        <v>4197</v>
      </c>
      <c r="E42" s="202">
        <v>2367</v>
      </c>
      <c r="F42" s="236"/>
      <c r="G42" s="202"/>
      <c r="H42" s="236"/>
      <c r="I42" s="202"/>
      <c r="J42" s="236"/>
      <c r="K42" s="202"/>
      <c r="L42" s="236"/>
      <c r="M42" s="202"/>
      <c r="N42" s="202"/>
      <c r="O42" s="202"/>
    </row>
    <row r="43" spans="1:15" ht="12.75">
      <c r="A43" s="235" t="s">
        <v>522</v>
      </c>
      <c r="B43" s="237">
        <f>SUM(C43:O43)</f>
        <v>21452</v>
      </c>
      <c r="C43" s="202">
        <v>15243</v>
      </c>
      <c r="D43" s="236">
        <v>4131</v>
      </c>
      <c r="E43" s="202">
        <v>2078</v>
      </c>
      <c r="F43" s="236"/>
      <c r="G43" s="202"/>
      <c r="H43" s="236"/>
      <c r="I43" s="202"/>
      <c r="J43" s="236"/>
      <c r="K43" s="202"/>
      <c r="L43" s="236"/>
      <c r="M43" s="202"/>
      <c r="N43" s="202"/>
      <c r="O43" s="202"/>
    </row>
    <row r="44" spans="1:15" ht="12.75">
      <c r="A44" s="235" t="s">
        <v>523</v>
      </c>
      <c r="B44" s="380">
        <f>(B43/B42)*100</f>
        <v>98.36757153338225</v>
      </c>
      <c r="C44" s="380">
        <f>(C43/C42)*100</f>
        <v>99.99344004198373</v>
      </c>
      <c r="D44" s="380">
        <f>(D43/D42)*100</f>
        <v>98.42744817726948</v>
      </c>
      <c r="E44" s="380">
        <f>(E43/E42)*100</f>
        <v>87.79045204900719</v>
      </c>
      <c r="F44" s="380">
        <v>0</v>
      </c>
      <c r="G44" s="380">
        <v>0</v>
      </c>
      <c r="H44" s="380">
        <v>0</v>
      </c>
      <c r="I44" s="380">
        <v>0</v>
      </c>
      <c r="J44" s="380">
        <v>0</v>
      </c>
      <c r="K44" s="380">
        <v>0</v>
      </c>
      <c r="L44" s="380">
        <v>0</v>
      </c>
      <c r="M44" s="249">
        <v>0</v>
      </c>
      <c r="N44" s="380">
        <v>0</v>
      </c>
      <c r="O44" s="249">
        <v>0</v>
      </c>
    </row>
    <row r="45" spans="1:15" ht="12.75">
      <c r="A45" s="173" t="s">
        <v>786</v>
      </c>
      <c r="B45" s="243"/>
      <c r="C45" s="200"/>
      <c r="D45" s="204"/>
      <c r="E45" s="200"/>
      <c r="F45" s="204"/>
      <c r="G45" s="200"/>
      <c r="H45" s="204"/>
      <c r="I45" s="200"/>
      <c r="J45" s="204"/>
      <c r="K45" s="200"/>
      <c r="L45" s="204"/>
      <c r="M45" s="200"/>
      <c r="N45" s="200"/>
      <c r="O45" s="200"/>
    </row>
    <row r="46" spans="1:15" ht="12.75">
      <c r="A46" s="235" t="s">
        <v>95</v>
      </c>
      <c r="B46" s="237">
        <f>SUM(C46:O46)</f>
        <v>142950</v>
      </c>
      <c r="C46" s="202">
        <v>66171</v>
      </c>
      <c r="D46" s="236">
        <v>18827</v>
      </c>
      <c r="E46" s="202">
        <v>57952</v>
      </c>
      <c r="F46" s="236">
        <v>0</v>
      </c>
      <c r="G46" s="202">
        <v>0</v>
      </c>
      <c r="H46" s="236">
        <v>0</v>
      </c>
      <c r="I46" s="202">
        <v>0</v>
      </c>
      <c r="J46" s="236">
        <v>0</v>
      </c>
      <c r="K46" s="202">
        <v>0</v>
      </c>
      <c r="L46" s="236">
        <v>0</v>
      </c>
      <c r="M46" s="202"/>
      <c r="N46" s="202">
        <v>0</v>
      </c>
      <c r="O46" s="202">
        <v>0</v>
      </c>
    </row>
    <row r="47" spans="1:19" ht="12.75">
      <c r="A47" s="235" t="s">
        <v>613</v>
      </c>
      <c r="B47" s="237">
        <f>SUM(C47:O47)</f>
        <v>154434</v>
      </c>
      <c r="C47" s="202">
        <v>67327</v>
      </c>
      <c r="D47" s="236">
        <v>19826</v>
      </c>
      <c r="E47" s="202">
        <v>67158</v>
      </c>
      <c r="F47" s="236"/>
      <c r="G47" s="202"/>
      <c r="H47" s="236">
        <v>123</v>
      </c>
      <c r="I47" s="202"/>
      <c r="J47" s="236"/>
      <c r="K47" s="202"/>
      <c r="L47" s="236"/>
      <c r="M47" s="202"/>
      <c r="N47" s="202"/>
      <c r="O47" s="202"/>
      <c r="S47" s="57"/>
    </row>
    <row r="48" spans="1:15" ht="12.75">
      <c r="A48" s="235" t="s">
        <v>522</v>
      </c>
      <c r="B48" s="237">
        <f>SUM(C48:O48)</f>
        <v>148380</v>
      </c>
      <c r="C48" s="202">
        <v>67321</v>
      </c>
      <c r="D48" s="236">
        <v>19567</v>
      </c>
      <c r="E48" s="202">
        <v>61369</v>
      </c>
      <c r="F48" s="236"/>
      <c r="G48" s="202"/>
      <c r="H48" s="236">
        <v>123</v>
      </c>
      <c r="I48" s="202"/>
      <c r="J48" s="236"/>
      <c r="K48" s="202"/>
      <c r="L48" s="236"/>
      <c r="M48" s="202"/>
      <c r="N48" s="202"/>
      <c r="O48" s="202"/>
    </row>
    <row r="49" spans="1:15" ht="12.75">
      <c r="A49" s="245" t="s">
        <v>523</v>
      </c>
      <c r="B49" s="380">
        <f>(B48/B47)*100</f>
        <v>96.07987878316952</v>
      </c>
      <c r="C49" s="380">
        <f>(C48/C47)*100</f>
        <v>99.99108827067893</v>
      </c>
      <c r="D49" s="380">
        <f>(D48/D47)*100</f>
        <v>98.69363462120447</v>
      </c>
      <c r="E49" s="380">
        <f>(E48/E47)*100</f>
        <v>91.38002918490723</v>
      </c>
      <c r="F49" s="380">
        <v>0</v>
      </c>
      <c r="G49" s="380">
        <v>0</v>
      </c>
      <c r="H49" s="380">
        <v>100</v>
      </c>
      <c r="I49" s="380">
        <v>0</v>
      </c>
      <c r="J49" s="380">
        <v>0</v>
      </c>
      <c r="K49" s="380">
        <v>0</v>
      </c>
      <c r="L49" s="380">
        <v>0</v>
      </c>
      <c r="M49" s="249">
        <v>0</v>
      </c>
      <c r="N49" s="380">
        <v>0</v>
      </c>
      <c r="O49" s="249">
        <v>0</v>
      </c>
    </row>
    <row r="50" spans="1:15" ht="12.75">
      <c r="A50" s="239" t="s">
        <v>787</v>
      </c>
      <c r="B50" s="242"/>
      <c r="C50" s="202"/>
      <c r="D50" s="236"/>
      <c r="E50" s="202"/>
      <c r="F50" s="236"/>
      <c r="G50" s="202"/>
      <c r="H50" s="236"/>
      <c r="I50" s="202"/>
      <c r="J50" s="236"/>
      <c r="K50" s="202"/>
      <c r="L50" s="236"/>
      <c r="M50" s="202"/>
      <c r="N50" s="202"/>
      <c r="O50" s="202"/>
    </row>
    <row r="51" spans="1:15" ht="12.75">
      <c r="A51" s="235" t="s">
        <v>95</v>
      </c>
      <c r="B51" s="237">
        <f>SUM(C51:O51)</f>
        <v>36313</v>
      </c>
      <c r="C51" s="202">
        <v>21476</v>
      </c>
      <c r="D51" s="236">
        <v>5557</v>
      </c>
      <c r="E51" s="202">
        <v>9280</v>
      </c>
      <c r="F51" s="236">
        <v>0</v>
      </c>
      <c r="G51" s="202">
        <v>0</v>
      </c>
      <c r="H51" s="236">
        <v>0</v>
      </c>
      <c r="I51" s="202">
        <v>0</v>
      </c>
      <c r="J51" s="236">
        <v>0</v>
      </c>
      <c r="K51" s="202">
        <v>0</v>
      </c>
      <c r="L51" s="236">
        <v>0</v>
      </c>
      <c r="M51" s="202"/>
      <c r="N51" s="202">
        <v>0</v>
      </c>
      <c r="O51" s="202">
        <v>0</v>
      </c>
    </row>
    <row r="52" spans="1:15" ht="12.75">
      <c r="A52" s="235" t="s">
        <v>613</v>
      </c>
      <c r="B52" s="237">
        <f>SUM(C52:O52)</f>
        <v>39389</v>
      </c>
      <c r="C52" s="202">
        <v>23236</v>
      </c>
      <c r="D52" s="236">
        <v>5873</v>
      </c>
      <c r="E52" s="202">
        <v>10280</v>
      </c>
      <c r="F52" s="236"/>
      <c r="G52" s="202"/>
      <c r="H52" s="236"/>
      <c r="I52" s="202"/>
      <c r="J52" s="236"/>
      <c r="K52" s="202"/>
      <c r="L52" s="236"/>
      <c r="M52" s="202"/>
      <c r="N52" s="202"/>
      <c r="O52" s="202"/>
    </row>
    <row r="53" spans="1:15" ht="12.75">
      <c r="A53" s="235" t="s">
        <v>522</v>
      </c>
      <c r="B53" s="237">
        <f>SUM(C53:O53)</f>
        <v>39018</v>
      </c>
      <c r="C53" s="202">
        <v>23000</v>
      </c>
      <c r="D53" s="236">
        <v>5872</v>
      </c>
      <c r="E53" s="202">
        <v>10146</v>
      </c>
      <c r="F53" s="236"/>
      <c r="G53" s="202"/>
      <c r="H53" s="236"/>
      <c r="I53" s="202"/>
      <c r="J53" s="236"/>
      <c r="K53" s="202"/>
      <c r="L53" s="236"/>
      <c r="M53" s="202"/>
      <c r="N53" s="202"/>
      <c r="O53" s="202"/>
    </row>
    <row r="54" spans="1:15" ht="12.75">
      <c r="A54" s="235" t="s">
        <v>523</v>
      </c>
      <c r="B54" s="380">
        <f>(B53/B52)*100</f>
        <v>99.0581126710503</v>
      </c>
      <c r="C54" s="380">
        <f>(C53/C52)*100</f>
        <v>98.98433465312446</v>
      </c>
      <c r="D54" s="380">
        <f>(D53/D52)*100</f>
        <v>99.98297292695386</v>
      </c>
      <c r="E54" s="380">
        <f>(E53/E52)*100</f>
        <v>98.69649805447472</v>
      </c>
      <c r="F54" s="380">
        <v>0</v>
      </c>
      <c r="G54" s="380">
        <v>0</v>
      </c>
      <c r="H54" s="380">
        <v>0</v>
      </c>
      <c r="I54" s="380">
        <v>0</v>
      </c>
      <c r="J54" s="380">
        <v>0</v>
      </c>
      <c r="K54" s="380">
        <v>0</v>
      </c>
      <c r="L54" s="380">
        <v>0</v>
      </c>
      <c r="M54" s="249">
        <v>0</v>
      </c>
      <c r="N54" s="380">
        <v>0</v>
      </c>
      <c r="O54" s="249">
        <v>0</v>
      </c>
    </row>
    <row r="55" spans="1:15" ht="12.75">
      <c r="A55" s="173" t="s">
        <v>788</v>
      </c>
      <c r="B55" s="243"/>
      <c r="C55" s="200"/>
      <c r="D55" s="204"/>
      <c r="E55" s="200"/>
      <c r="F55" s="204"/>
      <c r="G55" s="200"/>
      <c r="H55" s="204"/>
      <c r="I55" s="200"/>
      <c r="J55" s="204"/>
      <c r="K55" s="200"/>
      <c r="L55" s="204"/>
      <c r="M55" s="200"/>
      <c r="N55" s="200"/>
      <c r="O55" s="200"/>
    </row>
    <row r="56" spans="1:15" ht="12.75">
      <c r="A56" s="235" t="s">
        <v>95</v>
      </c>
      <c r="B56" s="237">
        <f>SUM(C56:O56)</f>
        <v>106230</v>
      </c>
      <c r="C56" s="202">
        <v>28472</v>
      </c>
      <c r="D56" s="236">
        <v>7615</v>
      </c>
      <c r="E56" s="202">
        <v>53143</v>
      </c>
      <c r="F56" s="236">
        <v>17000</v>
      </c>
      <c r="G56" s="202">
        <f>'5.3-11'!H37</f>
        <v>0</v>
      </c>
      <c r="H56" s="236">
        <f>'5.3-11'!I37</f>
        <v>0</v>
      </c>
      <c r="I56" s="202">
        <f>'5.3-11'!J37</f>
        <v>0</v>
      </c>
      <c r="J56" s="236">
        <f>'5.3-11'!K37</f>
        <v>0</v>
      </c>
      <c r="K56" s="202">
        <f>'5.3-11'!L37</f>
        <v>0</v>
      </c>
      <c r="L56" s="236">
        <f>'5.3-11'!M37</f>
        <v>0</v>
      </c>
      <c r="M56" s="202"/>
      <c r="N56" s="202">
        <f>'5.3-11'!N37</f>
        <v>0</v>
      </c>
      <c r="O56" s="202">
        <v>0</v>
      </c>
    </row>
    <row r="57" spans="1:15" ht="12.75">
      <c r="A57" s="235" t="s">
        <v>613</v>
      </c>
      <c r="B57" s="237">
        <f>SUM(C57:O57)</f>
        <v>118787</v>
      </c>
      <c r="C57" s="202">
        <v>30238</v>
      </c>
      <c r="D57" s="236">
        <v>7967</v>
      </c>
      <c r="E57" s="202">
        <v>59981</v>
      </c>
      <c r="F57" s="236">
        <v>20000</v>
      </c>
      <c r="G57" s="202"/>
      <c r="H57" s="236"/>
      <c r="I57" s="202"/>
      <c r="J57" s="236">
        <v>601</v>
      </c>
      <c r="K57" s="202"/>
      <c r="L57" s="236"/>
      <c r="M57" s="202"/>
      <c r="N57" s="202"/>
      <c r="O57" s="202"/>
    </row>
    <row r="58" spans="1:15" ht="12.75">
      <c r="A58" s="235" t="s">
        <v>522</v>
      </c>
      <c r="B58" s="237">
        <f>SUM(C58:O58)</f>
        <v>114020</v>
      </c>
      <c r="C58" s="202">
        <v>30222</v>
      </c>
      <c r="D58" s="236">
        <v>7966</v>
      </c>
      <c r="E58" s="202">
        <v>55821</v>
      </c>
      <c r="F58" s="236">
        <v>19410</v>
      </c>
      <c r="G58" s="202"/>
      <c r="H58" s="236"/>
      <c r="I58" s="202"/>
      <c r="J58" s="236">
        <v>601</v>
      </c>
      <c r="K58" s="202"/>
      <c r="L58" s="236"/>
      <c r="M58" s="202"/>
      <c r="N58" s="202"/>
      <c r="O58" s="202"/>
    </row>
    <row r="59" spans="1:15" ht="12.75">
      <c r="A59" s="245" t="s">
        <v>523</v>
      </c>
      <c r="B59" s="380">
        <f>(B58/B57)*100</f>
        <v>95.98693459722023</v>
      </c>
      <c r="C59" s="380">
        <f>(C58/C57)*100</f>
        <v>99.94708644751637</v>
      </c>
      <c r="D59" s="380">
        <f>(D58/D57)*100</f>
        <v>99.98744822392368</v>
      </c>
      <c r="E59" s="380">
        <f>(E58/E57)*100</f>
        <v>93.06447041563162</v>
      </c>
      <c r="F59" s="380">
        <f>(F58/F57)*100</f>
        <v>97.05</v>
      </c>
      <c r="G59" s="380">
        <v>0</v>
      </c>
      <c r="H59" s="380">
        <v>0</v>
      </c>
      <c r="I59" s="380">
        <v>0</v>
      </c>
      <c r="J59" s="380">
        <v>100</v>
      </c>
      <c r="K59" s="380">
        <v>0</v>
      </c>
      <c r="L59" s="380">
        <v>0</v>
      </c>
      <c r="M59" s="249">
        <v>0</v>
      </c>
      <c r="N59" s="380">
        <v>0</v>
      </c>
      <c r="O59" s="249">
        <v>0</v>
      </c>
    </row>
    <row r="60" spans="1:15" ht="12.75">
      <c r="A60" s="173" t="s">
        <v>789</v>
      </c>
      <c r="B60" s="243"/>
      <c r="C60" s="200"/>
      <c r="D60" s="204"/>
      <c r="E60" s="200"/>
      <c r="F60" s="204"/>
      <c r="G60" s="200"/>
      <c r="H60" s="204"/>
      <c r="I60" s="200"/>
      <c r="J60" s="204"/>
      <c r="K60" s="200"/>
      <c r="L60" s="204"/>
      <c r="M60" s="200"/>
      <c r="N60" s="200"/>
      <c r="O60" s="200"/>
    </row>
    <row r="61" spans="1:15" ht="12.75">
      <c r="A61" s="235" t="s">
        <v>95</v>
      </c>
      <c r="B61" s="237">
        <f>SUM(C61:O61)</f>
        <v>0</v>
      </c>
      <c r="C61" s="202"/>
      <c r="D61" s="236"/>
      <c r="E61" s="202"/>
      <c r="F61" s="236"/>
      <c r="G61" s="202">
        <f>'5.3-11'!H42</f>
        <v>0</v>
      </c>
      <c r="H61" s="236">
        <f>'5.3-11'!I42</f>
        <v>0</v>
      </c>
      <c r="I61" s="202">
        <f>'5.3-11'!J42</f>
        <v>0</v>
      </c>
      <c r="J61" s="236">
        <f>'5.3-11'!K42</f>
        <v>0</v>
      </c>
      <c r="K61" s="202">
        <f>'5.3-11'!L42</f>
        <v>0</v>
      </c>
      <c r="L61" s="236">
        <f>'5.3-11'!M42</f>
        <v>0</v>
      </c>
      <c r="M61" s="202"/>
      <c r="N61" s="202">
        <f>'5.3-11'!N42</f>
        <v>0</v>
      </c>
      <c r="O61" s="202">
        <v>0</v>
      </c>
    </row>
    <row r="62" spans="1:15" ht="12.75">
      <c r="A62" s="235" t="s">
        <v>613</v>
      </c>
      <c r="B62" s="237">
        <f>SUM(C62:O62)</f>
        <v>8316</v>
      </c>
      <c r="C62" s="202">
        <v>2725</v>
      </c>
      <c r="D62" s="236">
        <v>729</v>
      </c>
      <c r="E62" s="202">
        <v>4862</v>
      </c>
      <c r="F62" s="236"/>
      <c r="G62" s="202"/>
      <c r="H62" s="236"/>
      <c r="I62" s="202"/>
      <c r="J62" s="236">
        <v>0</v>
      </c>
      <c r="K62" s="202"/>
      <c r="L62" s="236"/>
      <c r="M62" s="202"/>
      <c r="N62" s="202"/>
      <c r="O62" s="202"/>
    </row>
    <row r="63" spans="1:15" ht="12.75">
      <c r="A63" s="235" t="s">
        <v>522</v>
      </c>
      <c r="B63" s="237">
        <f>SUM(C63:O63)</f>
        <v>6300</v>
      </c>
      <c r="C63" s="202">
        <v>2724</v>
      </c>
      <c r="D63" s="236">
        <v>728</v>
      </c>
      <c r="E63" s="202">
        <v>2848</v>
      </c>
      <c r="F63" s="236"/>
      <c r="G63" s="202"/>
      <c r="H63" s="236"/>
      <c r="I63" s="202"/>
      <c r="J63" s="236">
        <v>0</v>
      </c>
      <c r="K63" s="202"/>
      <c r="L63" s="236"/>
      <c r="M63" s="202"/>
      <c r="N63" s="202"/>
      <c r="O63" s="202"/>
    </row>
    <row r="64" spans="1:15" ht="12.75">
      <c r="A64" s="245" t="s">
        <v>523</v>
      </c>
      <c r="B64" s="380">
        <f>(B63/B62)*100</f>
        <v>75.75757575757575</v>
      </c>
      <c r="C64" s="380">
        <f>(C63/C62)*100</f>
        <v>99.96330275229359</v>
      </c>
      <c r="D64" s="380">
        <f>(D63/D62)*100</f>
        <v>99.86282578875172</v>
      </c>
      <c r="E64" s="380">
        <f>(E63/E62)*100</f>
        <v>58.576717400246814</v>
      </c>
      <c r="F64" s="380">
        <v>0</v>
      </c>
      <c r="G64" s="380">
        <v>0</v>
      </c>
      <c r="H64" s="380">
        <v>0</v>
      </c>
      <c r="I64" s="380">
        <v>0</v>
      </c>
      <c r="J64" s="380">
        <v>0</v>
      </c>
      <c r="K64" s="380">
        <v>0</v>
      </c>
      <c r="L64" s="380">
        <v>0</v>
      </c>
      <c r="M64" s="249">
        <v>0</v>
      </c>
      <c r="N64" s="380">
        <v>0</v>
      </c>
      <c r="O64" s="249">
        <v>0</v>
      </c>
    </row>
    <row r="65" spans="1:15" ht="12.75">
      <c r="A65" s="239" t="s">
        <v>774</v>
      </c>
      <c r="B65" s="242"/>
      <c r="C65" s="202"/>
      <c r="D65" s="236"/>
      <c r="E65" s="202"/>
      <c r="F65" s="236"/>
      <c r="G65" s="202"/>
      <c r="H65" s="236"/>
      <c r="I65" s="202"/>
      <c r="J65" s="236"/>
      <c r="K65" s="202"/>
      <c r="L65" s="236"/>
      <c r="M65" s="202"/>
      <c r="N65" s="202"/>
      <c r="O65" s="202"/>
    </row>
    <row r="66" spans="1:15" ht="12.75">
      <c r="A66" s="235" t="s">
        <v>95</v>
      </c>
      <c r="B66" s="237">
        <f>SUM(C66:O66)</f>
        <v>369948</v>
      </c>
      <c r="C66" s="202">
        <v>93990</v>
      </c>
      <c r="D66" s="236">
        <v>27296</v>
      </c>
      <c r="E66" s="202">
        <v>247547</v>
      </c>
      <c r="F66" s="236">
        <v>1115</v>
      </c>
      <c r="G66" s="202">
        <f>'5.3-11'!H51</f>
        <v>0</v>
      </c>
      <c r="H66" s="236">
        <f>'5.3-11'!I51</f>
        <v>0</v>
      </c>
      <c r="I66" s="202">
        <f>'5.3-11'!J51</f>
        <v>0</v>
      </c>
      <c r="J66" s="236">
        <f>'5.3-11'!K51</f>
        <v>0</v>
      </c>
      <c r="K66" s="202">
        <f>'5.3-11'!L51</f>
        <v>0</v>
      </c>
      <c r="L66" s="236">
        <f>'5.3-11'!M51</f>
        <v>0</v>
      </c>
      <c r="M66" s="202"/>
      <c r="N66" s="202">
        <v>0</v>
      </c>
      <c r="O66" s="202">
        <v>0</v>
      </c>
    </row>
    <row r="67" spans="1:15" ht="12.75">
      <c r="A67" s="235" t="s">
        <v>613</v>
      </c>
      <c r="B67" s="237">
        <f>SUM(C67:O67)</f>
        <v>412700</v>
      </c>
      <c r="C67" s="202">
        <v>97540</v>
      </c>
      <c r="D67" s="236">
        <v>29988</v>
      </c>
      <c r="E67" s="202">
        <v>283927</v>
      </c>
      <c r="F67" s="236">
        <v>0</v>
      </c>
      <c r="G67" s="202"/>
      <c r="H67" s="236"/>
      <c r="I67" s="202"/>
      <c r="J67" s="236">
        <v>1245</v>
      </c>
      <c r="K67" s="202"/>
      <c r="L67" s="236"/>
      <c r="M67" s="202"/>
      <c r="N67" s="202"/>
      <c r="O67" s="202"/>
    </row>
    <row r="68" spans="1:15" ht="12.75">
      <c r="A68" s="235" t="s">
        <v>522</v>
      </c>
      <c r="B68" s="237">
        <f>SUM(C68:O68)</f>
        <v>366871</v>
      </c>
      <c r="C68" s="202">
        <v>97533</v>
      </c>
      <c r="D68" s="236">
        <v>29309</v>
      </c>
      <c r="E68" s="202">
        <v>238784</v>
      </c>
      <c r="F68" s="236"/>
      <c r="G68" s="202"/>
      <c r="H68" s="236"/>
      <c r="I68" s="202"/>
      <c r="J68" s="236">
        <v>1245</v>
      </c>
      <c r="K68" s="202"/>
      <c r="L68" s="236"/>
      <c r="M68" s="202"/>
      <c r="N68" s="202"/>
      <c r="O68" s="202"/>
    </row>
    <row r="69" spans="1:15" ht="12.75">
      <c r="A69" s="235" t="s">
        <v>523</v>
      </c>
      <c r="B69" s="380">
        <f>(B68/B67)*100</f>
        <v>88.89532347952508</v>
      </c>
      <c r="C69" s="380">
        <f>(C68/C67)*100</f>
        <v>99.99282345704327</v>
      </c>
      <c r="D69" s="380">
        <f>(D68/D67)*100</f>
        <v>97.73576097105509</v>
      </c>
      <c r="E69" s="380">
        <f>(E68/E67)*100</f>
        <v>84.10049061906759</v>
      </c>
      <c r="F69" s="380">
        <v>0</v>
      </c>
      <c r="G69" s="380">
        <v>0</v>
      </c>
      <c r="H69" s="380">
        <v>0</v>
      </c>
      <c r="I69" s="380">
        <v>0</v>
      </c>
      <c r="J69" s="380">
        <v>0</v>
      </c>
      <c r="K69" s="380">
        <v>0</v>
      </c>
      <c r="L69" s="380">
        <v>0</v>
      </c>
      <c r="M69" s="249">
        <v>0</v>
      </c>
      <c r="N69" s="380">
        <v>0</v>
      </c>
      <c r="O69" s="249">
        <v>0</v>
      </c>
    </row>
    <row r="70" spans="1:15" ht="12.75">
      <c r="A70" s="173" t="s">
        <v>221</v>
      </c>
      <c r="B70" s="243"/>
      <c r="C70" s="200"/>
      <c r="D70" s="204"/>
      <c r="E70" s="200"/>
      <c r="F70" s="204"/>
      <c r="G70" s="200"/>
      <c r="H70" s="204"/>
      <c r="I70" s="200"/>
      <c r="J70" s="204"/>
      <c r="K70" s="200"/>
      <c r="L70" s="204"/>
      <c r="M70" s="200"/>
      <c r="N70" s="200"/>
      <c r="O70" s="200"/>
    </row>
    <row r="71" spans="1:15" ht="12.75">
      <c r="A71" s="235" t="s">
        <v>95</v>
      </c>
      <c r="B71" s="237">
        <f>SUM(C71:O71)</f>
        <v>2198292</v>
      </c>
      <c r="C71" s="202">
        <f>SUM(C16,C21,C26,C41,C46,C51,C56,C66,C61,C36,C31,)</f>
        <v>545663</v>
      </c>
      <c r="D71" s="202">
        <f aca="true" t="shared" si="1" ref="D71:O71">SUM(D16,D21,D26,D41,D46,D51,D56,D66,D61,D36,D31,)</f>
        <v>149432</v>
      </c>
      <c r="E71" s="202">
        <f t="shared" si="1"/>
        <v>938550</v>
      </c>
      <c r="F71" s="202">
        <f t="shared" si="1"/>
        <v>77214</v>
      </c>
      <c r="G71" s="202">
        <f t="shared" si="1"/>
        <v>127714</v>
      </c>
      <c r="H71" s="202">
        <f t="shared" si="1"/>
        <v>27150</v>
      </c>
      <c r="I71" s="202">
        <f t="shared" si="1"/>
        <v>107195</v>
      </c>
      <c r="J71" s="202">
        <f t="shared" si="1"/>
        <v>82880</v>
      </c>
      <c r="K71" s="202">
        <f t="shared" si="1"/>
        <v>3300</v>
      </c>
      <c r="L71" s="202">
        <f t="shared" si="1"/>
        <v>0</v>
      </c>
      <c r="M71" s="202">
        <f t="shared" si="1"/>
        <v>0</v>
      </c>
      <c r="N71" s="202">
        <f t="shared" si="1"/>
        <v>134194</v>
      </c>
      <c r="O71" s="202">
        <f t="shared" si="1"/>
        <v>5000</v>
      </c>
    </row>
    <row r="72" spans="1:20" ht="12.75">
      <c r="A72" s="235" t="s">
        <v>613</v>
      </c>
      <c r="B72" s="236">
        <f>SUM(C72:O72)</f>
        <v>3322692</v>
      </c>
      <c r="C72" s="202">
        <f aca="true" t="shared" si="2" ref="C72:O72">SUM(C17,C22,C27,C42,C47,C52,C57,C67,C62,C37,C32,)</f>
        <v>650994</v>
      </c>
      <c r="D72" s="202">
        <f t="shared" si="2"/>
        <v>176588</v>
      </c>
      <c r="E72" s="202">
        <f t="shared" si="2"/>
        <v>947911</v>
      </c>
      <c r="F72" s="202">
        <f t="shared" si="2"/>
        <v>85191</v>
      </c>
      <c r="G72" s="202">
        <f t="shared" si="2"/>
        <v>157272</v>
      </c>
      <c r="H72" s="202">
        <f t="shared" si="2"/>
        <v>74741</v>
      </c>
      <c r="I72" s="202">
        <f t="shared" si="2"/>
        <v>155766</v>
      </c>
      <c r="J72" s="202">
        <f t="shared" si="2"/>
        <v>148097</v>
      </c>
      <c r="K72" s="202">
        <f t="shared" si="2"/>
        <v>10030</v>
      </c>
      <c r="L72" s="202">
        <f t="shared" si="2"/>
        <v>25950</v>
      </c>
      <c r="M72" s="202">
        <f t="shared" si="2"/>
        <v>200000</v>
      </c>
      <c r="N72" s="202">
        <f t="shared" si="2"/>
        <v>612819</v>
      </c>
      <c r="O72" s="202">
        <f t="shared" si="2"/>
        <v>77333</v>
      </c>
      <c r="T72" s="57"/>
    </row>
    <row r="73" spans="1:20" ht="12.75">
      <c r="A73" s="235" t="s">
        <v>522</v>
      </c>
      <c r="B73" s="242">
        <f>SUM(C73:O73)</f>
        <v>3146434</v>
      </c>
      <c r="C73" s="202">
        <f>SUM(C18,C23,C28,C43,C48,C53,C58,C68,C63,C38,C33,)</f>
        <v>647581</v>
      </c>
      <c r="D73" s="202">
        <f aca="true" t="shared" si="3" ref="D73:O73">SUM(D18,D23,D28,D43,D48,D53,D58,D68,D63,D38,D33,)</f>
        <v>177754</v>
      </c>
      <c r="E73" s="202">
        <f t="shared" si="3"/>
        <v>856168</v>
      </c>
      <c r="F73" s="202">
        <f t="shared" si="3"/>
        <v>84529</v>
      </c>
      <c r="G73" s="202">
        <f t="shared" si="3"/>
        <v>157151</v>
      </c>
      <c r="H73" s="202">
        <f t="shared" si="3"/>
        <v>74460</v>
      </c>
      <c r="I73" s="202">
        <f t="shared" si="3"/>
        <v>155766</v>
      </c>
      <c r="J73" s="202">
        <f t="shared" si="3"/>
        <v>144226</v>
      </c>
      <c r="K73" s="202">
        <f t="shared" si="3"/>
        <v>10030</v>
      </c>
      <c r="L73" s="202">
        <f t="shared" si="3"/>
        <v>25950</v>
      </c>
      <c r="M73" s="202">
        <v>200000</v>
      </c>
      <c r="N73" s="202">
        <f t="shared" si="3"/>
        <v>612819</v>
      </c>
      <c r="O73" s="202">
        <f t="shared" si="3"/>
        <v>0</v>
      </c>
      <c r="T73" s="57"/>
    </row>
    <row r="74" spans="1:15" ht="12.75">
      <c r="A74" s="245" t="s">
        <v>523</v>
      </c>
      <c r="B74" s="518">
        <f aca="true" t="shared" si="4" ref="B74:L74">(B73/B72)*100</f>
        <v>94.69532535666862</v>
      </c>
      <c r="C74" s="518">
        <f t="shared" si="4"/>
        <v>99.47572481466803</v>
      </c>
      <c r="D74" s="518">
        <f t="shared" si="4"/>
        <v>100.66029401771355</v>
      </c>
      <c r="E74" s="518">
        <f t="shared" si="4"/>
        <v>90.32155972448889</v>
      </c>
      <c r="F74" s="518">
        <f t="shared" si="4"/>
        <v>99.2229226091958</v>
      </c>
      <c r="G74" s="518">
        <f t="shared" si="4"/>
        <v>99.92306322803805</v>
      </c>
      <c r="H74" s="518">
        <f t="shared" si="4"/>
        <v>99.62403500086967</v>
      </c>
      <c r="I74" s="518">
        <f t="shared" si="4"/>
        <v>100</v>
      </c>
      <c r="J74" s="518">
        <f t="shared" si="4"/>
        <v>97.3861725760819</v>
      </c>
      <c r="K74" s="518">
        <f t="shared" si="4"/>
        <v>100</v>
      </c>
      <c r="L74" s="518">
        <f t="shared" si="4"/>
        <v>100</v>
      </c>
      <c r="M74" s="476">
        <v>100</v>
      </c>
      <c r="N74" s="518">
        <f>(N73/N72)*100</f>
        <v>100</v>
      </c>
      <c r="O74" s="476">
        <f>(O73/O72)*100</f>
        <v>0</v>
      </c>
    </row>
    <row r="75" spans="1:15" ht="12.75">
      <c r="A75" s="1" t="s">
        <v>303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 t="s">
        <v>304</v>
      </c>
      <c r="B76" s="98">
        <f>SUM(B26,B41,B46,B51,B56,B66)</f>
        <v>777833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2" t="s">
        <v>476</v>
      </c>
      <c r="B78" s="605">
        <f>SUM(B18,B23,B28,B33,B38,B43,B48,B53,B58,B63,B68,)</f>
        <v>2946434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</sheetData>
  <sheetProtection/>
  <mergeCells count="7">
    <mergeCell ref="K9:O9"/>
    <mergeCell ref="A4:O4"/>
    <mergeCell ref="A5:O5"/>
    <mergeCell ref="A6:O6"/>
    <mergeCell ref="H11:H13"/>
    <mergeCell ref="C10:H10"/>
    <mergeCell ref="I10:K1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1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06"/>
  <sheetViews>
    <sheetView view="pageBreakPreview" zoomScaleSheetLayoutView="100" zoomScalePageLayoutView="0" workbookViewId="0" topLeftCell="A31">
      <pane ySplit="3255" topLeftCell="A1" activePane="topLeft" state="split"/>
      <selection pane="topLeft" activeCell="A4" sqref="A4:P4"/>
      <selection pane="bottomLeft" activeCell="A1" sqref="A1"/>
    </sheetView>
  </sheetViews>
  <sheetFormatPr defaultColWidth="9.140625" defaultRowHeight="12.75"/>
  <cols>
    <col min="1" max="1" width="42.421875" style="0" customWidth="1"/>
    <col min="2" max="2" width="9.7109375" style="176" customWidth="1"/>
    <col min="3" max="3" width="10.7109375" style="0" customWidth="1"/>
    <col min="4" max="6" width="9.7109375" style="0" customWidth="1"/>
    <col min="7" max="8" width="10.421875" style="0" customWidth="1"/>
    <col min="9" max="12" width="9.7109375" style="0" customWidth="1"/>
    <col min="13" max="14" width="10.140625" style="0" customWidth="1"/>
    <col min="15" max="15" width="13.7109375" style="0" bestFit="1" customWidth="1"/>
    <col min="16" max="16" width="12.00390625" style="0" customWidth="1"/>
  </cols>
  <sheetData>
    <row r="1" spans="1:16" ht="15.75">
      <c r="A1" s="212" t="s">
        <v>954</v>
      </c>
      <c r="B1" s="446"/>
      <c r="C1" s="212"/>
      <c r="D1" s="212"/>
      <c r="E1" s="212"/>
      <c r="F1" s="212"/>
      <c r="G1" s="212"/>
      <c r="H1" s="212"/>
      <c r="I1" s="212"/>
      <c r="J1" s="225"/>
      <c r="K1" s="225"/>
      <c r="L1" s="225"/>
      <c r="M1" s="225"/>
      <c r="N1" s="225"/>
      <c r="O1" s="225"/>
      <c r="P1" s="225"/>
    </row>
    <row r="2" spans="1:16" ht="15.75">
      <c r="A2" s="212"/>
      <c r="B2" s="446"/>
      <c r="C2" s="212"/>
      <c r="D2" s="212"/>
      <c r="E2" s="212"/>
      <c r="F2" s="212"/>
      <c r="G2" s="212"/>
      <c r="H2" s="212"/>
      <c r="I2" s="212"/>
      <c r="J2" s="225"/>
      <c r="K2" s="225"/>
      <c r="L2" s="225"/>
      <c r="M2" s="225"/>
      <c r="N2" s="225"/>
      <c r="O2" s="225"/>
      <c r="P2" s="225"/>
    </row>
    <row r="3" spans="1:16" ht="15.75">
      <c r="A3" s="825" t="s">
        <v>248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</row>
    <row r="4" spans="1:16" ht="15.75">
      <c r="A4" s="825" t="s">
        <v>603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</row>
    <row r="5" spans="1:16" ht="15.75">
      <c r="A5" s="825" t="s">
        <v>20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</row>
    <row r="6" spans="1:16" ht="12.75">
      <c r="A6" s="5"/>
      <c r="B6" s="447"/>
      <c r="C6" s="5"/>
      <c r="D6" s="5"/>
      <c r="E6" s="5"/>
      <c r="F6" s="5"/>
      <c r="G6" s="5"/>
      <c r="H6" s="5"/>
      <c r="I6" s="5"/>
      <c r="J6" s="856" t="s">
        <v>41</v>
      </c>
      <c r="K6" s="856"/>
      <c r="L6" s="856"/>
      <c r="M6" s="856"/>
      <c r="N6" s="856"/>
      <c r="O6" s="856"/>
      <c r="P6" s="856"/>
    </row>
    <row r="7" spans="1:16" ht="12.75" customHeight="1">
      <c r="A7" s="68" t="s">
        <v>66</v>
      </c>
      <c r="B7" s="448" t="s">
        <v>444</v>
      </c>
      <c r="C7" s="374" t="s">
        <v>43</v>
      </c>
      <c r="D7" s="840" t="s">
        <v>67</v>
      </c>
      <c r="E7" s="864"/>
      <c r="F7" s="864"/>
      <c r="G7" s="864"/>
      <c r="H7" s="864"/>
      <c r="I7" s="865"/>
      <c r="J7" s="866" t="s">
        <v>68</v>
      </c>
      <c r="K7" s="867"/>
      <c r="L7" s="867"/>
      <c r="M7" s="68" t="s">
        <v>590</v>
      </c>
      <c r="N7" s="375" t="s">
        <v>589</v>
      </c>
      <c r="O7" s="375" t="s">
        <v>91</v>
      </c>
      <c r="P7" s="375" t="s">
        <v>70</v>
      </c>
    </row>
    <row r="8" spans="1:16" ht="12.75">
      <c r="A8" s="223" t="s">
        <v>71</v>
      </c>
      <c r="B8" s="449" t="s">
        <v>445</v>
      </c>
      <c r="C8" s="376" t="s">
        <v>86</v>
      </c>
      <c r="D8" s="223" t="s">
        <v>87</v>
      </c>
      <c r="E8" s="376" t="s">
        <v>72</v>
      </c>
      <c r="F8" s="223" t="s">
        <v>73</v>
      </c>
      <c r="G8" s="376" t="s">
        <v>74</v>
      </c>
      <c r="H8" s="223" t="s">
        <v>210</v>
      </c>
      <c r="I8" s="68" t="s">
        <v>45</v>
      </c>
      <c r="J8" s="220" t="s">
        <v>75</v>
      </c>
      <c r="K8" s="68" t="s">
        <v>76</v>
      </c>
      <c r="L8" s="374" t="s">
        <v>46</v>
      </c>
      <c r="M8" s="223" t="s">
        <v>94</v>
      </c>
      <c r="N8" s="377" t="s">
        <v>576</v>
      </c>
      <c r="O8" s="377" t="s">
        <v>214</v>
      </c>
      <c r="P8" s="377"/>
    </row>
    <row r="9" spans="1:16" ht="12.75">
      <c r="A9" s="223"/>
      <c r="B9" s="449"/>
      <c r="C9" s="376" t="s">
        <v>58</v>
      </c>
      <c r="D9" s="223" t="s">
        <v>77</v>
      </c>
      <c r="E9" s="376" t="s">
        <v>78</v>
      </c>
      <c r="F9" s="223"/>
      <c r="G9" s="376" t="s">
        <v>79</v>
      </c>
      <c r="H9" s="223" t="s">
        <v>211</v>
      </c>
      <c r="I9" s="223" t="s">
        <v>219</v>
      </c>
      <c r="J9" s="221"/>
      <c r="K9" s="223"/>
      <c r="L9" s="376" t="s">
        <v>80</v>
      </c>
      <c r="M9" s="223" t="s">
        <v>577</v>
      </c>
      <c r="N9" s="377"/>
      <c r="O9" s="377" t="s">
        <v>94</v>
      </c>
      <c r="P9" s="377"/>
    </row>
    <row r="10" spans="1:16" ht="12.75">
      <c r="A10" s="213"/>
      <c r="B10" s="450"/>
      <c r="C10" s="378"/>
      <c r="D10" s="213"/>
      <c r="E10" s="378" t="s">
        <v>81</v>
      </c>
      <c r="F10" s="213"/>
      <c r="G10" s="378" t="s">
        <v>82</v>
      </c>
      <c r="H10" s="213" t="s">
        <v>212</v>
      </c>
      <c r="I10" s="213" t="s">
        <v>220</v>
      </c>
      <c r="J10" s="356"/>
      <c r="K10" s="213"/>
      <c r="L10" s="378" t="s">
        <v>54</v>
      </c>
      <c r="M10" s="213"/>
      <c r="N10" s="379"/>
      <c r="O10" s="379"/>
      <c r="P10" s="379"/>
    </row>
    <row r="11" spans="1:16" ht="12.75">
      <c r="A11" s="233" t="s">
        <v>6</v>
      </c>
      <c r="B11" s="451" t="s">
        <v>7</v>
      </c>
      <c r="C11" s="275" t="s">
        <v>8</v>
      </c>
      <c r="D11" s="233" t="s">
        <v>9</v>
      </c>
      <c r="E11" s="275" t="s">
        <v>10</v>
      </c>
      <c r="F11" s="233" t="s">
        <v>11</v>
      </c>
      <c r="G11" s="275" t="s">
        <v>12</v>
      </c>
      <c r="H11" s="233" t="s">
        <v>13</v>
      </c>
      <c r="I11" s="278" t="s">
        <v>14</v>
      </c>
      <c r="J11" s="277" t="s">
        <v>15</v>
      </c>
      <c r="K11" s="233" t="s">
        <v>16</v>
      </c>
      <c r="L11" s="275" t="s">
        <v>17</v>
      </c>
      <c r="M11" s="213" t="s">
        <v>18</v>
      </c>
      <c r="N11" s="378" t="s">
        <v>19</v>
      </c>
      <c r="O11" s="275" t="s">
        <v>209</v>
      </c>
      <c r="P11" s="233" t="s">
        <v>525</v>
      </c>
    </row>
    <row r="12" spans="1:16" ht="12.75">
      <c r="A12" s="173" t="s">
        <v>532</v>
      </c>
      <c r="B12" s="425"/>
      <c r="C12" s="430"/>
      <c r="D12" s="431"/>
      <c r="E12" s="432"/>
      <c r="F12" s="431"/>
      <c r="G12" s="432"/>
      <c r="H12" s="424"/>
      <c r="I12" s="430"/>
      <c r="J12" s="433"/>
      <c r="K12" s="431"/>
      <c r="L12" s="434"/>
      <c r="M12" s="428"/>
      <c r="N12" s="431"/>
      <c r="O12" s="432"/>
      <c r="P12" s="431"/>
    </row>
    <row r="13" spans="1:16" ht="12.75">
      <c r="A13" s="235" t="s">
        <v>95</v>
      </c>
      <c r="B13" s="429" t="s">
        <v>443</v>
      </c>
      <c r="C13" s="426">
        <f>SUM(D13:P13)</f>
        <v>2109</v>
      </c>
      <c r="D13" s="424">
        <v>0</v>
      </c>
      <c r="E13" s="432">
        <v>0</v>
      </c>
      <c r="F13" s="424">
        <v>1650</v>
      </c>
      <c r="G13" s="432"/>
      <c r="H13" s="424">
        <v>0</v>
      </c>
      <c r="I13" s="426">
        <v>0</v>
      </c>
      <c r="J13" s="428">
        <v>459</v>
      </c>
      <c r="K13" s="424"/>
      <c r="L13" s="426">
        <v>0</v>
      </c>
      <c r="M13" s="428">
        <v>0</v>
      </c>
      <c r="N13" s="424"/>
      <c r="O13" s="432">
        <v>0</v>
      </c>
      <c r="P13" s="424">
        <v>0</v>
      </c>
    </row>
    <row r="14" spans="1:16" ht="12.75">
      <c r="A14" s="235" t="s">
        <v>614</v>
      </c>
      <c r="B14" s="429"/>
      <c r="C14" s="424">
        <f>SUM(D14:P14)</f>
        <v>522</v>
      </c>
      <c r="D14" s="424"/>
      <c r="E14" s="432"/>
      <c r="F14" s="424">
        <v>522</v>
      </c>
      <c r="G14" s="432"/>
      <c r="H14" s="424"/>
      <c r="I14" s="426"/>
      <c r="J14" s="428">
        <v>0</v>
      </c>
      <c r="K14" s="424"/>
      <c r="L14" s="427"/>
      <c r="M14" s="428"/>
      <c r="N14" s="424"/>
      <c r="O14" s="432"/>
      <c r="P14" s="424"/>
    </row>
    <row r="15" spans="1:16" ht="12.75">
      <c r="A15" s="235" t="s">
        <v>522</v>
      </c>
      <c r="B15" s="429"/>
      <c r="C15" s="426">
        <f>SUM(D15:P15)</f>
        <v>522</v>
      </c>
      <c r="D15" s="424"/>
      <c r="E15" s="432"/>
      <c r="F15" s="424">
        <v>522</v>
      </c>
      <c r="G15" s="432"/>
      <c r="H15" s="424"/>
      <c r="I15" s="426"/>
      <c r="J15" s="428"/>
      <c r="K15" s="424"/>
      <c r="L15" s="427"/>
      <c r="M15" s="428"/>
      <c r="N15" s="424"/>
      <c r="O15" s="432"/>
      <c r="P15" s="424"/>
    </row>
    <row r="16" spans="1:16" ht="12.75">
      <c r="A16" s="245" t="s">
        <v>523</v>
      </c>
      <c r="B16" s="429"/>
      <c r="C16" s="435">
        <f>(C15/C14)*100</f>
        <v>100</v>
      </c>
      <c r="D16" s="435">
        <v>0</v>
      </c>
      <c r="E16" s="435">
        <v>0</v>
      </c>
      <c r="F16" s="435">
        <f>(F15/F14)*100</f>
        <v>100</v>
      </c>
      <c r="G16" s="435">
        <v>0</v>
      </c>
      <c r="H16" s="435">
        <v>0</v>
      </c>
      <c r="I16" s="435">
        <v>0</v>
      </c>
      <c r="J16" s="435">
        <v>0</v>
      </c>
      <c r="K16" s="435">
        <v>0</v>
      </c>
      <c r="L16" s="435">
        <v>0</v>
      </c>
      <c r="M16" s="472">
        <v>0</v>
      </c>
      <c r="N16" s="470">
        <v>0</v>
      </c>
      <c r="O16" s="435">
        <v>0</v>
      </c>
      <c r="P16" s="470">
        <v>0</v>
      </c>
    </row>
    <row r="17" spans="1:16" ht="12.75">
      <c r="A17" s="173" t="s">
        <v>533</v>
      </c>
      <c r="B17" s="425"/>
      <c r="C17" s="431"/>
      <c r="D17" s="431"/>
      <c r="E17" s="434"/>
      <c r="F17" s="431"/>
      <c r="G17" s="434"/>
      <c r="H17" s="431"/>
      <c r="I17" s="430"/>
      <c r="J17" s="433"/>
      <c r="K17" s="431"/>
      <c r="L17" s="434"/>
      <c r="M17" s="433"/>
      <c r="N17" s="431"/>
      <c r="O17" s="434"/>
      <c r="P17" s="431"/>
    </row>
    <row r="18" spans="1:16" ht="12.75">
      <c r="A18" s="235" t="s">
        <v>95</v>
      </c>
      <c r="B18" s="429" t="s">
        <v>443</v>
      </c>
      <c r="C18" s="424">
        <f>SUM(D18:P18)</f>
        <v>48937</v>
      </c>
      <c r="D18" s="424">
        <v>0</v>
      </c>
      <c r="E18" s="427">
        <v>0</v>
      </c>
      <c r="F18" s="424">
        <v>48937</v>
      </c>
      <c r="G18" s="427">
        <v>0</v>
      </c>
      <c r="H18" s="424">
        <v>0</v>
      </c>
      <c r="I18" s="426">
        <v>0</v>
      </c>
      <c r="J18" s="428">
        <v>0</v>
      </c>
      <c r="K18" s="424">
        <v>0</v>
      </c>
      <c r="L18" s="427"/>
      <c r="M18" s="428">
        <v>0</v>
      </c>
      <c r="N18" s="424"/>
      <c r="O18" s="427">
        <v>0</v>
      </c>
      <c r="P18" s="424">
        <v>0</v>
      </c>
    </row>
    <row r="19" spans="1:16" ht="12.75">
      <c r="A19" s="235" t="s">
        <v>614</v>
      </c>
      <c r="B19" s="429"/>
      <c r="C19" s="424">
        <f>SUM(D19:P19)</f>
        <v>43308</v>
      </c>
      <c r="D19" s="424"/>
      <c r="E19" s="427"/>
      <c r="F19" s="424">
        <v>43308</v>
      </c>
      <c r="G19" s="427"/>
      <c r="H19" s="424"/>
      <c r="I19" s="426"/>
      <c r="J19" s="428"/>
      <c r="K19" s="424"/>
      <c r="L19" s="427"/>
      <c r="M19" s="428"/>
      <c r="N19" s="424"/>
      <c r="O19" s="427"/>
      <c r="P19" s="424"/>
    </row>
    <row r="20" spans="1:16" ht="12.75">
      <c r="A20" s="235" t="s">
        <v>522</v>
      </c>
      <c r="B20" s="429"/>
      <c r="C20" s="424">
        <f>SUM(D20:P20)</f>
        <v>43308</v>
      </c>
      <c r="D20" s="424"/>
      <c r="E20" s="427"/>
      <c r="F20" s="424">
        <v>43308</v>
      </c>
      <c r="G20" s="427"/>
      <c r="H20" s="424"/>
      <c r="I20" s="426"/>
      <c r="J20" s="428"/>
      <c r="K20" s="424"/>
      <c r="L20" s="427"/>
      <c r="M20" s="428"/>
      <c r="N20" s="424"/>
      <c r="O20" s="427"/>
      <c r="P20" s="424"/>
    </row>
    <row r="21" spans="1:16" ht="12.75">
      <c r="A21" s="245" t="s">
        <v>523</v>
      </c>
      <c r="B21" s="436"/>
      <c r="C21" s="437">
        <f>(C20/C19)*100</f>
        <v>100</v>
      </c>
      <c r="D21" s="438">
        <v>0</v>
      </c>
      <c r="E21" s="438">
        <v>0</v>
      </c>
      <c r="F21" s="438">
        <f>(F20/F19)*100</f>
        <v>100</v>
      </c>
      <c r="G21" s="438">
        <v>0</v>
      </c>
      <c r="H21" s="438">
        <v>0</v>
      </c>
      <c r="I21" s="438">
        <v>0</v>
      </c>
      <c r="J21" s="438">
        <v>0</v>
      </c>
      <c r="K21" s="438">
        <v>0</v>
      </c>
      <c r="L21" s="438">
        <v>0</v>
      </c>
      <c r="M21" s="473">
        <v>0</v>
      </c>
      <c r="N21" s="437">
        <v>0</v>
      </c>
      <c r="O21" s="438">
        <v>0</v>
      </c>
      <c r="P21" s="437">
        <v>0</v>
      </c>
    </row>
    <row r="22" spans="1:16" ht="12.75">
      <c r="A22" s="239" t="s">
        <v>534</v>
      </c>
      <c r="B22" s="386"/>
      <c r="C22" s="426"/>
      <c r="D22" s="424"/>
      <c r="E22" s="427"/>
      <c r="F22" s="424"/>
      <c r="G22" s="427"/>
      <c r="H22" s="424"/>
      <c r="I22" s="426"/>
      <c r="J22" s="428"/>
      <c r="K22" s="424"/>
      <c r="L22" s="427"/>
      <c r="M22" s="428"/>
      <c r="N22" s="424"/>
      <c r="O22" s="427"/>
      <c r="P22" s="424"/>
    </row>
    <row r="23" spans="1:16" ht="12.75">
      <c r="A23" s="235" t="s">
        <v>95</v>
      </c>
      <c r="B23" s="429" t="s">
        <v>443</v>
      </c>
      <c r="C23" s="424">
        <f>SUM(D23:P23)</f>
        <v>16510</v>
      </c>
      <c r="D23" s="424">
        <v>0</v>
      </c>
      <c r="E23" s="427">
        <v>0</v>
      </c>
      <c r="F23" s="424">
        <v>0</v>
      </c>
      <c r="G23" s="427">
        <v>0</v>
      </c>
      <c r="H23" s="424">
        <v>0</v>
      </c>
      <c r="I23" s="426">
        <v>0</v>
      </c>
      <c r="J23" s="428">
        <v>0</v>
      </c>
      <c r="K23" s="424">
        <v>16510</v>
      </c>
      <c r="L23" s="427">
        <v>0</v>
      </c>
      <c r="M23" s="428">
        <v>0</v>
      </c>
      <c r="N23" s="424"/>
      <c r="O23" s="427">
        <v>0</v>
      </c>
      <c r="P23" s="424">
        <v>0</v>
      </c>
    </row>
    <row r="24" spans="1:16" ht="12.75">
      <c r="A24" s="235" t="s">
        <v>614</v>
      </c>
      <c r="B24" s="429"/>
      <c r="C24" s="426">
        <f>SUM(D24:P24)</f>
        <v>0</v>
      </c>
      <c r="D24" s="424"/>
      <c r="E24" s="427"/>
      <c r="F24" s="424"/>
      <c r="G24" s="427"/>
      <c r="H24" s="424"/>
      <c r="I24" s="426"/>
      <c r="J24" s="428"/>
      <c r="K24" s="424"/>
      <c r="L24" s="427"/>
      <c r="M24" s="428"/>
      <c r="N24" s="424"/>
      <c r="O24" s="426"/>
      <c r="P24" s="424"/>
    </row>
    <row r="25" spans="1:16" ht="12.75">
      <c r="A25" s="235" t="s">
        <v>522</v>
      </c>
      <c r="B25" s="439"/>
      <c r="C25" s="426">
        <f>SUM(D25:P25)</f>
        <v>0</v>
      </c>
      <c r="D25" s="424"/>
      <c r="E25" s="427"/>
      <c r="F25" s="424"/>
      <c r="G25" s="427"/>
      <c r="H25" s="424"/>
      <c r="I25" s="426"/>
      <c r="J25" s="428"/>
      <c r="K25" s="424"/>
      <c r="L25" s="427"/>
      <c r="M25" s="428"/>
      <c r="N25" s="424"/>
      <c r="O25" s="427"/>
      <c r="P25" s="424"/>
    </row>
    <row r="26" spans="1:16" ht="12.75">
      <c r="A26" s="245" t="s">
        <v>523</v>
      </c>
      <c r="B26" s="429"/>
      <c r="C26" s="435">
        <v>0</v>
      </c>
      <c r="D26" s="435">
        <v>0</v>
      </c>
      <c r="E26" s="435">
        <v>0</v>
      </c>
      <c r="F26" s="435">
        <v>0</v>
      </c>
      <c r="G26" s="435">
        <v>0</v>
      </c>
      <c r="H26" s="435">
        <v>0</v>
      </c>
      <c r="I26" s="435">
        <v>0</v>
      </c>
      <c r="J26" s="435">
        <v>0</v>
      </c>
      <c r="K26" s="435">
        <v>0</v>
      </c>
      <c r="L26" s="435">
        <v>0</v>
      </c>
      <c r="M26" s="472">
        <v>0</v>
      </c>
      <c r="N26" s="470">
        <v>0</v>
      </c>
      <c r="O26" s="435">
        <v>0</v>
      </c>
      <c r="P26" s="470">
        <v>0</v>
      </c>
    </row>
    <row r="27" spans="1:16" ht="12.75">
      <c r="A27" s="173" t="s">
        <v>535</v>
      </c>
      <c r="B27" s="425"/>
      <c r="C27" s="431"/>
      <c r="D27" s="431"/>
      <c r="E27" s="434"/>
      <c r="F27" s="431"/>
      <c r="G27" s="440"/>
      <c r="H27" s="441"/>
      <c r="I27" s="430"/>
      <c r="J27" s="433"/>
      <c r="K27" s="431"/>
      <c r="L27" s="434"/>
      <c r="M27" s="433"/>
      <c r="N27" s="431"/>
      <c r="O27" s="434"/>
      <c r="P27" s="431"/>
    </row>
    <row r="28" spans="1:16" ht="12.75">
      <c r="A28" s="235" t="s">
        <v>95</v>
      </c>
      <c r="B28" s="429" t="s">
        <v>443</v>
      </c>
      <c r="C28" s="424">
        <f>SUM(D28:P28)</f>
        <v>17000</v>
      </c>
      <c r="D28" s="424">
        <v>0</v>
      </c>
      <c r="E28" s="427">
        <v>0</v>
      </c>
      <c r="F28" s="424">
        <v>17000</v>
      </c>
      <c r="G28" s="427">
        <v>0</v>
      </c>
      <c r="H28" s="424">
        <v>0</v>
      </c>
      <c r="I28" s="426">
        <v>0</v>
      </c>
      <c r="J28" s="428">
        <v>0</v>
      </c>
      <c r="K28" s="424">
        <v>0</v>
      </c>
      <c r="L28" s="426">
        <v>0</v>
      </c>
      <c r="M28" s="428">
        <v>0</v>
      </c>
      <c r="N28" s="424"/>
      <c r="O28" s="427">
        <v>0</v>
      </c>
      <c r="P28" s="424">
        <v>0</v>
      </c>
    </row>
    <row r="29" spans="1:16" ht="12.75">
      <c r="A29" s="235" t="s">
        <v>614</v>
      </c>
      <c r="B29" s="429"/>
      <c r="C29" s="424">
        <f>SUM(D29:P29)</f>
        <v>40937</v>
      </c>
      <c r="D29" s="424"/>
      <c r="E29" s="427"/>
      <c r="F29" s="424">
        <v>40937</v>
      </c>
      <c r="G29" s="427"/>
      <c r="H29" s="424"/>
      <c r="I29" s="426"/>
      <c r="J29" s="428"/>
      <c r="K29" s="424"/>
      <c r="L29" s="427"/>
      <c r="M29" s="428"/>
      <c r="N29" s="424"/>
      <c r="O29" s="427"/>
      <c r="P29" s="424"/>
    </row>
    <row r="30" spans="1:16" ht="12.75">
      <c r="A30" s="235" t="s">
        <v>522</v>
      </c>
      <c r="B30" s="429"/>
      <c r="C30" s="424">
        <f>SUM(D30:P30)</f>
        <v>40936</v>
      </c>
      <c r="D30" s="424"/>
      <c r="E30" s="427"/>
      <c r="F30" s="424">
        <v>40936</v>
      </c>
      <c r="G30" s="427"/>
      <c r="H30" s="424"/>
      <c r="I30" s="426"/>
      <c r="J30" s="428"/>
      <c r="K30" s="424"/>
      <c r="L30" s="427"/>
      <c r="M30" s="428"/>
      <c r="N30" s="424"/>
      <c r="O30" s="427"/>
      <c r="P30" s="424"/>
    </row>
    <row r="31" spans="1:16" ht="12.75">
      <c r="A31" s="245" t="s">
        <v>523</v>
      </c>
      <c r="B31" s="436"/>
      <c r="C31" s="437">
        <f>(C30/C29)*100</f>
        <v>99.99755722207294</v>
      </c>
      <c r="D31" s="438">
        <v>0</v>
      </c>
      <c r="E31" s="438">
        <v>0</v>
      </c>
      <c r="F31" s="438">
        <f>(F30/F29)*100</f>
        <v>99.99755722207294</v>
      </c>
      <c r="G31" s="438">
        <v>0</v>
      </c>
      <c r="H31" s="438">
        <v>0</v>
      </c>
      <c r="I31" s="438">
        <v>0</v>
      </c>
      <c r="J31" s="438">
        <v>0</v>
      </c>
      <c r="K31" s="438">
        <v>0</v>
      </c>
      <c r="L31" s="438">
        <v>0</v>
      </c>
      <c r="M31" s="473">
        <v>0</v>
      </c>
      <c r="N31" s="437">
        <v>0</v>
      </c>
      <c r="O31" s="438">
        <v>0</v>
      </c>
      <c r="P31" s="437">
        <v>0</v>
      </c>
    </row>
    <row r="32" spans="1:16" s="422" customFormat="1" ht="12.75">
      <c r="A32" s="425" t="s">
        <v>536</v>
      </c>
      <c r="B32" s="386"/>
      <c r="C32" s="426"/>
      <c r="D32" s="424"/>
      <c r="E32" s="427"/>
      <c r="F32" s="424"/>
      <c r="G32" s="427"/>
      <c r="H32" s="424"/>
      <c r="I32" s="426"/>
      <c r="J32" s="428"/>
      <c r="K32" s="424"/>
      <c r="L32" s="427"/>
      <c r="M32" s="428"/>
      <c r="N32" s="424"/>
      <c r="O32" s="427"/>
      <c r="P32" s="424"/>
    </row>
    <row r="33" spans="1:16" ht="12.75">
      <c r="A33" s="235" t="s">
        <v>95</v>
      </c>
      <c r="B33" s="429" t="s">
        <v>443</v>
      </c>
      <c r="C33" s="426">
        <f>SUM(D33:P33)</f>
        <v>7200</v>
      </c>
      <c r="D33" s="424">
        <v>0</v>
      </c>
      <c r="E33" s="427">
        <v>0</v>
      </c>
      <c r="F33" s="424">
        <v>6200</v>
      </c>
      <c r="G33" s="427">
        <v>0</v>
      </c>
      <c r="H33" s="424">
        <v>0</v>
      </c>
      <c r="I33" s="426">
        <v>0</v>
      </c>
      <c r="J33" s="428">
        <v>1000</v>
      </c>
      <c r="K33" s="424">
        <v>0</v>
      </c>
      <c r="L33" s="427">
        <v>0</v>
      </c>
      <c r="M33" s="428">
        <v>0</v>
      </c>
      <c r="N33" s="424"/>
      <c r="O33" s="427">
        <v>0</v>
      </c>
      <c r="P33" s="424">
        <v>0</v>
      </c>
    </row>
    <row r="34" spans="1:16" ht="12.75">
      <c r="A34" s="235" t="s">
        <v>614</v>
      </c>
      <c r="B34" s="429"/>
      <c r="C34" s="426">
        <f>SUM(D34:P34)</f>
        <v>1659</v>
      </c>
      <c r="D34" s="424"/>
      <c r="E34" s="427"/>
      <c r="F34" s="424">
        <v>1200</v>
      </c>
      <c r="G34" s="427"/>
      <c r="H34" s="424"/>
      <c r="I34" s="426"/>
      <c r="J34" s="428">
        <v>459</v>
      </c>
      <c r="K34" s="424"/>
      <c r="L34" s="427"/>
      <c r="M34" s="428"/>
      <c r="N34" s="424"/>
      <c r="O34" s="427"/>
      <c r="P34" s="424"/>
    </row>
    <row r="35" spans="1:16" ht="12.75">
      <c r="A35" s="235" t="s">
        <v>522</v>
      </c>
      <c r="B35" s="429"/>
      <c r="C35" s="426">
        <f>SUM(D35:P35)</f>
        <v>1659</v>
      </c>
      <c r="D35" s="424"/>
      <c r="E35" s="427"/>
      <c r="F35" s="424">
        <v>1200</v>
      </c>
      <c r="G35" s="427"/>
      <c r="H35" s="424"/>
      <c r="I35" s="426"/>
      <c r="J35" s="428">
        <v>459</v>
      </c>
      <c r="K35" s="424"/>
      <c r="L35" s="427"/>
      <c r="M35" s="428"/>
      <c r="N35" s="424"/>
      <c r="O35" s="427"/>
      <c r="P35" s="424"/>
    </row>
    <row r="36" spans="1:16" ht="12.75">
      <c r="A36" s="245" t="s">
        <v>523</v>
      </c>
      <c r="B36" s="429"/>
      <c r="C36" s="435">
        <f>(C35/C34)*100</f>
        <v>100</v>
      </c>
      <c r="D36" s="435">
        <v>0</v>
      </c>
      <c r="E36" s="435">
        <v>0</v>
      </c>
      <c r="F36" s="435">
        <f>(F35/F34)*100</f>
        <v>100</v>
      </c>
      <c r="G36" s="435">
        <v>0</v>
      </c>
      <c r="H36" s="435">
        <v>0</v>
      </c>
      <c r="I36" s="435">
        <v>0</v>
      </c>
      <c r="J36" s="435">
        <f>(J35/J34)*100</f>
        <v>100</v>
      </c>
      <c r="K36" s="435">
        <v>0</v>
      </c>
      <c r="L36" s="435">
        <v>0</v>
      </c>
      <c r="M36" s="472">
        <v>0</v>
      </c>
      <c r="N36" s="470">
        <v>0</v>
      </c>
      <c r="O36" s="435">
        <v>0</v>
      </c>
      <c r="P36" s="470">
        <v>0</v>
      </c>
    </row>
    <row r="37" spans="1:16" ht="12.75">
      <c r="A37" s="173" t="s">
        <v>537</v>
      </c>
      <c r="B37" s="425"/>
      <c r="C37" s="430"/>
      <c r="D37" s="431"/>
      <c r="E37" s="434"/>
      <c r="F37" s="431"/>
      <c r="G37" s="434"/>
      <c r="H37" s="431"/>
      <c r="I37" s="430"/>
      <c r="J37" s="433"/>
      <c r="K37" s="431"/>
      <c r="L37" s="434"/>
      <c r="M37" s="433"/>
      <c r="N37" s="431"/>
      <c r="O37" s="434"/>
      <c r="P37" s="431"/>
    </row>
    <row r="38" spans="1:16" ht="12.75">
      <c r="A38" s="235" t="s">
        <v>95</v>
      </c>
      <c r="B38" s="429" t="s">
        <v>443</v>
      </c>
      <c r="C38" s="426">
        <f>SUM(D38:P38)</f>
        <v>9849</v>
      </c>
      <c r="D38" s="424">
        <v>0</v>
      </c>
      <c r="E38" s="427">
        <v>0</v>
      </c>
      <c r="F38" s="424">
        <v>7849</v>
      </c>
      <c r="G38" s="427">
        <v>0</v>
      </c>
      <c r="H38" s="424">
        <v>0</v>
      </c>
      <c r="I38" s="426">
        <v>0</v>
      </c>
      <c r="J38" s="428">
        <v>2000</v>
      </c>
      <c r="K38" s="424">
        <v>0</v>
      </c>
      <c r="L38" s="427">
        <v>0</v>
      </c>
      <c r="M38" s="428">
        <v>0</v>
      </c>
      <c r="N38" s="424"/>
      <c r="O38" s="427">
        <v>0</v>
      </c>
      <c r="P38" s="424">
        <v>0</v>
      </c>
    </row>
    <row r="39" spans="1:16" ht="12.75">
      <c r="A39" s="235" t="s">
        <v>614</v>
      </c>
      <c r="B39" s="429"/>
      <c r="C39" s="426">
        <f>SUM(D39:P39)</f>
        <v>30</v>
      </c>
      <c r="D39" s="424"/>
      <c r="E39" s="427"/>
      <c r="F39" s="424">
        <v>30</v>
      </c>
      <c r="G39" s="427"/>
      <c r="H39" s="424"/>
      <c r="I39" s="426"/>
      <c r="J39" s="428"/>
      <c r="K39" s="424"/>
      <c r="L39" s="427"/>
      <c r="M39" s="428"/>
      <c r="N39" s="424"/>
      <c r="O39" s="427"/>
      <c r="P39" s="424"/>
    </row>
    <row r="40" spans="1:16" ht="12.75">
      <c r="A40" s="235" t="s">
        <v>522</v>
      </c>
      <c r="B40" s="429"/>
      <c r="C40" s="426">
        <f>SUM(D40:P40)</f>
        <v>30</v>
      </c>
      <c r="D40" s="424"/>
      <c r="E40" s="427"/>
      <c r="F40" s="424">
        <v>30</v>
      </c>
      <c r="G40" s="427"/>
      <c r="H40" s="424"/>
      <c r="I40" s="426"/>
      <c r="J40" s="428"/>
      <c r="K40" s="424"/>
      <c r="L40" s="427"/>
      <c r="M40" s="428"/>
      <c r="N40" s="424"/>
      <c r="O40" s="427"/>
      <c r="P40" s="424"/>
    </row>
    <row r="41" spans="1:16" ht="12.75">
      <c r="A41" s="245" t="s">
        <v>523</v>
      </c>
      <c r="B41" s="429"/>
      <c r="C41" s="435">
        <f>(C40/C39)*100</f>
        <v>100</v>
      </c>
      <c r="D41" s="435">
        <v>0</v>
      </c>
      <c r="E41" s="435">
        <v>0</v>
      </c>
      <c r="F41" s="435">
        <f>(F40/F39)*100</f>
        <v>100</v>
      </c>
      <c r="G41" s="435">
        <v>0</v>
      </c>
      <c r="H41" s="435">
        <v>0</v>
      </c>
      <c r="I41" s="435">
        <v>0</v>
      </c>
      <c r="J41" s="435">
        <v>0</v>
      </c>
      <c r="K41" s="435">
        <v>0</v>
      </c>
      <c r="L41" s="435">
        <v>0</v>
      </c>
      <c r="M41" s="472">
        <v>0</v>
      </c>
      <c r="N41" s="470">
        <v>0</v>
      </c>
      <c r="O41" s="435">
        <v>0</v>
      </c>
      <c r="P41" s="470">
        <v>0</v>
      </c>
    </row>
    <row r="42" spans="1:16" ht="12.75">
      <c r="A42" s="425" t="s">
        <v>538</v>
      </c>
      <c r="B42" s="425"/>
      <c r="C42" s="430"/>
      <c r="D42" s="431"/>
      <c r="E42" s="434"/>
      <c r="F42" s="431"/>
      <c r="G42" s="434"/>
      <c r="H42" s="431"/>
      <c r="I42" s="430"/>
      <c r="J42" s="433"/>
      <c r="K42" s="431"/>
      <c r="L42" s="434"/>
      <c r="M42" s="433"/>
      <c r="N42" s="431"/>
      <c r="O42" s="434"/>
      <c r="P42" s="431"/>
    </row>
    <row r="43" spans="1:16" ht="12.75">
      <c r="A43" s="235" t="s">
        <v>95</v>
      </c>
      <c r="B43" s="429" t="s">
        <v>443</v>
      </c>
      <c r="C43" s="426">
        <f>SUM(D43:P43)</f>
        <v>21898</v>
      </c>
      <c r="D43" s="424">
        <v>0</v>
      </c>
      <c r="E43" s="427">
        <v>0</v>
      </c>
      <c r="F43" s="424">
        <v>19098</v>
      </c>
      <c r="G43" s="427">
        <v>0</v>
      </c>
      <c r="H43" s="424">
        <v>0</v>
      </c>
      <c r="I43" s="426">
        <v>0</v>
      </c>
      <c r="J43" s="428">
        <v>2000</v>
      </c>
      <c r="K43" s="424">
        <v>0</v>
      </c>
      <c r="L43" s="427">
        <v>800</v>
      </c>
      <c r="M43" s="428">
        <v>0</v>
      </c>
      <c r="N43" s="424"/>
      <c r="O43" s="427">
        <v>0</v>
      </c>
      <c r="P43" s="424">
        <v>0</v>
      </c>
    </row>
    <row r="44" spans="1:16" ht="12.75">
      <c r="A44" s="235" t="s">
        <v>614</v>
      </c>
      <c r="B44" s="429"/>
      <c r="C44" s="426">
        <f>SUM(D44:P44)</f>
        <v>19098</v>
      </c>
      <c r="D44" s="424"/>
      <c r="E44" s="427"/>
      <c r="F44" s="424">
        <v>19098</v>
      </c>
      <c r="G44" s="427"/>
      <c r="H44" s="424"/>
      <c r="I44" s="426"/>
      <c r="J44" s="428"/>
      <c r="K44" s="424"/>
      <c r="L44" s="427"/>
      <c r="M44" s="428"/>
      <c r="N44" s="424"/>
      <c r="O44" s="427"/>
      <c r="P44" s="424"/>
    </row>
    <row r="45" spans="1:16" ht="12.75">
      <c r="A45" s="235" t="s">
        <v>522</v>
      </c>
      <c r="B45" s="429"/>
      <c r="C45" s="426">
        <f>SUM(D45:P45)</f>
        <v>19098</v>
      </c>
      <c r="D45" s="424"/>
      <c r="E45" s="427"/>
      <c r="F45" s="424">
        <v>19098</v>
      </c>
      <c r="G45" s="427"/>
      <c r="H45" s="424"/>
      <c r="I45" s="426"/>
      <c r="J45" s="428"/>
      <c r="K45" s="424"/>
      <c r="L45" s="427"/>
      <c r="M45" s="428"/>
      <c r="N45" s="424"/>
      <c r="O45" s="427"/>
      <c r="P45" s="424"/>
    </row>
    <row r="46" spans="1:16" ht="12.75">
      <c r="A46" s="245" t="s">
        <v>523</v>
      </c>
      <c r="B46" s="429"/>
      <c r="C46" s="435">
        <f>(C45/C44)*100</f>
        <v>100</v>
      </c>
      <c r="D46" s="435">
        <v>0</v>
      </c>
      <c r="E46" s="435">
        <v>0</v>
      </c>
      <c r="F46" s="435">
        <f>(F45/F44)*100</f>
        <v>100</v>
      </c>
      <c r="G46" s="435">
        <v>0</v>
      </c>
      <c r="H46" s="435">
        <v>0</v>
      </c>
      <c r="I46" s="435">
        <v>0</v>
      </c>
      <c r="J46" s="435">
        <v>0</v>
      </c>
      <c r="K46" s="435">
        <v>0</v>
      </c>
      <c r="L46" s="435">
        <v>0</v>
      </c>
      <c r="M46" s="472">
        <v>0</v>
      </c>
      <c r="N46" s="470">
        <v>0</v>
      </c>
      <c r="O46" s="435">
        <v>0</v>
      </c>
      <c r="P46" s="470">
        <v>0</v>
      </c>
    </row>
    <row r="47" spans="1:16" s="100" customFormat="1" ht="12.75">
      <c r="A47" s="173" t="s">
        <v>539</v>
      </c>
      <c r="B47" s="425"/>
      <c r="C47" s="430"/>
      <c r="D47" s="431"/>
      <c r="E47" s="434"/>
      <c r="F47" s="431"/>
      <c r="G47" s="434"/>
      <c r="H47" s="431"/>
      <c r="I47" s="430"/>
      <c r="J47" s="433"/>
      <c r="K47" s="431"/>
      <c r="L47" s="434"/>
      <c r="M47" s="433"/>
      <c r="N47" s="431"/>
      <c r="O47" s="434"/>
      <c r="P47" s="431"/>
    </row>
    <row r="48" spans="1:16" s="100" customFormat="1" ht="12.75">
      <c r="A48" s="235" t="s">
        <v>95</v>
      </c>
      <c r="B48" s="429" t="s">
        <v>443</v>
      </c>
      <c r="C48" s="426">
        <f>SUM(D48:P48)</f>
        <v>110670</v>
      </c>
      <c r="D48" s="424">
        <v>0</v>
      </c>
      <c r="E48" s="427">
        <v>0</v>
      </c>
      <c r="F48" s="424">
        <v>55139</v>
      </c>
      <c r="G48" s="427">
        <v>0</v>
      </c>
      <c r="H48" s="424">
        <v>0</v>
      </c>
      <c r="I48" s="426">
        <v>0</v>
      </c>
      <c r="J48" s="428">
        <v>9350</v>
      </c>
      <c r="K48" s="424">
        <v>46181</v>
      </c>
      <c r="L48" s="427">
        <v>0</v>
      </c>
      <c r="M48" s="428">
        <v>0</v>
      </c>
      <c r="N48" s="424"/>
      <c r="O48" s="427">
        <v>0</v>
      </c>
      <c r="P48" s="424">
        <v>0</v>
      </c>
    </row>
    <row r="49" spans="1:16" s="100" customFormat="1" ht="12.75">
      <c r="A49" s="235" t="s">
        <v>614</v>
      </c>
      <c r="B49" s="429"/>
      <c r="C49" s="426">
        <f>SUM(D49:P49)</f>
        <v>121701</v>
      </c>
      <c r="D49" s="424"/>
      <c r="E49" s="427"/>
      <c r="F49" s="424">
        <v>48789</v>
      </c>
      <c r="G49" s="427"/>
      <c r="H49" s="424"/>
      <c r="I49" s="426"/>
      <c r="J49" s="428"/>
      <c r="K49" s="424">
        <v>72912</v>
      </c>
      <c r="L49" s="427"/>
      <c r="M49" s="428"/>
      <c r="N49" s="424"/>
      <c r="O49" s="427"/>
      <c r="P49" s="424"/>
    </row>
    <row r="50" spans="1:16" s="100" customFormat="1" ht="12.75">
      <c r="A50" s="235" t="s">
        <v>522</v>
      </c>
      <c r="B50" s="429"/>
      <c r="C50" s="426">
        <f>SUM(D50:P50)</f>
        <v>123454</v>
      </c>
      <c r="D50" s="424"/>
      <c r="E50" s="427"/>
      <c r="F50" s="424">
        <v>51642</v>
      </c>
      <c r="G50" s="427"/>
      <c r="H50" s="424"/>
      <c r="I50" s="426"/>
      <c r="J50" s="428"/>
      <c r="K50" s="424">
        <v>71812</v>
      </c>
      <c r="L50" s="427"/>
      <c r="M50" s="428"/>
      <c r="N50" s="424"/>
      <c r="O50" s="427"/>
      <c r="P50" s="424"/>
    </row>
    <row r="51" spans="1:16" s="100" customFormat="1" ht="12.75">
      <c r="A51" s="245" t="s">
        <v>523</v>
      </c>
      <c r="B51" s="429"/>
      <c r="C51" s="435">
        <f>(C50/C49)*100</f>
        <v>101.44041544440884</v>
      </c>
      <c r="D51" s="435">
        <v>0</v>
      </c>
      <c r="E51" s="435">
        <v>0</v>
      </c>
      <c r="F51" s="435">
        <f>(F50/F49)*100</f>
        <v>105.84762958863678</v>
      </c>
      <c r="G51" s="435">
        <v>0</v>
      </c>
      <c r="H51" s="435">
        <v>0</v>
      </c>
      <c r="I51" s="435">
        <v>0</v>
      </c>
      <c r="J51" s="435">
        <v>0</v>
      </c>
      <c r="K51" s="435">
        <f>(K50/K49)*100</f>
        <v>98.49133201667763</v>
      </c>
      <c r="L51" s="435">
        <v>0</v>
      </c>
      <c r="M51" s="472">
        <v>0</v>
      </c>
      <c r="N51" s="470">
        <v>0</v>
      </c>
      <c r="O51" s="435">
        <v>0</v>
      </c>
      <c r="P51" s="470">
        <v>0</v>
      </c>
    </row>
    <row r="52" spans="1:16" s="100" customFormat="1" ht="12.75">
      <c r="A52" s="173" t="s">
        <v>540</v>
      </c>
      <c r="B52" s="425"/>
      <c r="C52" s="430"/>
      <c r="D52" s="431"/>
      <c r="E52" s="434"/>
      <c r="F52" s="431"/>
      <c r="G52" s="434"/>
      <c r="H52" s="431"/>
      <c r="I52" s="430"/>
      <c r="J52" s="433"/>
      <c r="K52" s="431"/>
      <c r="L52" s="434"/>
      <c r="M52" s="433"/>
      <c r="N52" s="431"/>
      <c r="O52" s="434"/>
      <c r="P52" s="431"/>
    </row>
    <row r="53" spans="1:16" s="100" customFormat="1" ht="12.75">
      <c r="A53" s="235" t="s">
        <v>95</v>
      </c>
      <c r="B53" s="429" t="s">
        <v>443</v>
      </c>
      <c r="C53" s="426">
        <f>SUM(D53:P53)</f>
        <v>4816</v>
      </c>
      <c r="D53" s="424">
        <v>0</v>
      </c>
      <c r="E53" s="427">
        <v>0</v>
      </c>
      <c r="F53" s="424">
        <v>4816</v>
      </c>
      <c r="G53" s="427">
        <v>0</v>
      </c>
      <c r="H53" s="424">
        <v>0</v>
      </c>
      <c r="I53" s="426">
        <v>0</v>
      </c>
      <c r="J53" s="428">
        <v>0</v>
      </c>
      <c r="K53" s="424">
        <v>0</v>
      </c>
      <c r="L53" s="427">
        <v>0</v>
      </c>
      <c r="M53" s="428">
        <v>0</v>
      </c>
      <c r="N53" s="424"/>
      <c r="O53" s="427">
        <v>0</v>
      </c>
      <c r="P53" s="424">
        <v>0</v>
      </c>
    </row>
    <row r="54" spans="1:16" s="100" customFormat="1" ht="12.75">
      <c r="A54" s="235" t="s">
        <v>614</v>
      </c>
      <c r="B54" s="429"/>
      <c r="C54" s="427">
        <f>SUM(D54:P54)</f>
        <v>3533</v>
      </c>
      <c r="D54" s="424"/>
      <c r="E54" s="427"/>
      <c r="F54" s="424">
        <v>3533</v>
      </c>
      <c r="G54" s="427"/>
      <c r="H54" s="424"/>
      <c r="I54" s="426"/>
      <c r="J54" s="428"/>
      <c r="K54" s="424"/>
      <c r="L54" s="427"/>
      <c r="M54" s="428"/>
      <c r="N54" s="424"/>
      <c r="O54" s="427"/>
      <c r="P54" s="424"/>
    </row>
    <row r="55" spans="1:16" s="100" customFormat="1" ht="12.75">
      <c r="A55" s="235" t="s">
        <v>522</v>
      </c>
      <c r="B55" s="429"/>
      <c r="C55" s="426">
        <f>SUM(D55:P55)</f>
        <v>3533</v>
      </c>
      <c r="D55" s="424"/>
      <c r="E55" s="427"/>
      <c r="F55" s="424">
        <v>3533</v>
      </c>
      <c r="G55" s="427"/>
      <c r="H55" s="424"/>
      <c r="I55" s="426"/>
      <c r="J55" s="428"/>
      <c r="K55" s="424"/>
      <c r="L55" s="427"/>
      <c r="M55" s="428"/>
      <c r="N55" s="424"/>
      <c r="O55" s="427"/>
      <c r="P55" s="424"/>
    </row>
    <row r="56" spans="1:16" s="100" customFormat="1" ht="12.75">
      <c r="A56" s="245" t="s">
        <v>523</v>
      </c>
      <c r="B56" s="429"/>
      <c r="C56" s="435">
        <f>(C55/C54)*100</f>
        <v>100</v>
      </c>
      <c r="D56" s="435">
        <v>0</v>
      </c>
      <c r="E56" s="435">
        <v>0</v>
      </c>
      <c r="F56" s="435">
        <v>39.4</v>
      </c>
      <c r="G56" s="435">
        <v>0</v>
      </c>
      <c r="H56" s="435">
        <v>0</v>
      </c>
      <c r="I56" s="435">
        <v>0</v>
      </c>
      <c r="J56" s="435">
        <v>0</v>
      </c>
      <c r="K56" s="435">
        <v>0</v>
      </c>
      <c r="L56" s="435">
        <v>0</v>
      </c>
      <c r="M56" s="472">
        <v>0</v>
      </c>
      <c r="N56" s="470">
        <v>0</v>
      </c>
      <c r="O56" s="435">
        <v>0</v>
      </c>
      <c r="P56" s="470">
        <v>0</v>
      </c>
    </row>
    <row r="57" spans="1:16" ht="12.75">
      <c r="A57" s="239" t="s">
        <v>541</v>
      </c>
      <c r="B57" s="425"/>
      <c r="C57" s="434"/>
      <c r="D57" s="431"/>
      <c r="E57" s="434"/>
      <c r="F57" s="431"/>
      <c r="G57" s="434"/>
      <c r="H57" s="431"/>
      <c r="I57" s="430"/>
      <c r="J57" s="433"/>
      <c r="K57" s="431"/>
      <c r="L57" s="434"/>
      <c r="M57" s="433"/>
      <c r="N57" s="431"/>
      <c r="O57" s="434"/>
      <c r="P57" s="431"/>
    </row>
    <row r="58" spans="1:16" ht="12.75">
      <c r="A58" s="235" t="s">
        <v>95</v>
      </c>
      <c r="B58" s="429" t="s">
        <v>443</v>
      </c>
      <c r="C58" s="426">
        <f>SUM(D58:P58)</f>
        <v>56411</v>
      </c>
      <c r="D58" s="424">
        <v>0</v>
      </c>
      <c r="E58" s="427">
        <v>0</v>
      </c>
      <c r="F58" s="424">
        <v>36552</v>
      </c>
      <c r="G58" s="427">
        <v>0</v>
      </c>
      <c r="H58" s="424">
        <v>0</v>
      </c>
      <c r="I58" s="426">
        <v>0</v>
      </c>
      <c r="J58" s="428">
        <v>0</v>
      </c>
      <c r="K58" s="424">
        <v>19859</v>
      </c>
      <c r="L58" s="426">
        <v>0</v>
      </c>
      <c r="M58" s="428">
        <v>0</v>
      </c>
      <c r="N58" s="424"/>
      <c r="O58" s="427">
        <v>0</v>
      </c>
      <c r="P58" s="424">
        <v>0</v>
      </c>
    </row>
    <row r="59" spans="1:16" ht="12.75">
      <c r="A59" s="235" t="s">
        <v>614</v>
      </c>
      <c r="B59" s="429"/>
      <c r="C59" s="427">
        <f>SUM(D59:P59)</f>
        <v>39614</v>
      </c>
      <c r="D59" s="424"/>
      <c r="E59" s="427"/>
      <c r="F59" s="424">
        <v>35169</v>
      </c>
      <c r="G59" s="424">
        <v>0</v>
      </c>
      <c r="H59" s="424">
        <v>0</v>
      </c>
      <c r="I59" s="424">
        <v>0</v>
      </c>
      <c r="J59" s="424">
        <v>0</v>
      </c>
      <c r="K59" s="424">
        <v>4445</v>
      </c>
      <c r="L59" s="427"/>
      <c r="M59" s="428"/>
      <c r="N59" s="424"/>
      <c r="O59" s="427"/>
      <c r="P59" s="424"/>
    </row>
    <row r="60" spans="1:16" ht="12.75">
      <c r="A60" s="235" t="s">
        <v>522</v>
      </c>
      <c r="B60" s="429"/>
      <c r="C60" s="426">
        <f>SUM(D60:P60)</f>
        <v>39614</v>
      </c>
      <c r="D60" s="424"/>
      <c r="E60" s="427"/>
      <c r="F60" s="424">
        <v>35169</v>
      </c>
      <c r="G60" s="427"/>
      <c r="H60" s="424"/>
      <c r="I60" s="426"/>
      <c r="J60" s="428"/>
      <c r="K60" s="424">
        <v>4445</v>
      </c>
      <c r="L60" s="427"/>
      <c r="M60" s="428"/>
      <c r="N60" s="424"/>
      <c r="O60" s="427"/>
      <c r="P60" s="424"/>
    </row>
    <row r="61" spans="1:16" ht="12.75">
      <c r="A61" s="245" t="s">
        <v>523</v>
      </c>
      <c r="B61" s="436"/>
      <c r="C61" s="438">
        <f>(C60/C59)*100</f>
        <v>100</v>
      </c>
      <c r="D61" s="438">
        <v>0</v>
      </c>
      <c r="E61" s="438">
        <v>0</v>
      </c>
      <c r="F61" s="438">
        <f>(F60/F59)*100</f>
        <v>100</v>
      </c>
      <c r="G61" s="438">
        <v>0</v>
      </c>
      <c r="H61" s="438">
        <v>0</v>
      </c>
      <c r="I61" s="438">
        <v>0</v>
      </c>
      <c r="J61" s="438">
        <v>0</v>
      </c>
      <c r="K61" s="438">
        <f>(K60/K59)*100</f>
        <v>100</v>
      </c>
      <c r="L61" s="438">
        <v>0</v>
      </c>
      <c r="M61" s="473">
        <v>0</v>
      </c>
      <c r="N61" s="437">
        <v>0</v>
      </c>
      <c r="O61" s="438">
        <v>0</v>
      </c>
      <c r="P61" s="437">
        <v>0</v>
      </c>
    </row>
    <row r="62" spans="1:16" ht="12.75">
      <c r="A62" s="173" t="s">
        <v>542</v>
      </c>
      <c r="B62" s="386"/>
      <c r="C62" s="427"/>
      <c r="D62" s="424"/>
      <c r="E62" s="427"/>
      <c r="F62" s="424"/>
      <c r="G62" s="427"/>
      <c r="H62" s="424"/>
      <c r="I62" s="426"/>
      <c r="J62" s="424"/>
      <c r="K62" s="427"/>
      <c r="L62" s="424"/>
      <c r="M62" s="427"/>
      <c r="N62" s="424"/>
      <c r="O62" s="426"/>
      <c r="P62" s="424"/>
    </row>
    <row r="63" spans="1:16" ht="12.75">
      <c r="A63" s="235" t="s">
        <v>95</v>
      </c>
      <c r="B63" s="429" t="s">
        <v>443</v>
      </c>
      <c r="C63" s="426">
        <f>SUM(D63:P63)</f>
        <v>38976</v>
      </c>
      <c r="D63" s="424">
        <v>0</v>
      </c>
      <c r="E63" s="427">
        <v>0</v>
      </c>
      <c r="F63" s="424">
        <v>38646</v>
      </c>
      <c r="G63" s="427">
        <v>0</v>
      </c>
      <c r="H63" s="424">
        <v>0</v>
      </c>
      <c r="I63" s="426">
        <v>0</v>
      </c>
      <c r="J63" s="424">
        <v>0</v>
      </c>
      <c r="K63" s="427">
        <v>330</v>
      </c>
      <c r="L63" s="424">
        <v>0</v>
      </c>
      <c r="M63" s="427">
        <v>0</v>
      </c>
      <c r="N63" s="424"/>
      <c r="O63" s="426">
        <v>0</v>
      </c>
      <c r="P63" s="424">
        <v>0</v>
      </c>
    </row>
    <row r="64" spans="1:16" ht="12.75">
      <c r="A64" s="235" t="s">
        <v>614</v>
      </c>
      <c r="B64" s="429"/>
      <c r="C64" s="427">
        <f>SUM(D64:P64)</f>
        <v>20239</v>
      </c>
      <c r="D64" s="424"/>
      <c r="E64" s="427"/>
      <c r="F64" s="424">
        <v>20239</v>
      </c>
      <c r="G64" s="427"/>
      <c r="H64" s="424"/>
      <c r="I64" s="426"/>
      <c r="J64" s="424"/>
      <c r="K64" s="427"/>
      <c r="L64" s="424"/>
      <c r="M64" s="427"/>
      <c r="N64" s="424"/>
      <c r="O64" s="426"/>
      <c r="P64" s="424"/>
    </row>
    <row r="65" spans="1:16" ht="12.75">
      <c r="A65" s="235" t="s">
        <v>522</v>
      </c>
      <c r="B65" s="429"/>
      <c r="C65" s="426">
        <f>SUM(D65:P65)</f>
        <v>20239</v>
      </c>
      <c r="D65" s="424"/>
      <c r="E65" s="427"/>
      <c r="F65" s="424">
        <v>20239</v>
      </c>
      <c r="G65" s="427"/>
      <c r="H65" s="424"/>
      <c r="I65" s="427"/>
      <c r="J65" s="424"/>
      <c r="K65" s="427"/>
      <c r="L65" s="424"/>
      <c r="M65" s="427"/>
      <c r="N65" s="424"/>
      <c r="O65" s="426"/>
      <c r="P65" s="424"/>
    </row>
    <row r="66" spans="1:16" ht="12.75">
      <c r="A66" s="245" t="s">
        <v>523</v>
      </c>
      <c r="B66" s="429"/>
      <c r="C66" s="435">
        <f>(C65/C64)*100</f>
        <v>100</v>
      </c>
      <c r="D66" s="435">
        <v>0</v>
      </c>
      <c r="E66" s="435">
        <v>0</v>
      </c>
      <c r="F66" s="435">
        <f>(F65/F64)*100</f>
        <v>100</v>
      </c>
      <c r="G66" s="435">
        <v>0</v>
      </c>
      <c r="H66" s="435">
        <v>0</v>
      </c>
      <c r="I66" s="435">
        <v>0</v>
      </c>
      <c r="J66" s="435">
        <v>0</v>
      </c>
      <c r="K66" s="435">
        <v>0</v>
      </c>
      <c r="L66" s="435">
        <v>0</v>
      </c>
      <c r="M66" s="472">
        <v>0</v>
      </c>
      <c r="N66" s="470">
        <v>0</v>
      </c>
      <c r="O66" s="435">
        <v>0</v>
      </c>
      <c r="P66" s="470">
        <v>0</v>
      </c>
    </row>
    <row r="67" spans="1:16" ht="12.75">
      <c r="A67" s="173" t="s">
        <v>543</v>
      </c>
      <c r="B67" s="425"/>
      <c r="C67" s="434"/>
      <c r="D67" s="431"/>
      <c r="E67" s="434"/>
      <c r="F67" s="431"/>
      <c r="G67" s="434"/>
      <c r="H67" s="431"/>
      <c r="I67" s="434"/>
      <c r="J67" s="431"/>
      <c r="K67" s="434"/>
      <c r="L67" s="431"/>
      <c r="M67" s="434"/>
      <c r="N67" s="431"/>
      <c r="O67" s="430"/>
      <c r="P67" s="431"/>
    </row>
    <row r="68" spans="1:16" ht="12.75">
      <c r="A68" s="235" t="s">
        <v>95</v>
      </c>
      <c r="B68" s="429" t="s">
        <v>443</v>
      </c>
      <c r="C68" s="427">
        <f>SUM(D68:P68)</f>
        <v>296704</v>
      </c>
      <c r="D68" s="424">
        <v>0</v>
      </c>
      <c r="E68" s="427">
        <v>0</v>
      </c>
      <c r="F68" s="424">
        <v>159867</v>
      </c>
      <c r="G68" s="427">
        <v>143</v>
      </c>
      <c r="H68" s="424">
        <v>0</v>
      </c>
      <c r="I68" s="427">
        <v>0</v>
      </c>
      <c r="J68" s="424">
        <v>0</v>
      </c>
      <c r="K68" s="427">
        <v>0</v>
      </c>
      <c r="L68" s="424">
        <v>2500</v>
      </c>
      <c r="M68" s="427">
        <v>0</v>
      </c>
      <c r="N68" s="424"/>
      <c r="O68" s="426">
        <v>134194</v>
      </c>
      <c r="P68" s="424">
        <v>0</v>
      </c>
    </row>
    <row r="69" spans="1:16" ht="12.75">
      <c r="A69" s="235" t="s">
        <v>614</v>
      </c>
      <c r="B69" s="429"/>
      <c r="C69" s="427">
        <f>SUM(D69:P69)</f>
        <v>1132102</v>
      </c>
      <c r="D69" s="424">
        <v>12752</v>
      </c>
      <c r="E69" s="427">
        <v>6662</v>
      </c>
      <c r="F69" s="424">
        <v>74245</v>
      </c>
      <c r="G69" s="427">
        <v>143</v>
      </c>
      <c r="H69" s="424">
        <v>146028</v>
      </c>
      <c r="I69" s="427">
        <v>0</v>
      </c>
      <c r="J69" s="424">
        <v>0</v>
      </c>
      <c r="K69" s="427">
        <v>43473</v>
      </c>
      <c r="L69" s="424">
        <v>10030</v>
      </c>
      <c r="M69" s="427">
        <v>25950</v>
      </c>
      <c r="N69" s="424">
        <v>200000</v>
      </c>
      <c r="O69" s="426">
        <v>612819</v>
      </c>
      <c r="P69" s="424">
        <v>0</v>
      </c>
    </row>
    <row r="70" spans="1:16" ht="12.75">
      <c r="A70" s="235" t="s">
        <v>522</v>
      </c>
      <c r="B70" s="429"/>
      <c r="C70" s="426">
        <f>SUM(D70:P70)</f>
        <v>1138512</v>
      </c>
      <c r="D70" s="424">
        <v>14405</v>
      </c>
      <c r="E70" s="427">
        <v>6663</v>
      </c>
      <c r="F70" s="424">
        <v>81827</v>
      </c>
      <c r="G70" s="427">
        <v>71</v>
      </c>
      <c r="H70" s="424">
        <v>146028</v>
      </c>
      <c r="I70" s="427"/>
      <c r="J70" s="424"/>
      <c r="K70" s="427">
        <v>40719</v>
      </c>
      <c r="L70" s="424">
        <v>10030</v>
      </c>
      <c r="M70" s="427">
        <v>25950</v>
      </c>
      <c r="N70" s="424">
        <v>200000</v>
      </c>
      <c r="O70" s="426">
        <v>612819</v>
      </c>
      <c r="P70" s="424"/>
    </row>
    <row r="71" spans="1:16" ht="12.75">
      <c r="A71" s="235" t="s">
        <v>523</v>
      </c>
      <c r="B71" s="429"/>
      <c r="C71" s="435">
        <f aca="true" t="shared" si="0" ref="C71:H71">(C70/C69)*100</f>
        <v>100.56620339863369</v>
      </c>
      <c r="D71" s="435">
        <f t="shared" si="0"/>
        <v>112.96267252195733</v>
      </c>
      <c r="E71" s="435">
        <f t="shared" si="0"/>
        <v>100.01501050735516</v>
      </c>
      <c r="F71" s="435">
        <f t="shared" si="0"/>
        <v>110.21213549733989</v>
      </c>
      <c r="G71" s="435">
        <f t="shared" si="0"/>
        <v>49.65034965034965</v>
      </c>
      <c r="H71" s="435">
        <f t="shared" si="0"/>
        <v>100</v>
      </c>
      <c r="I71" s="435">
        <v>0</v>
      </c>
      <c r="J71" s="435">
        <v>0</v>
      </c>
      <c r="K71" s="435">
        <f>(K70/K69)*100</f>
        <v>93.66503346904975</v>
      </c>
      <c r="L71" s="435">
        <f>(L70/L69)*100</f>
        <v>100</v>
      </c>
      <c r="M71" s="435">
        <f>(M70/M69)*100</f>
        <v>100</v>
      </c>
      <c r="N71" s="435">
        <f>(N70/N69)*100</f>
        <v>100</v>
      </c>
      <c r="O71" s="435">
        <f>(O70/O69)*100</f>
        <v>100</v>
      </c>
      <c r="P71" s="470">
        <v>0</v>
      </c>
    </row>
    <row r="72" spans="1:16" ht="12.75">
      <c r="A72" s="173" t="s">
        <v>544</v>
      </c>
      <c r="B72" s="425"/>
      <c r="C72" s="433"/>
      <c r="D72" s="431"/>
      <c r="E72" s="434"/>
      <c r="F72" s="431"/>
      <c r="G72" s="434"/>
      <c r="H72" s="431"/>
      <c r="I72" s="430"/>
      <c r="J72" s="431"/>
      <c r="K72" s="434"/>
      <c r="L72" s="431"/>
      <c r="M72" s="434"/>
      <c r="N72" s="431"/>
      <c r="O72" s="430"/>
      <c r="P72" s="431"/>
    </row>
    <row r="73" spans="1:16" ht="12.75">
      <c r="A73" s="235" t="s">
        <v>95</v>
      </c>
      <c r="B73" s="429" t="s">
        <v>443</v>
      </c>
      <c r="C73" s="424">
        <f>SUM(D73:P73)</f>
        <v>0</v>
      </c>
      <c r="D73" s="424">
        <v>0</v>
      </c>
      <c r="E73" s="427">
        <v>0</v>
      </c>
      <c r="F73" s="424">
        <v>0</v>
      </c>
      <c r="G73" s="427">
        <v>0</v>
      </c>
      <c r="H73" s="424">
        <v>0</v>
      </c>
      <c r="I73" s="426">
        <v>0</v>
      </c>
      <c r="J73" s="424">
        <v>0</v>
      </c>
      <c r="K73" s="427">
        <v>0</v>
      </c>
      <c r="L73" s="424">
        <v>0</v>
      </c>
      <c r="M73" s="427">
        <v>0</v>
      </c>
      <c r="N73" s="424"/>
      <c r="O73" s="426">
        <v>0</v>
      </c>
      <c r="P73" s="424">
        <v>0</v>
      </c>
    </row>
    <row r="74" spans="1:16" ht="12.75">
      <c r="A74" s="235" t="s">
        <v>614</v>
      </c>
      <c r="B74" s="429"/>
      <c r="C74" s="428">
        <f>SUM(D74:P74)</f>
        <v>11301</v>
      </c>
      <c r="D74" s="424"/>
      <c r="E74" s="427"/>
      <c r="F74" s="424">
        <v>57</v>
      </c>
      <c r="G74" s="427"/>
      <c r="H74" s="424">
        <v>11244</v>
      </c>
      <c r="I74" s="426"/>
      <c r="J74" s="424"/>
      <c r="K74" s="427"/>
      <c r="L74" s="424"/>
      <c r="M74" s="427"/>
      <c r="N74" s="424"/>
      <c r="O74" s="426"/>
      <c r="P74" s="424"/>
    </row>
    <row r="75" spans="1:16" ht="12.75">
      <c r="A75" s="235" t="s">
        <v>522</v>
      </c>
      <c r="B75" s="429"/>
      <c r="C75" s="424">
        <f>SUM(D75:P75)</f>
        <v>11180</v>
      </c>
      <c r="D75" s="424"/>
      <c r="E75" s="427"/>
      <c r="F75" s="424">
        <v>57</v>
      </c>
      <c r="G75" s="427"/>
      <c r="H75" s="424">
        <v>11123</v>
      </c>
      <c r="I75" s="426"/>
      <c r="J75" s="424"/>
      <c r="K75" s="427"/>
      <c r="L75" s="424"/>
      <c r="M75" s="427"/>
      <c r="N75" s="424"/>
      <c r="O75" s="426"/>
      <c r="P75" s="424"/>
    </row>
    <row r="76" spans="1:16" ht="12.75">
      <c r="A76" s="245" t="s">
        <v>523</v>
      </c>
      <c r="B76" s="436"/>
      <c r="C76" s="437">
        <f>(C75/C74)*100</f>
        <v>98.92929829218653</v>
      </c>
      <c r="D76" s="438">
        <v>0</v>
      </c>
      <c r="E76" s="438">
        <v>0</v>
      </c>
      <c r="F76" s="438">
        <f>(F75/F74)*100</f>
        <v>100</v>
      </c>
      <c r="G76" s="438">
        <v>0</v>
      </c>
      <c r="H76" s="438">
        <f>(H75/H74)*100</f>
        <v>98.92387050871577</v>
      </c>
      <c r="I76" s="438">
        <v>0</v>
      </c>
      <c r="J76" s="438">
        <v>0</v>
      </c>
      <c r="K76" s="438">
        <v>0</v>
      </c>
      <c r="L76" s="438">
        <v>0</v>
      </c>
      <c r="M76" s="473">
        <v>0</v>
      </c>
      <c r="N76" s="437">
        <v>0</v>
      </c>
      <c r="O76" s="438">
        <v>0</v>
      </c>
      <c r="P76" s="437">
        <v>0</v>
      </c>
    </row>
    <row r="77" spans="1:16" ht="12.75">
      <c r="A77" s="239" t="s">
        <v>602</v>
      </c>
      <c r="B77" s="386"/>
      <c r="C77" s="427"/>
      <c r="D77" s="424"/>
      <c r="E77" s="427"/>
      <c r="F77" s="424"/>
      <c r="G77" s="427"/>
      <c r="H77" s="424"/>
      <c r="I77" s="426"/>
      <c r="J77" s="424"/>
      <c r="K77" s="427"/>
      <c r="L77" s="424"/>
      <c r="M77" s="427"/>
      <c r="N77" s="424"/>
      <c r="O77" s="426"/>
      <c r="P77" s="424"/>
    </row>
    <row r="78" spans="1:16" ht="12.75">
      <c r="A78" s="235" t="s">
        <v>95</v>
      </c>
      <c r="B78" s="429" t="s">
        <v>443</v>
      </c>
      <c r="C78" s="426">
        <f>SUM(D78:P78)</f>
        <v>0</v>
      </c>
      <c r="D78" s="424">
        <v>0</v>
      </c>
      <c r="E78" s="427">
        <v>0</v>
      </c>
      <c r="F78" s="424">
        <v>0</v>
      </c>
      <c r="G78" s="427">
        <v>0</v>
      </c>
      <c r="H78" s="424">
        <v>0</v>
      </c>
      <c r="I78" s="426">
        <v>0</v>
      </c>
      <c r="J78" s="424">
        <v>0</v>
      </c>
      <c r="K78" s="427">
        <v>0</v>
      </c>
      <c r="L78" s="424">
        <v>0</v>
      </c>
      <c r="M78" s="427">
        <v>0</v>
      </c>
      <c r="N78" s="424"/>
      <c r="O78" s="426">
        <v>0</v>
      </c>
      <c r="P78" s="424">
        <v>0</v>
      </c>
    </row>
    <row r="79" spans="1:16" ht="12.75">
      <c r="A79" s="235" t="s">
        <v>614</v>
      </c>
      <c r="B79" s="429"/>
      <c r="C79" s="424">
        <f>SUM(D79:P79)</f>
        <v>0</v>
      </c>
      <c r="D79" s="424"/>
      <c r="E79" s="427"/>
      <c r="F79" s="424"/>
      <c r="G79" s="427"/>
      <c r="H79" s="424"/>
      <c r="I79" s="426"/>
      <c r="J79" s="424"/>
      <c r="K79" s="427"/>
      <c r="L79" s="424"/>
      <c r="M79" s="427"/>
      <c r="N79" s="424"/>
      <c r="O79" s="426"/>
      <c r="P79" s="424"/>
    </row>
    <row r="80" spans="1:16" ht="12.75">
      <c r="A80" s="235" t="s">
        <v>522</v>
      </c>
      <c r="B80" s="429"/>
      <c r="C80" s="426">
        <f>SUM(D80:P80)</f>
        <v>0</v>
      </c>
      <c r="D80" s="424"/>
      <c r="E80" s="427"/>
      <c r="F80" s="424"/>
      <c r="G80" s="427"/>
      <c r="H80" s="424"/>
      <c r="I80" s="426"/>
      <c r="J80" s="424"/>
      <c r="K80" s="427"/>
      <c r="L80" s="424"/>
      <c r="M80" s="427"/>
      <c r="N80" s="424"/>
      <c r="O80" s="426"/>
      <c r="P80" s="424"/>
    </row>
    <row r="81" spans="1:16" ht="12.75">
      <c r="A81" s="245" t="s">
        <v>523</v>
      </c>
      <c r="B81" s="429"/>
      <c r="C81" s="435">
        <v>0</v>
      </c>
      <c r="D81" s="435">
        <v>0</v>
      </c>
      <c r="E81" s="435">
        <v>0</v>
      </c>
      <c r="F81" s="435">
        <v>0</v>
      </c>
      <c r="G81" s="435">
        <v>0</v>
      </c>
      <c r="H81" s="435">
        <v>0</v>
      </c>
      <c r="I81" s="435">
        <v>0</v>
      </c>
      <c r="J81" s="435">
        <v>0</v>
      </c>
      <c r="K81" s="435">
        <v>0</v>
      </c>
      <c r="L81" s="435">
        <v>0</v>
      </c>
      <c r="M81" s="472">
        <v>0</v>
      </c>
      <c r="N81" s="470">
        <v>0</v>
      </c>
      <c r="O81" s="435">
        <v>0</v>
      </c>
      <c r="P81" s="470">
        <v>0</v>
      </c>
    </row>
    <row r="82" spans="1:16" ht="12.75">
      <c r="A82" s="173" t="s">
        <v>545</v>
      </c>
      <c r="B82" s="425"/>
      <c r="C82" s="434"/>
      <c r="D82" s="431"/>
      <c r="E82" s="434"/>
      <c r="F82" s="431"/>
      <c r="G82" s="434"/>
      <c r="H82" s="431"/>
      <c r="I82" s="430"/>
      <c r="J82" s="433"/>
      <c r="K82" s="431"/>
      <c r="L82" s="434"/>
      <c r="M82" s="433"/>
      <c r="N82" s="431"/>
      <c r="O82" s="434"/>
      <c r="P82" s="431"/>
    </row>
    <row r="83" spans="1:16" ht="12.75">
      <c r="A83" s="235" t="s">
        <v>95</v>
      </c>
      <c r="B83" s="429" t="s">
        <v>443</v>
      </c>
      <c r="C83" s="426">
        <f>SUM(D83:P83)</f>
        <v>10210</v>
      </c>
      <c r="D83" s="424">
        <v>0</v>
      </c>
      <c r="E83" s="427">
        <v>0</v>
      </c>
      <c r="F83" s="424">
        <v>7210</v>
      </c>
      <c r="G83" s="427">
        <v>0</v>
      </c>
      <c r="H83" s="424">
        <v>0</v>
      </c>
      <c r="I83" s="426">
        <v>0</v>
      </c>
      <c r="J83" s="428">
        <v>3000</v>
      </c>
      <c r="K83" s="424">
        <v>0</v>
      </c>
      <c r="L83" s="427">
        <v>0</v>
      </c>
      <c r="M83" s="428">
        <v>0</v>
      </c>
      <c r="N83" s="424"/>
      <c r="O83" s="427">
        <v>0</v>
      </c>
      <c r="P83" s="424">
        <v>0</v>
      </c>
    </row>
    <row r="84" spans="1:16" ht="12.75">
      <c r="A84" s="235" t="s">
        <v>614</v>
      </c>
      <c r="B84" s="439"/>
      <c r="C84" s="427">
        <f>SUM(D84:P84)</f>
        <v>4011</v>
      </c>
      <c r="D84" s="424"/>
      <c r="E84" s="427"/>
      <c r="F84" s="424">
        <v>4011</v>
      </c>
      <c r="G84" s="427"/>
      <c r="H84" s="424"/>
      <c r="I84" s="426"/>
      <c r="J84" s="428"/>
      <c r="K84" s="424"/>
      <c r="L84" s="427"/>
      <c r="M84" s="428"/>
      <c r="N84" s="424"/>
      <c r="O84" s="427"/>
      <c r="P84" s="424"/>
    </row>
    <row r="85" spans="1:16" ht="12.75">
      <c r="A85" s="235" t="s">
        <v>522</v>
      </c>
      <c r="B85" s="439"/>
      <c r="C85" s="426">
        <f>SUM(D85:P85)</f>
        <v>4010</v>
      </c>
      <c r="D85" s="424"/>
      <c r="E85" s="427"/>
      <c r="F85" s="424">
        <v>4010</v>
      </c>
      <c r="G85" s="427"/>
      <c r="H85" s="424"/>
      <c r="I85" s="426"/>
      <c r="J85" s="428"/>
      <c r="K85" s="424"/>
      <c r="L85" s="427"/>
      <c r="M85" s="428"/>
      <c r="N85" s="424"/>
      <c r="O85" s="427"/>
      <c r="P85" s="424"/>
    </row>
    <row r="86" spans="1:16" ht="12.75">
      <c r="A86" s="245" t="s">
        <v>523</v>
      </c>
      <c r="B86" s="439"/>
      <c r="C86" s="435">
        <f>(C85/C84)*100</f>
        <v>99.975068561456</v>
      </c>
      <c r="D86" s="435">
        <v>0</v>
      </c>
      <c r="E86" s="435">
        <v>0</v>
      </c>
      <c r="F86" s="435">
        <f>(F85/F84)*100</f>
        <v>99.975068561456</v>
      </c>
      <c r="G86" s="435">
        <v>0</v>
      </c>
      <c r="H86" s="435">
        <v>0</v>
      </c>
      <c r="I86" s="435">
        <v>0</v>
      </c>
      <c r="J86" s="435">
        <v>0</v>
      </c>
      <c r="K86" s="435">
        <v>0</v>
      </c>
      <c r="L86" s="435">
        <v>0</v>
      </c>
      <c r="M86" s="472">
        <v>0</v>
      </c>
      <c r="N86" s="470">
        <v>0</v>
      </c>
      <c r="O86" s="435">
        <v>0</v>
      </c>
      <c r="P86" s="470">
        <v>0</v>
      </c>
    </row>
    <row r="87" spans="1:16" ht="12.75">
      <c r="A87" s="173" t="s">
        <v>546</v>
      </c>
      <c r="B87" s="425"/>
      <c r="C87" s="434"/>
      <c r="D87" s="431"/>
      <c r="E87" s="434"/>
      <c r="F87" s="431"/>
      <c r="G87" s="434"/>
      <c r="H87" s="431"/>
      <c r="I87" s="431"/>
      <c r="J87" s="433"/>
      <c r="K87" s="431"/>
      <c r="L87" s="430"/>
      <c r="M87" s="433"/>
      <c r="N87" s="431"/>
      <c r="O87" s="434"/>
      <c r="P87" s="431"/>
    </row>
    <row r="88" spans="1:16" ht="12.75">
      <c r="A88" s="239" t="s">
        <v>547</v>
      </c>
      <c r="B88" s="386"/>
      <c r="C88" s="427"/>
      <c r="D88" s="424"/>
      <c r="E88" s="427"/>
      <c r="F88" s="424"/>
      <c r="G88" s="427"/>
      <c r="H88" s="424"/>
      <c r="I88" s="424"/>
      <c r="J88" s="428"/>
      <c r="K88" s="424"/>
      <c r="L88" s="426"/>
      <c r="M88" s="428"/>
      <c r="N88" s="424"/>
      <c r="O88" s="427"/>
      <c r="P88" s="424"/>
    </row>
    <row r="89" spans="1:16" ht="12.75">
      <c r="A89" s="235" t="s">
        <v>95</v>
      </c>
      <c r="B89" s="429" t="s">
        <v>443</v>
      </c>
      <c r="C89" s="426">
        <f>SUM(D89:P89)</f>
        <v>0</v>
      </c>
      <c r="D89" s="424">
        <v>0</v>
      </c>
      <c r="E89" s="427">
        <v>0</v>
      </c>
      <c r="F89" s="424">
        <v>0</v>
      </c>
      <c r="G89" s="427">
        <v>0</v>
      </c>
      <c r="H89" s="424">
        <v>0</v>
      </c>
      <c r="I89" s="424">
        <v>0</v>
      </c>
      <c r="J89" s="428">
        <v>0</v>
      </c>
      <c r="K89" s="424">
        <v>0</v>
      </c>
      <c r="L89" s="426">
        <v>0</v>
      </c>
      <c r="M89" s="428">
        <v>0</v>
      </c>
      <c r="N89" s="424"/>
      <c r="O89" s="427">
        <v>0</v>
      </c>
      <c r="P89" s="424">
        <v>0</v>
      </c>
    </row>
    <row r="90" spans="1:16" ht="12.75">
      <c r="A90" s="235" t="s">
        <v>614</v>
      </c>
      <c r="B90" s="429"/>
      <c r="C90" s="426">
        <f>SUM(D90:P90)</f>
        <v>0</v>
      </c>
      <c r="D90" s="424"/>
      <c r="E90" s="427"/>
      <c r="F90" s="424"/>
      <c r="G90" s="427"/>
      <c r="H90" s="424"/>
      <c r="I90" s="424"/>
      <c r="J90" s="428"/>
      <c r="K90" s="424"/>
      <c r="L90" s="426"/>
      <c r="M90" s="428"/>
      <c r="N90" s="424"/>
      <c r="O90" s="427"/>
      <c r="P90" s="424"/>
    </row>
    <row r="91" spans="1:16" ht="12.75">
      <c r="A91" s="235" t="s">
        <v>522</v>
      </c>
      <c r="B91" s="429"/>
      <c r="C91" s="426">
        <f>SUM(D91:P91)</f>
        <v>0</v>
      </c>
      <c r="D91" s="424"/>
      <c r="E91" s="427"/>
      <c r="F91" s="424"/>
      <c r="G91" s="427"/>
      <c r="H91" s="424"/>
      <c r="I91" s="424"/>
      <c r="J91" s="428"/>
      <c r="K91" s="424"/>
      <c r="L91" s="426"/>
      <c r="M91" s="428"/>
      <c r="N91" s="424"/>
      <c r="O91" s="427"/>
      <c r="P91" s="424"/>
    </row>
    <row r="92" spans="1:16" ht="12.75">
      <c r="A92" s="245" t="s">
        <v>523</v>
      </c>
      <c r="B92" s="429"/>
      <c r="C92" s="435">
        <v>0</v>
      </c>
      <c r="D92" s="435">
        <v>0</v>
      </c>
      <c r="E92" s="435">
        <v>0</v>
      </c>
      <c r="F92" s="435">
        <v>0</v>
      </c>
      <c r="G92" s="435">
        <v>0</v>
      </c>
      <c r="H92" s="435">
        <v>0</v>
      </c>
      <c r="I92" s="435">
        <v>0</v>
      </c>
      <c r="J92" s="435">
        <v>0</v>
      </c>
      <c r="K92" s="435">
        <v>0</v>
      </c>
      <c r="L92" s="435">
        <v>0</v>
      </c>
      <c r="M92" s="472">
        <v>0</v>
      </c>
      <c r="N92" s="470">
        <v>0</v>
      </c>
      <c r="O92" s="435">
        <v>0</v>
      </c>
      <c r="P92" s="470">
        <v>0</v>
      </c>
    </row>
    <row r="93" spans="1:16" ht="12.75">
      <c r="A93" s="173" t="s">
        <v>409</v>
      </c>
      <c r="B93" s="425"/>
      <c r="C93" s="430"/>
      <c r="D93" s="431"/>
      <c r="E93" s="434"/>
      <c r="F93" s="431"/>
      <c r="G93" s="434"/>
      <c r="H93" s="431"/>
      <c r="I93" s="431"/>
      <c r="J93" s="434"/>
      <c r="K93" s="431"/>
      <c r="L93" s="430"/>
      <c r="M93" s="433"/>
      <c r="N93" s="431"/>
      <c r="O93" s="434"/>
      <c r="P93" s="431"/>
    </row>
    <row r="94" spans="1:16" ht="12.75">
      <c r="A94" s="239" t="s">
        <v>548</v>
      </c>
      <c r="B94" s="386"/>
      <c r="C94" s="426"/>
      <c r="D94" s="424"/>
      <c r="E94" s="427"/>
      <c r="F94" s="424"/>
      <c r="G94" s="427"/>
      <c r="H94" s="424"/>
      <c r="I94" s="424"/>
      <c r="J94" s="427"/>
      <c r="K94" s="424"/>
      <c r="L94" s="426"/>
      <c r="M94" s="428"/>
      <c r="N94" s="424"/>
      <c r="O94" s="427"/>
      <c r="P94" s="424"/>
    </row>
    <row r="95" spans="1:16" ht="12.75">
      <c r="A95" s="235" t="s">
        <v>95</v>
      </c>
      <c r="B95" s="429" t="s">
        <v>443</v>
      </c>
      <c r="C95" s="426">
        <f>SUM(D95:P95)</f>
        <v>13229</v>
      </c>
      <c r="D95" s="424">
        <v>0</v>
      </c>
      <c r="E95" s="427">
        <v>0</v>
      </c>
      <c r="F95" s="424">
        <v>11229</v>
      </c>
      <c r="G95" s="427">
        <v>0</v>
      </c>
      <c r="H95" s="424">
        <v>0</v>
      </c>
      <c r="I95" s="424">
        <v>0</v>
      </c>
      <c r="J95" s="427">
        <v>2000</v>
      </c>
      <c r="K95" s="424">
        <v>0</v>
      </c>
      <c r="L95" s="426">
        <v>0</v>
      </c>
      <c r="M95" s="428">
        <v>0</v>
      </c>
      <c r="N95" s="424"/>
      <c r="O95" s="427">
        <v>0</v>
      </c>
      <c r="P95" s="424"/>
    </row>
    <row r="96" spans="1:16" ht="12.75">
      <c r="A96" s="235" t="s">
        <v>614</v>
      </c>
      <c r="B96" s="429"/>
      <c r="C96" s="427">
        <f>SUM(D96:P96)</f>
        <v>10768</v>
      </c>
      <c r="D96" s="424"/>
      <c r="E96" s="427"/>
      <c r="F96" s="424">
        <v>10768</v>
      </c>
      <c r="G96" s="427"/>
      <c r="H96" s="424"/>
      <c r="I96" s="424"/>
      <c r="J96" s="427"/>
      <c r="K96" s="424"/>
      <c r="L96" s="426"/>
      <c r="M96" s="428"/>
      <c r="N96" s="424"/>
      <c r="O96" s="427"/>
      <c r="P96" s="424"/>
    </row>
    <row r="97" spans="1:16" ht="12.75">
      <c r="A97" s="235" t="s">
        <v>522</v>
      </c>
      <c r="B97" s="429"/>
      <c r="C97" s="426">
        <f>SUM(D97:P97)</f>
        <v>10767</v>
      </c>
      <c r="D97" s="424"/>
      <c r="E97" s="427"/>
      <c r="F97" s="424">
        <v>10767</v>
      </c>
      <c r="G97" s="427"/>
      <c r="H97" s="424"/>
      <c r="I97" s="424"/>
      <c r="J97" s="427"/>
      <c r="K97" s="424"/>
      <c r="L97" s="426"/>
      <c r="M97" s="428"/>
      <c r="N97" s="424"/>
      <c r="O97" s="427"/>
      <c r="P97" s="424"/>
    </row>
    <row r="98" spans="1:16" ht="12.75">
      <c r="A98" s="245" t="s">
        <v>523</v>
      </c>
      <c r="B98" s="436"/>
      <c r="C98" s="438">
        <f>(C97/C96)*100</f>
        <v>99.9907132243685</v>
      </c>
      <c r="D98" s="438">
        <v>0</v>
      </c>
      <c r="E98" s="438">
        <v>0</v>
      </c>
      <c r="F98" s="438">
        <f>(F97/F96)*100</f>
        <v>99.9907132243685</v>
      </c>
      <c r="G98" s="438">
        <v>0</v>
      </c>
      <c r="H98" s="438">
        <v>0</v>
      </c>
      <c r="I98" s="438">
        <v>0</v>
      </c>
      <c r="J98" s="438">
        <v>0</v>
      </c>
      <c r="K98" s="438">
        <v>0</v>
      </c>
      <c r="L98" s="438">
        <v>0</v>
      </c>
      <c r="M98" s="473">
        <v>0</v>
      </c>
      <c r="N98" s="437">
        <v>0</v>
      </c>
      <c r="O98" s="438">
        <v>0</v>
      </c>
      <c r="P98" s="437">
        <v>0</v>
      </c>
    </row>
    <row r="99" spans="1:16" ht="12.75">
      <c r="A99" s="173" t="s">
        <v>549</v>
      </c>
      <c r="B99" s="386"/>
      <c r="C99" s="428"/>
      <c r="D99" s="424"/>
      <c r="E99" s="427"/>
      <c r="F99" s="424"/>
      <c r="G99" s="427"/>
      <c r="H99" s="424"/>
      <c r="I99" s="424"/>
      <c r="J99" s="431"/>
      <c r="K99" s="426"/>
      <c r="L99" s="426"/>
      <c r="M99" s="428"/>
      <c r="N99" s="424"/>
      <c r="O99" s="426"/>
      <c r="P99" s="424"/>
    </row>
    <row r="100" spans="1:16" ht="12.75">
      <c r="A100" s="235" t="s">
        <v>95</v>
      </c>
      <c r="B100" s="429" t="s">
        <v>443</v>
      </c>
      <c r="C100" s="424">
        <f>SUM(D100:P100)</f>
        <v>644</v>
      </c>
      <c r="D100" s="424">
        <v>0</v>
      </c>
      <c r="E100" s="427">
        <v>0</v>
      </c>
      <c r="F100" s="424">
        <v>644</v>
      </c>
      <c r="G100" s="427">
        <v>0</v>
      </c>
      <c r="H100" s="424">
        <v>0</v>
      </c>
      <c r="I100" s="424">
        <v>0</v>
      </c>
      <c r="J100" s="424">
        <v>0</v>
      </c>
      <c r="K100" s="426">
        <v>0</v>
      </c>
      <c r="L100" s="426">
        <v>0</v>
      </c>
      <c r="M100" s="428">
        <v>0</v>
      </c>
      <c r="N100" s="424"/>
      <c r="O100" s="426">
        <v>0</v>
      </c>
      <c r="P100" s="424">
        <v>0</v>
      </c>
    </row>
    <row r="101" spans="1:16" ht="12.75">
      <c r="A101" s="235" t="s">
        <v>614</v>
      </c>
      <c r="B101" s="429"/>
      <c r="C101" s="424">
        <f>SUM(D101:P101)</f>
        <v>563</v>
      </c>
      <c r="D101" s="424"/>
      <c r="E101" s="427"/>
      <c r="F101" s="424">
        <v>563</v>
      </c>
      <c r="G101" s="427"/>
      <c r="H101" s="424"/>
      <c r="I101" s="426"/>
      <c r="J101" s="424"/>
      <c r="K101" s="426"/>
      <c r="L101" s="426"/>
      <c r="M101" s="428"/>
      <c r="N101" s="424"/>
      <c r="O101" s="426"/>
      <c r="P101" s="424"/>
    </row>
    <row r="102" spans="1:16" ht="12.75">
      <c r="A102" s="235" t="s">
        <v>522</v>
      </c>
      <c r="B102" s="429"/>
      <c r="C102" s="424">
        <f>SUM(D102:P102)</f>
        <v>564</v>
      </c>
      <c r="D102" s="424"/>
      <c r="E102" s="427"/>
      <c r="F102" s="424">
        <v>564</v>
      </c>
      <c r="G102" s="427"/>
      <c r="H102" s="424"/>
      <c r="I102" s="426"/>
      <c r="J102" s="424"/>
      <c r="K102" s="426"/>
      <c r="L102" s="426"/>
      <c r="M102" s="428"/>
      <c r="N102" s="424"/>
      <c r="O102" s="426"/>
      <c r="P102" s="424"/>
    </row>
    <row r="103" spans="1:16" ht="12.75">
      <c r="A103" s="245" t="s">
        <v>523</v>
      </c>
      <c r="B103" s="436"/>
      <c r="C103" s="437">
        <f>(C102/C101)*100</f>
        <v>100.17761989342806</v>
      </c>
      <c r="D103" s="438">
        <v>0</v>
      </c>
      <c r="E103" s="438">
        <v>0</v>
      </c>
      <c r="F103" s="438">
        <f>(F102/F101)*100</f>
        <v>100.17761989342806</v>
      </c>
      <c r="G103" s="438">
        <v>0</v>
      </c>
      <c r="H103" s="438">
        <v>0</v>
      </c>
      <c r="I103" s="438">
        <v>0</v>
      </c>
      <c r="J103" s="437">
        <v>0</v>
      </c>
      <c r="K103" s="438">
        <v>0</v>
      </c>
      <c r="L103" s="438">
        <v>0</v>
      </c>
      <c r="M103" s="473">
        <v>0</v>
      </c>
      <c r="N103" s="437">
        <v>0</v>
      </c>
      <c r="O103" s="438">
        <v>0</v>
      </c>
      <c r="P103" s="437">
        <v>0</v>
      </c>
    </row>
    <row r="104" spans="1:16" ht="12.75">
      <c r="A104" s="239" t="s">
        <v>550</v>
      </c>
      <c r="B104" s="386"/>
      <c r="C104" s="427"/>
      <c r="D104" s="424"/>
      <c r="E104" s="428"/>
      <c r="F104" s="424"/>
      <c r="G104" s="432"/>
      <c r="H104" s="424"/>
      <c r="I104" s="426"/>
      <c r="J104" s="424"/>
      <c r="K104" s="426"/>
      <c r="L104" s="426">
        <v>0</v>
      </c>
      <c r="M104" s="428"/>
      <c r="N104" s="424"/>
      <c r="O104" s="426"/>
      <c r="P104" s="424"/>
    </row>
    <row r="105" spans="1:16" ht="12.75">
      <c r="A105" s="235" t="s">
        <v>95</v>
      </c>
      <c r="B105" s="429" t="s">
        <v>443</v>
      </c>
      <c r="C105" s="427">
        <f>SUM(D105:P105)</f>
        <v>10941</v>
      </c>
      <c r="D105" s="424">
        <v>0</v>
      </c>
      <c r="E105" s="428">
        <v>0</v>
      </c>
      <c r="F105" s="424">
        <v>10941</v>
      </c>
      <c r="G105" s="427">
        <v>0</v>
      </c>
      <c r="H105" s="424">
        <v>0</v>
      </c>
      <c r="I105" s="426">
        <v>0</v>
      </c>
      <c r="J105" s="424">
        <v>0</v>
      </c>
      <c r="K105" s="426">
        <v>0</v>
      </c>
      <c r="L105" s="426">
        <v>0</v>
      </c>
      <c r="M105" s="428">
        <v>0</v>
      </c>
      <c r="N105" s="424"/>
      <c r="O105" s="426">
        <v>0</v>
      </c>
      <c r="P105" s="424">
        <v>0</v>
      </c>
    </row>
    <row r="106" spans="1:16" ht="12.75">
      <c r="A106" s="235" t="s">
        <v>614</v>
      </c>
      <c r="B106" s="429"/>
      <c r="C106" s="427">
        <f>SUM(D106:P106)</f>
        <v>9472</v>
      </c>
      <c r="D106" s="424"/>
      <c r="E106" s="428"/>
      <c r="F106" s="424">
        <v>9472</v>
      </c>
      <c r="G106" s="427"/>
      <c r="H106" s="424"/>
      <c r="I106" s="426"/>
      <c r="J106" s="424"/>
      <c r="K106" s="426"/>
      <c r="L106" s="426"/>
      <c r="M106" s="428"/>
      <c r="N106" s="424"/>
      <c r="O106" s="426"/>
      <c r="P106" s="424"/>
    </row>
    <row r="107" spans="1:16" ht="12.75">
      <c r="A107" s="235" t="s">
        <v>522</v>
      </c>
      <c r="B107" s="429"/>
      <c r="C107" s="426">
        <f>SUM(D107:P107)</f>
        <v>9473</v>
      </c>
      <c r="D107" s="424"/>
      <c r="E107" s="427"/>
      <c r="F107" s="424">
        <v>9473</v>
      </c>
      <c r="G107" s="427"/>
      <c r="H107" s="424"/>
      <c r="I107" s="426"/>
      <c r="J107" s="424"/>
      <c r="K107" s="426"/>
      <c r="L107" s="426"/>
      <c r="M107" s="428"/>
      <c r="N107" s="424"/>
      <c r="O107" s="426"/>
      <c r="P107" s="424"/>
    </row>
    <row r="108" spans="1:16" ht="12.75">
      <c r="A108" s="245" t="s">
        <v>523</v>
      </c>
      <c r="B108" s="429"/>
      <c r="C108" s="435">
        <f>(C107/C106)*100</f>
        <v>100.01055743243244</v>
      </c>
      <c r="D108" s="435">
        <v>0</v>
      </c>
      <c r="E108" s="435">
        <v>0</v>
      </c>
      <c r="F108" s="435">
        <f>(F107/F106)*100</f>
        <v>100.01055743243244</v>
      </c>
      <c r="G108" s="435">
        <v>0</v>
      </c>
      <c r="H108" s="435">
        <v>0</v>
      </c>
      <c r="I108" s="435">
        <v>0</v>
      </c>
      <c r="J108" s="437">
        <v>0</v>
      </c>
      <c r="K108" s="435">
        <v>0</v>
      </c>
      <c r="L108" s="435">
        <v>0</v>
      </c>
      <c r="M108" s="472">
        <v>0</v>
      </c>
      <c r="N108" s="470">
        <v>0</v>
      </c>
      <c r="O108" s="435">
        <v>0</v>
      </c>
      <c r="P108" s="470">
        <v>0</v>
      </c>
    </row>
    <row r="109" spans="1:16" ht="12.75">
      <c r="A109" s="173" t="s">
        <v>551</v>
      </c>
      <c r="B109" s="425"/>
      <c r="C109" s="434"/>
      <c r="D109" s="431"/>
      <c r="E109" s="434"/>
      <c r="F109" s="431"/>
      <c r="G109" s="434"/>
      <c r="H109" s="431"/>
      <c r="I109" s="431"/>
      <c r="J109" s="434"/>
      <c r="K109" s="431"/>
      <c r="L109" s="430"/>
      <c r="M109" s="433"/>
      <c r="N109" s="431"/>
      <c r="O109" s="430"/>
      <c r="P109" s="431"/>
    </row>
    <row r="110" spans="1:16" ht="12.75">
      <c r="A110" s="235" t="s">
        <v>95</v>
      </c>
      <c r="B110" s="429" t="s">
        <v>468</v>
      </c>
      <c r="C110" s="426">
        <f>SUM(D110:P110)</f>
        <v>1073</v>
      </c>
      <c r="D110" s="424">
        <v>0</v>
      </c>
      <c r="E110" s="427">
        <v>0</v>
      </c>
      <c r="F110" s="424">
        <v>1073</v>
      </c>
      <c r="G110" s="427">
        <v>0</v>
      </c>
      <c r="H110" s="424">
        <v>0</v>
      </c>
      <c r="I110" s="424">
        <v>0</v>
      </c>
      <c r="J110" s="427">
        <v>0</v>
      </c>
      <c r="K110" s="424">
        <v>0</v>
      </c>
      <c r="L110" s="426">
        <v>0</v>
      </c>
      <c r="M110" s="428">
        <v>0</v>
      </c>
      <c r="N110" s="424"/>
      <c r="O110" s="426">
        <v>0</v>
      </c>
      <c r="P110" s="424">
        <v>0</v>
      </c>
    </row>
    <row r="111" spans="1:16" ht="12.75">
      <c r="A111" s="235" t="s">
        <v>614</v>
      </c>
      <c r="B111" s="429"/>
      <c r="C111" s="426">
        <f>SUM(D111:P111)</f>
        <v>7105</v>
      </c>
      <c r="D111" s="424"/>
      <c r="E111" s="427"/>
      <c r="F111" s="424">
        <v>7105</v>
      </c>
      <c r="G111" s="427"/>
      <c r="H111" s="424"/>
      <c r="I111" s="424"/>
      <c r="J111" s="427"/>
      <c r="K111" s="424"/>
      <c r="L111" s="426"/>
      <c r="M111" s="428"/>
      <c r="N111" s="424"/>
      <c r="O111" s="426"/>
      <c r="P111" s="424"/>
    </row>
    <row r="112" spans="1:16" ht="12.75">
      <c r="A112" s="235" t="s">
        <v>522</v>
      </c>
      <c r="B112" s="429"/>
      <c r="C112" s="426">
        <f>SUM(D112:P112)</f>
        <v>7105</v>
      </c>
      <c r="D112" s="424"/>
      <c r="E112" s="427"/>
      <c r="F112" s="424">
        <v>7105</v>
      </c>
      <c r="G112" s="427"/>
      <c r="H112" s="424"/>
      <c r="I112" s="424"/>
      <c r="J112" s="427"/>
      <c r="K112" s="424"/>
      <c r="L112" s="426"/>
      <c r="M112" s="428"/>
      <c r="N112" s="424"/>
      <c r="O112" s="426"/>
      <c r="P112" s="424"/>
    </row>
    <row r="113" spans="1:16" ht="12.75">
      <c r="A113" s="245" t="s">
        <v>523</v>
      </c>
      <c r="B113" s="429"/>
      <c r="C113" s="435">
        <f>(C112/C111)*100</f>
        <v>100</v>
      </c>
      <c r="D113" s="435">
        <v>0</v>
      </c>
      <c r="E113" s="435">
        <v>0</v>
      </c>
      <c r="F113" s="435">
        <f>(F112/F111)*100</f>
        <v>100</v>
      </c>
      <c r="G113" s="435">
        <v>0</v>
      </c>
      <c r="H113" s="435">
        <v>0</v>
      </c>
      <c r="I113" s="435">
        <v>0</v>
      </c>
      <c r="J113" s="435">
        <v>0</v>
      </c>
      <c r="K113" s="435">
        <v>0</v>
      </c>
      <c r="L113" s="435">
        <v>0</v>
      </c>
      <c r="M113" s="472">
        <v>0</v>
      </c>
      <c r="N113" s="470">
        <v>0</v>
      </c>
      <c r="O113" s="435">
        <v>0</v>
      </c>
      <c r="P113" s="470">
        <v>0</v>
      </c>
    </row>
    <row r="114" spans="1:16" ht="12.75">
      <c r="A114" s="173" t="s">
        <v>552</v>
      </c>
      <c r="B114" s="425"/>
      <c r="C114" s="430"/>
      <c r="D114" s="431"/>
      <c r="E114" s="434"/>
      <c r="F114" s="431"/>
      <c r="G114" s="434"/>
      <c r="H114" s="431"/>
      <c r="I114" s="431"/>
      <c r="J114" s="433"/>
      <c r="K114" s="431"/>
      <c r="L114" s="430"/>
      <c r="M114" s="433"/>
      <c r="N114" s="431"/>
      <c r="O114" s="430"/>
      <c r="P114" s="431"/>
    </row>
    <row r="115" spans="1:16" ht="12.75">
      <c r="A115" s="235" t="s">
        <v>95</v>
      </c>
      <c r="B115" s="429" t="s">
        <v>443</v>
      </c>
      <c r="C115" s="426">
        <f>SUM(D115:P115)</f>
        <v>36016</v>
      </c>
      <c r="D115" s="424">
        <v>0</v>
      </c>
      <c r="E115" s="427">
        <v>0</v>
      </c>
      <c r="F115" s="424">
        <v>300</v>
      </c>
      <c r="G115" s="427">
        <v>0</v>
      </c>
      <c r="H115" s="424">
        <v>35716</v>
      </c>
      <c r="I115" s="424">
        <v>0</v>
      </c>
      <c r="J115" s="428">
        <v>0</v>
      </c>
      <c r="K115" s="424">
        <v>0</v>
      </c>
      <c r="L115" s="426">
        <v>0</v>
      </c>
      <c r="M115" s="428">
        <v>0</v>
      </c>
      <c r="N115" s="424"/>
      <c r="O115" s="426">
        <v>0</v>
      </c>
      <c r="P115" s="424">
        <v>0</v>
      </c>
    </row>
    <row r="116" spans="1:16" ht="12.75">
      <c r="A116" s="235" t="s">
        <v>614</v>
      </c>
      <c r="B116" s="429"/>
      <c r="C116" s="427">
        <f>SUM(D116:P116)</f>
        <v>300</v>
      </c>
      <c r="D116" s="424"/>
      <c r="E116" s="427"/>
      <c r="F116" s="424">
        <v>300</v>
      </c>
      <c r="G116" s="427"/>
      <c r="H116" s="424">
        <v>0</v>
      </c>
      <c r="I116" s="424"/>
      <c r="J116" s="428"/>
      <c r="K116" s="424"/>
      <c r="L116" s="426"/>
      <c r="M116" s="428"/>
      <c r="N116" s="424"/>
      <c r="O116" s="426"/>
      <c r="P116" s="424"/>
    </row>
    <row r="117" spans="1:16" ht="12.75">
      <c r="A117" s="235" t="s">
        <v>522</v>
      </c>
      <c r="B117" s="429"/>
      <c r="C117" s="426">
        <f>SUM(D117:P117)</f>
        <v>282</v>
      </c>
      <c r="D117" s="424"/>
      <c r="E117" s="427"/>
      <c r="F117" s="424">
        <v>282</v>
      </c>
      <c r="G117" s="427"/>
      <c r="H117" s="424"/>
      <c r="I117" s="424"/>
      <c r="J117" s="428"/>
      <c r="K117" s="424"/>
      <c r="L117" s="426"/>
      <c r="M117" s="428"/>
      <c r="N117" s="424"/>
      <c r="O117" s="426"/>
      <c r="P117" s="424"/>
    </row>
    <row r="118" spans="1:16" ht="12.75">
      <c r="A118" s="245" t="s">
        <v>523</v>
      </c>
      <c r="B118" s="429"/>
      <c r="C118" s="435">
        <f>(C117/C116)*100</f>
        <v>94</v>
      </c>
      <c r="D118" s="437">
        <v>0</v>
      </c>
      <c r="E118" s="438">
        <v>0</v>
      </c>
      <c r="F118" s="438">
        <f>(F117/F116)*100</f>
        <v>94</v>
      </c>
      <c r="G118" s="438">
        <v>0</v>
      </c>
      <c r="H118" s="438">
        <v>0</v>
      </c>
      <c r="I118" s="438">
        <v>0</v>
      </c>
      <c r="J118" s="438">
        <v>0</v>
      </c>
      <c r="K118" s="438">
        <v>0</v>
      </c>
      <c r="L118" s="438">
        <v>0</v>
      </c>
      <c r="M118" s="473">
        <v>0</v>
      </c>
      <c r="N118" s="437">
        <v>0</v>
      </c>
      <c r="O118" s="438">
        <v>0</v>
      </c>
      <c r="P118" s="437">
        <v>0</v>
      </c>
    </row>
    <row r="119" spans="1:16" ht="12.75">
      <c r="A119" s="173" t="s">
        <v>446</v>
      </c>
      <c r="B119" s="442"/>
      <c r="C119" s="440"/>
      <c r="D119" s="424"/>
      <c r="E119" s="427"/>
      <c r="F119" s="424"/>
      <c r="G119" s="427"/>
      <c r="H119" s="424"/>
      <c r="I119" s="475"/>
      <c r="J119" s="427"/>
      <c r="K119" s="424"/>
      <c r="L119" s="426"/>
      <c r="M119" s="428"/>
      <c r="N119" s="424"/>
      <c r="O119" s="427"/>
      <c r="P119" s="424"/>
    </row>
    <row r="120" spans="1:16" ht="12.75">
      <c r="A120" s="235" t="s">
        <v>95</v>
      </c>
      <c r="B120" s="429" t="s">
        <v>468</v>
      </c>
      <c r="C120" s="426">
        <f>SUM(D120:P120)</f>
        <v>3000</v>
      </c>
      <c r="D120" s="424">
        <v>0</v>
      </c>
      <c r="E120" s="427">
        <v>0</v>
      </c>
      <c r="F120" s="424">
        <v>0</v>
      </c>
      <c r="G120" s="427">
        <v>0</v>
      </c>
      <c r="H120" s="424">
        <v>0</v>
      </c>
      <c r="I120" s="424">
        <v>3000</v>
      </c>
      <c r="J120" s="427">
        <v>0</v>
      </c>
      <c r="K120" s="424">
        <v>0</v>
      </c>
      <c r="L120" s="426">
        <v>0</v>
      </c>
      <c r="M120" s="428">
        <v>0</v>
      </c>
      <c r="N120" s="424"/>
      <c r="O120" s="426">
        <v>0</v>
      </c>
      <c r="P120" s="424"/>
    </row>
    <row r="121" spans="1:16" ht="12.75">
      <c r="A121" s="235" t="s">
        <v>614</v>
      </c>
      <c r="B121" s="429"/>
      <c r="C121" s="426">
        <f>SUM(D121:P121)</f>
        <v>2542</v>
      </c>
      <c r="D121" s="424"/>
      <c r="E121" s="427"/>
      <c r="F121" s="424"/>
      <c r="G121" s="427"/>
      <c r="H121" s="424"/>
      <c r="I121" s="424">
        <v>2542</v>
      </c>
      <c r="J121" s="427"/>
      <c r="K121" s="424"/>
      <c r="L121" s="426"/>
      <c r="M121" s="428"/>
      <c r="N121" s="424"/>
      <c r="O121" s="427"/>
      <c r="P121" s="424"/>
    </row>
    <row r="122" spans="1:16" ht="12.75">
      <c r="A122" s="235" t="s">
        <v>522</v>
      </c>
      <c r="B122" s="429"/>
      <c r="C122" s="426">
        <f>SUM(D122:P122)</f>
        <v>2542</v>
      </c>
      <c r="D122" s="424"/>
      <c r="E122" s="427"/>
      <c r="F122" s="424"/>
      <c r="G122" s="427"/>
      <c r="H122" s="424"/>
      <c r="I122" s="424">
        <v>2542</v>
      </c>
      <c r="J122" s="427"/>
      <c r="K122" s="424"/>
      <c r="L122" s="426"/>
      <c r="M122" s="428"/>
      <c r="N122" s="424"/>
      <c r="O122" s="427"/>
      <c r="P122" s="424"/>
    </row>
    <row r="123" spans="1:16" ht="12.75">
      <c r="A123" s="245" t="s">
        <v>523</v>
      </c>
      <c r="B123" s="429"/>
      <c r="C123" s="435">
        <f>(C122/C121)*100</f>
        <v>100</v>
      </c>
      <c r="D123" s="435">
        <v>0</v>
      </c>
      <c r="E123" s="435">
        <v>0</v>
      </c>
      <c r="F123" s="435">
        <v>0</v>
      </c>
      <c r="G123" s="435">
        <v>0</v>
      </c>
      <c r="H123" s="435">
        <v>0</v>
      </c>
      <c r="I123" s="435">
        <f>(I122/I121)*100</f>
        <v>100</v>
      </c>
      <c r="J123" s="435">
        <v>0</v>
      </c>
      <c r="K123" s="435">
        <v>0</v>
      </c>
      <c r="L123" s="435">
        <v>0</v>
      </c>
      <c r="M123" s="472">
        <v>0</v>
      </c>
      <c r="N123" s="470">
        <v>0</v>
      </c>
      <c r="O123" s="435">
        <v>0</v>
      </c>
      <c r="P123" s="470">
        <v>0</v>
      </c>
    </row>
    <row r="124" spans="1:16" ht="12.75">
      <c r="A124" s="425" t="s">
        <v>553</v>
      </c>
      <c r="B124" s="442"/>
      <c r="C124" s="430"/>
      <c r="D124" s="431"/>
      <c r="E124" s="434"/>
      <c r="F124" s="431"/>
      <c r="G124" s="434"/>
      <c r="H124" s="431"/>
      <c r="I124" s="431"/>
      <c r="J124" s="434"/>
      <c r="K124" s="431"/>
      <c r="L124" s="430"/>
      <c r="M124" s="433"/>
      <c r="N124" s="431"/>
      <c r="O124" s="434"/>
      <c r="P124" s="431"/>
    </row>
    <row r="125" spans="1:16" ht="12.75">
      <c r="A125" s="235" t="s">
        <v>95</v>
      </c>
      <c r="B125" s="429" t="s">
        <v>468</v>
      </c>
      <c r="C125" s="426">
        <f>SUM(D125:P125)</f>
        <v>4150</v>
      </c>
      <c r="D125" s="424">
        <v>0</v>
      </c>
      <c r="E125" s="427">
        <v>0</v>
      </c>
      <c r="F125" s="424">
        <v>0</v>
      </c>
      <c r="G125" s="427">
        <v>0</v>
      </c>
      <c r="H125" s="424">
        <v>0</v>
      </c>
      <c r="I125" s="424">
        <v>4150</v>
      </c>
      <c r="J125" s="427">
        <v>0</v>
      </c>
      <c r="K125" s="424">
        <v>0</v>
      </c>
      <c r="L125" s="426">
        <v>0</v>
      </c>
      <c r="M125" s="428">
        <v>0</v>
      </c>
      <c r="N125" s="424"/>
      <c r="O125" s="427">
        <v>0</v>
      </c>
      <c r="P125" s="424">
        <v>0</v>
      </c>
    </row>
    <row r="126" spans="1:16" ht="12.75">
      <c r="A126" s="235" t="s">
        <v>614</v>
      </c>
      <c r="B126" s="429"/>
      <c r="C126" s="427">
        <f>SUM(D126:P126)</f>
        <v>3348</v>
      </c>
      <c r="D126" s="424"/>
      <c r="E126" s="427"/>
      <c r="F126" s="424"/>
      <c r="G126" s="427"/>
      <c r="H126" s="424"/>
      <c r="I126" s="424">
        <v>3348</v>
      </c>
      <c r="J126" s="427"/>
      <c r="K126" s="424"/>
      <c r="L126" s="426"/>
      <c r="M126" s="428"/>
      <c r="N126" s="424"/>
      <c r="O126" s="427"/>
      <c r="P126" s="424"/>
    </row>
    <row r="127" spans="1:16" ht="12.75">
      <c r="A127" s="235" t="s">
        <v>522</v>
      </c>
      <c r="B127" s="429"/>
      <c r="C127" s="426">
        <f>SUM(D127:P127)</f>
        <v>4046</v>
      </c>
      <c r="D127" s="424"/>
      <c r="E127" s="427"/>
      <c r="F127" s="424"/>
      <c r="G127" s="427"/>
      <c r="H127" s="424"/>
      <c r="I127" s="424">
        <v>4046</v>
      </c>
      <c r="J127" s="427"/>
      <c r="K127" s="424"/>
      <c r="L127" s="426"/>
      <c r="M127" s="428"/>
      <c r="N127" s="424"/>
      <c r="O127" s="427"/>
      <c r="P127" s="424"/>
    </row>
    <row r="128" spans="1:16" ht="12.75">
      <c r="A128" s="245" t="s">
        <v>523</v>
      </c>
      <c r="B128" s="429"/>
      <c r="C128" s="435">
        <f>(C127/C126)*100</f>
        <v>120.84826762246117</v>
      </c>
      <c r="D128" s="435">
        <v>0</v>
      </c>
      <c r="E128" s="435">
        <v>0</v>
      </c>
      <c r="F128" s="435">
        <v>0</v>
      </c>
      <c r="G128" s="435">
        <v>0</v>
      </c>
      <c r="H128" s="435">
        <v>0</v>
      </c>
      <c r="I128" s="435">
        <f>(I127/I126)*100</f>
        <v>120.84826762246117</v>
      </c>
      <c r="J128" s="435">
        <v>0</v>
      </c>
      <c r="K128" s="435">
        <v>0</v>
      </c>
      <c r="L128" s="435">
        <v>0</v>
      </c>
      <c r="M128" s="472">
        <v>0</v>
      </c>
      <c r="N128" s="470">
        <v>0</v>
      </c>
      <c r="O128" s="435">
        <v>0</v>
      </c>
      <c r="P128" s="470">
        <v>0</v>
      </c>
    </row>
    <row r="129" spans="1:16" ht="12.75">
      <c r="A129" s="173" t="s">
        <v>554</v>
      </c>
      <c r="B129" s="442"/>
      <c r="C129" s="433"/>
      <c r="D129" s="431"/>
      <c r="E129" s="431"/>
      <c r="F129" s="431"/>
      <c r="G129" s="431"/>
      <c r="H129" s="430"/>
      <c r="I129" s="431"/>
      <c r="J129" s="431"/>
      <c r="K129" s="431"/>
      <c r="L129" s="431"/>
      <c r="M129" s="433"/>
      <c r="N129" s="431"/>
      <c r="O129" s="430"/>
      <c r="P129" s="431"/>
    </row>
    <row r="130" spans="1:16" ht="12.75">
      <c r="A130" s="235" t="s">
        <v>95</v>
      </c>
      <c r="B130" s="429" t="s">
        <v>443</v>
      </c>
      <c r="C130" s="428">
        <f>SUM(D130:P130)</f>
        <v>500</v>
      </c>
      <c r="D130" s="424">
        <v>0</v>
      </c>
      <c r="E130" s="424">
        <v>0</v>
      </c>
      <c r="F130" s="424">
        <v>0</v>
      </c>
      <c r="G130" s="424">
        <v>0</v>
      </c>
      <c r="H130" s="426">
        <v>0</v>
      </c>
      <c r="I130" s="424">
        <v>500</v>
      </c>
      <c r="J130" s="424">
        <v>0</v>
      </c>
      <c r="K130" s="424">
        <v>0</v>
      </c>
      <c r="L130" s="424">
        <v>0</v>
      </c>
      <c r="M130" s="428">
        <v>0</v>
      </c>
      <c r="N130" s="424"/>
      <c r="O130" s="426">
        <v>0</v>
      </c>
      <c r="P130" s="424">
        <v>0</v>
      </c>
    </row>
    <row r="131" spans="1:16" ht="12.75">
      <c r="A131" s="235" t="s">
        <v>614</v>
      </c>
      <c r="B131" s="429"/>
      <c r="C131" s="428">
        <f>SUM(D131:P131)</f>
        <v>1956</v>
      </c>
      <c r="D131" s="424"/>
      <c r="E131" s="424"/>
      <c r="F131" s="424">
        <v>72</v>
      </c>
      <c r="G131" s="424"/>
      <c r="H131" s="426"/>
      <c r="I131" s="424">
        <v>1884</v>
      </c>
      <c r="J131" s="424"/>
      <c r="K131" s="424"/>
      <c r="L131" s="424"/>
      <c r="M131" s="428"/>
      <c r="N131" s="424"/>
      <c r="O131" s="426"/>
      <c r="P131" s="424"/>
    </row>
    <row r="132" spans="1:16" ht="12.75">
      <c r="A132" s="235" t="s">
        <v>522</v>
      </c>
      <c r="B132" s="429"/>
      <c r="C132" s="424">
        <f>SUM(D132:P132)</f>
        <v>1656</v>
      </c>
      <c r="D132" s="424"/>
      <c r="E132" s="424"/>
      <c r="F132" s="424"/>
      <c r="G132" s="424"/>
      <c r="H132" s="426"/>
      <c r="I132" s="424">
        <v>1656</v>
      </c>
      <c r="J132" s="424"/>
      <c r="K132" s="424"/>
      <c r="L132" s="427"/>
      <c r="M132" s="428"/>
      <c r="N132" s="424"/>
      <c r="O132" s="426"/>
      <c r="P132" s="424"/>
    </row>
    <row r="133" spans="1:16" ht="12.75">
      <c r="A133" s="245" t="s">
        <v>523</v>
      </c>
      <c r="B133" s="429"/>
      <c r="C133" s="437">
        <f>(C132/C131)*100</f>
        <v>84.66257668711657</v>
      </c>
      <c r="D133" s="438">
        <v>0</v>
      </c>
      <c r="E133" s="438">
        <v>0</v>
      </c>
      <c r="F133" s="438">
        <v>0</v>
      </c>
      <c r="G133" s="438">
        <v>0</v>
      </c>
      <c r="H133" s="438">
        <v>0</v>
      </c>
      <c r="I133" s="438">
        <f>(I132/I131)*100</f>
        <v>87.89808917197452</v>
      </c>
      <c r="J133" s="438">
        <v>0</v>
      </c>
      <c r="K133" s="438">
        <v>0</v>
      </c>
      <c r="L133" s="438">
        <v>0</v>
      </c>
      <c r="M133" s="473">
        <v>0</v>
      </c>
      <c r="N133" s="437">
        <v>0</v>
      </c>
      <c r="O133" s="438">
        <v>0</v>
      </c>
      <c r="P133" s="437">
        <v>0</v>
      </c>
    </row>
    <row r="134" spans="1:16" ht="12.75">
      <c r="A134" s="367" t="s">
        <v>555</v>
      </c>
      <c r="B134" s="425"/>
      <c r="C134" s="427"/>
      <c r="D134" s="424"/>
      <c r="E134" s="424"/>
      <c r="F134" s="424"/>
      <c r="G134" s="424"/>
      <c r="H134" s="427"/>
      <c r="I134" s="424"/>
      <c r="J134" s="427"/>
      <c r="K134" s="424"/>
      <c r="L134" s="427"/>
      <c r="M134" s="428"/>
      <c r="N134" s="424"/>
      <c r="O134" s="427"/>
      <c r="P134" s="424"/>
    </row>
    <row r="135" spans="1:16" ht="12.75">
      <c r="A135" s="235" t="s">
        <v>95</v>
      </c>
      <c r="B135" s="429" t="s">
        <v>443</v>
      </c>
      <c r="C135" s="427">
        <f>SUM(D135:P135)</f>
        <v>1500</v>
      </c>
      <c r="D135" s="424">
        <v>0</v>
      </c>
      <c r="E135" s="424">
        <v>0</v>
      </c>
      <c r="F135" s="424">
        <v>0</v>
      </c>
      <c r="G135" s="424">
        <v>0</v>
      </c>
      <c r="H135" s="427">
        <v>0</v>
      </c>
      <c r="I135" s="424">
        <v>1500</v>
      </c>
      <c r="J135" s="427">
        <v>0</v>
      </c>
      <c r="K135" s="424">
        <v>0</v>
      </c>
      <c r="L135" s="427">
        <v>0</v>
      </c>
      <c r="M135" s="428">
        <v>0</v>
      </c>
      <c r="N135" s="424"/>
      <c r="O135" s="427">
        <v>0</v>
      </c>
      <c r="P135" s="424">
        <v>0</v>
      </c>
    </row>
    <row r="136" spans="1:16" ht="12.75">
      <c r="A136" s="235" t="s">
        <v>614</v>
      </c>
      <c r="B136" s="429"/>
      <c r="C136" s="427">
        <f>SUM(D136:P136)</f>
        <v>7014</v>
      </c>
      <c r="D136" s="424">
        <v>0</v>
      </c>
      <c r="E136" s="424">
        <v>0</v>
      </c>
      <c r="F136" s="424">
        <v>0</v>
      </c>
      <c r="G136" s="424">
        <v>0</v>
      </c>
      <c r="H136" s="426">
        <v>0</v>
      </c>
      <c r="I136" s="424">
        <v>7014</v>
      </c>
      <c r="J136" s="424">
        <v>0</v>
      </c>
      <c r="K136" s="424">
        <v>0</v>
      </c>
      <c r="L136" s="424">
        <v>0</v>
      </c>
      <c r="M136" s="428">
        <v>0</v>
      </c>
      <c r="N136" s="424"/>
      <c r="O136" s="426">
        <v>0</v>
      </c>
      <c r="P136" s="424">
        <v>0</v>
      </c>
    </row>
    <row r="137" spans="1:16" ht="12.75">
      <c r="A137" s="235" t="s">
        <v>522</v>
      </c>
      <c r="B137" s="429"/>
      <c r="C137" s="426">
        <f>SUM(D137:P137)</f>
        <v>6299</v>
      </c>
      <c r="D137" s="424"/>
      <c r="E137" s="424"/>
      <c r="F137" s="424"/>
      <c r="G137" s="424"/>
      <c r="H137" s="426"/>
      <c r="I137" s="424">
        <v>6299</v>
      </c>
      <c r="J137" s="427"/>
      <c r="K137" s="424"/>
      <c r="L137" s="427"/>
      <c r="M137" s="428"/>
      <c r="N137" s="424"/>
      <c r="O137" s="427"/>
      <c r="P137" s="424"/>
    </row>
    <row r="138" spans="1:16" ht="12.75">
      <c r="A138" s="245" t="s">
        <v>523</v>
      </c>
      <c r="B138" s="429"/>
      <c r="C138" s="435">
        <f>(C137/C136)*100</f>
        <v>89.80610208155119</v>
      </c>
      <c r="D138" s="435">
        <v>0</v>
      </c>
      <c r="E138" s="435">
        <v>0</v>
      </c>
      <c r="F138" s="435">
        <v>0</v>
      </c>
      <c r="G138" s="435">
        <v>0</v>
      </c>
      <c r="H138" s="435">
        <v>0</v>
      </c>
      <c r="I138" s="435">
        <f>(I137/I136)*100</f>
        <v>89.80610208155119</v>
      </c>
      <c r="J138" s="435">
        <v>0</v>
      </c>
      <c r="K138" s="435">
        <v>0</v>
      </c>
      <c r="L138" s="435">
        <v>0</v>
      </c>
      <c r="M138" s="472">
        <v>0</v>
      </c>
      <c r="N138" s="470">
        <v>0</v>
      </c>
      <c r="O138" s="435">
        <v>0</v>
      </c>
      <c r="P138" s="470">
        <v>0</v>
      </c>
    </row>
    <row r="139" spans="1:16" s="100" customFormat="1" ht="12.75">
      <c r="A139" s="381" t="s">
        <v>556</v>
      </c>
      <c r="B139" s="425"/>
      <c r="C139" s="434"/>
      <c r="D139" s="431" t="s">
        <v>488</v>
      </c>
      <c r="E139" s="431"/>
      <c r="F139" s="431"/>
      <c r="G139" s="431"/>
      <c r="H139" s="431"/>
      <c r="I139" s="431"/>
      <c r="J139" s="434"/>
      <c r="K139" s="431"/>
      <c r="L139" s="434"/>
      <c r="M139" s="433"/>
      <c r="N139" s="431"/>
      <c r="O139" s="434"/>
      <c r="P139" s="431"/>
    </row>
    <row r="140" spans="1:16" s="100" customFormat="1" ht="12.75">
      <c r="A140" s="235" t="s">
        <v>95</v>
      </c>
      <c r="B140" s="429" t="s">
        <v>443</v>
      </c>
      <c r="C140" s="427">
        <f>SUM(D140:P140)</f>
        <v>2700</v>
      </c>
      <c r="D140" s="424">
        <v>0</v>
      </c>
      <c r="E140" s="424">
        <v>0</v>
      </c>
      <c r="F140" s="424">
        <v>0</v>
      </c>
      <c r="G140" s="424">
        <v>0</v>
      </c>
      <c r="H140" s="426">
        <v>0</v>
      </c>
      <c r="I140" s="424">
        <v>2700</v>
      </c>
      <c r="J140" s="427">
        <v>0</v>
      </c>
      <c r="K140" s="424">
        <v>0</v>
      </c>
      <c r="L140" s="427">
        <v>0</v>
      </c>
      <c r="M140" s="428">
        <v>0</v>
      </c>
      <c r="N140" s="424"/>
      <c r="O140" s="427">
        <v>0</v>
      </c>
      <c r="P140" s="424">
        <v>0</v>
      </c>
    </row>
    <row r="141" spans="1:16" s="100" customFormat="1" ht="12.75">
      <c r="A141" s="235" t="s">
        <v>614</v>
      </c>
      <c r="B141" s="429"/>
      <c r="C141" s="427">
        <f>SUM(D141:P141)</f>
        <v>2812</v>
      </c>
      <c r="D141" s="424"/>
      <c r="E141" s="424"/>
      <c r="F141" s="424"/>
      <c r="G141" s="424"/>
      <c r="H141" s="426"/>
      <c r="I141" s="424">
        <v>2812</v>
      </c>
      <c r="J141" s="427"/>
      <c r="K141" s="424"/>
      <c r="L141" s="427"/>
      <c r="M141" s="428"/>
      <c r="N141" s="424"/>
      <c r="O141" s="427"/>
      <c r="P141" s="424"/>
    </row>
    <row r="142" spans="1:16" s="100" customFormat="1" ht="12.75">
      <c r="A142" s="235" t="s">
        <v>522</v>
      </c>
      <c r="B142" s="429"/>
      <c r="C142" s="426">
        <f>SUM(D142:P142)</f>
        <v>2816</v>
      </c>
      <c r="D142" s="424"/>
      <c r="E142" s="424"/>
      <c r="F142" s="424"/>
      <c r="G142" s="424"/>
      <c r="H142" s="427"/>
      <c r="I142" s="424">
        <v>2816</v>
      </c>
      <c r="J142" s="427"/>
      <c r="K142" s="424"/>
      <c r="L142" s="427"/>
      <c r="M142" s="428"/>
      <c r="N142" s="424"/>
      <c r="O142" s="427"/>
      <c r="P142" s="424"/>
    </row>
    <row r="143" spans="1:16" s="100" customFormat="1" ht="12.75">
      <c r="A143" s="245" t="s">
        <v>523</v>
      </c>
      <c r="B143" s="429"/>
      <c r="C143" s="435">
        <f>(C142/C141)*100</f>
        <v>100.14224751066855</v>
      </c>
      <c r="D143" s="435">
        <v>0</v>
      </c>
      <c r="E143" s="437">
        <v>0</v>
      </c>
      <c r="F143" s="435">
        <v>0</v>
      </c>
      <c r="G143" s="437">
        <v>0</v>
      </c>
      <c r="H143" s="435">
        <v>0</v>
      </c>
      <c r="I143" s="435">
        <f>(I142/I141)*100</f>
        <v>100.14224751066855</v>
      </c>
      <c r="J143" s="435">
        <v>0</v>
      </c>
      <c r="K143" s="435">
        <v>0</v>
      </c>
      <c r="L143" s="435">
        <v>0</v>
      </c>
      <c r="M143" s="472">
        <v>0</v>
      </c>
      <c r="N143" s="470">
        <v>0</v>
      </c>
      <c r="O143" s="435">
        <v>0</v>
      </c>
      <c r="P143" s="470">
        <v>0</v>
      </c>
    </row>
    <row r="144" spans="1:16" ht="12.75">
      <c r="A144" s="173" t="s">
        <v>557</v>
      </c>
      <c r="B144" s="425"/>
      <c r="C144" s="434"/>
      <c r="D144" s="431"/>
      <c r="E144" s="431"/>
      <c r="F144" s="431"/>
      <c r="G144" s="431"/>
      <c r="H144" s="434"/>
      <c r="I144" s="431"/>
      <c r="J144" s="434"/>
      <c r="K144" s="431"/>
      <c r="L144" s="430"/>
      <c r="M144" s="433"/>
      <c r="N144" s="431"/>
      <c r="O144" s="434"/>
      <c r="P144" s="431"/>
    </row>
    <row r="145" spans="1:16" ht="12.75">
      <c r="A145" s="235" t="s">
        <v>95</v>
      </c>
      <c r="B145" s="429" t="s">
        <v>443</v>
      </c>
      <c r="C145" s="427">
        <f>SUM(D145:P145)</f>
        <v>800</v>
      </c>
      <c r="D145" s="424">
        <v>0</v>
      </c>
      <c r="E145" s="424">
        <v>0</v>
      </c>
      <c r="F145" s="424">
        <v>0</v>
      </c>
      <c r="G145" s="424">
        <v>0</v>
      </c>
      <c r="H145" s="427">
        <v>0</v>
      </c>
      <c r="I145" s="424">
        <v>800</v>
      </c>
      <c r="J145" s="427">
        <v>0</v>
      </c>
      <c r="K145" s="424">
        <v>0</v>
      </c>
      <c r="L145" s="426">
        <v>0</v>
      </c>
      <c r="M145" s="428">
        <v>0</v>
      </c>
      <c r="N145" s="424"/>
      <c r="O145" s="427">
        <v>0</v>
      </c>
      <c r="P145" s="424">
        <v>0</v>
      </c>
    </row>
    <row r="146" spans="1:16" ht="12.75">
      <c r="A146" s="235" t="s">
        <v>614</v>
      </c>
      <c r="B146" s="429"/>
      <c r="C146" s="427">
        <f>SUM(D146:P146)</f>
        <v>227</v>
      </c>
      <c r="D146" s="424"/>
      <c r="E146" s="424"/>
      <c r="F146" s="424"/>
      <c r="G146" s="424"/>
      <c r="H146" s="427"/>
      <c r="I146" s="424">
        <v>227</v>
      </c>
      <c r="J146" s="427"/>
      <c r="K146" s="424"/>
      <c r="L146" s="426"/>
      <c r="M146" s="428"/>
      <c r="N146" s="424"/>
      <c r="O146" s="427"/>
      <c r="P146" s="424"/>
    </row>
    <row r="147" spans="1:16" ht="12.75">
      <c r="A147" s="235" t="s">
        <v>522</v>
      </c>
      <c r="B147" s="429"/>
      <c r="C147" s="426">
        <f>SUM(D147:P147)</f>
        <v>202</v>
      </c>
      <c r="D147" s="424"/>
      <c r="E147" s="424"/>
      <c r="F147" s="424"/>
      <c r="G147" s="424"/>
      <c r="H147" s="427"/>
      <c r="I147" s="424">
        <v>202</v>
      </c>
      <c r="J147" s="427"/>
      <c r="K147" s="424"/>
      <c r="L147" s="426"/>
      <c r="M147" s="428"/>
      <c r="N147" s="424"/>
      <c r="O147" s="427"/>
      <c r="P147" s="424"/>
    </row>
    <row r="148" spans="1:16" ht="12.75">
      <c r="A148" s="245" t="s">
        <v>523</v>
      </c>
      <c r="B148" s="429"/>
      <c r="C148" s="435">
        <f>(C147/C146)*100</f>
        <v>88.98678414096916</v>
      </c>
      <c r="D148" s="435">
        <v>0</v>
      </c>
      <c r="E148" s="435">
        <v>0</v>
      </c>
      <c r="F148" s="435">
        <v>0</v>
      </c>
      <c r="G148" s="435">
        <v>0</v>
      </c>
      <c r="H148" s="435">
        <v>0</v>
      </c>
      <c r="I148" s="435">
        <f>(I147/I146)*100</f>
        <v>88.98678414096916</v>
      </c>
      <c r="J148" s="435">
        <v>0</v>
      </c>
      <c r="K148" s="435">
        <v>0</v>
      </c>
      <c r="L148" s="435">
        <v>0</v>
      </c>
      <c r="M148" s="472">
        <v>0</v>
      </c>
      <c r="N148" s="470">
        <v>0</v>
      </c>
      <c r="O148" s="435">
        <v>0</v>
      </c>
      <c r="P148" s="470">
        <v>0</v>
      </c>
    </row>
    <row r="149" spans="1:16" ht="12.75">
      <c r="A149" s="173" t="s">
        <v>558</v>
      </c>
      <c r="B149" s="425"/>
      <c r="C149" s="433"/>
      <c r="D149" s="431"/>
      <c r="E149" s="434"/>
      <c r="F149" s="431"/>
      <c r="G149" s="431"/>
      <c r="H149" s="434"/>
      <c r="I149" s="431"/>
      <c r="J149" s="434"/>
      <c r="K149" s="431"/>
      <c r="L149" s="430"/>
      <c r="M149" s="433"/>
      <c r="N149" s="431"/>
      <c r="O149" s="434"/>
      <c r="P149" s="431"/>
    </row>
    <row r="150" spans="1:16" ht="12.75">
      <c r="A150" s="235" t="s">
        <v>95</v>
      </c>
      <c r="B150" s="429" t="s">
        <v>443</v>
      </c>
      <c r="C150" s="428">
        <f>SUM(D150:P150)</f>
        <v>796</v>
      </c>
      <c r="D150" s="424">
        <v>0</v>
      </c>
      <c r="E150" s="427">
        <v>0</v>
      </c>
      <c r="F150" s="424">
        <v>796</v>
      </c>
      <c r="G150" s="424">
        <v>0</v>
      </c>
      <c r="H150" s="427">
        <v>0</v>
      </c>
      <c r="I150" s="424">
        <v>0</v>
      </c>
      <c r="J150" s="427">
        <v>0</v>
      </c>
      <c r="K150" s="424">
        <v>0</v>
      </c>
      <c r="L150" s="426">
        <v>0</v>
      </c>
      <c r="M150" s="428">
        <v>0</v>
      </c>
      <c r="N150" s="424"/>
      <c r="O150" s="427">
        <v>0</v>
      </c>
      <c r="P150" s="424">
        <v>0</v>
      </c>
    </row>
    <row r="151" spans="1:16" ht="12.75">
      <c r="A151" s="235" t="s">
        <v>614</v>
      </c>
      <c r="B151" s="429"/>
      <c r="C151" s="428">
        <f>SUM(D151:P151)</f>
        <v>1624</v>
      </c>
      <c r="D151" s="424"/>
      <c r="E151" s="427"/>
      <c r="F151" s="424">
        <v>1624</v>
      </c>
      <c r="G151" s="424"/>
      <c r="H151" s="427"/>
      <c r="I151" s="424"/>
      <c r="J151" s="427"/>
      <c r="K151" s="424"/>
      <c r="L151" s="426"/>
      <c r="M151" s="428"/>
      <c r="N151" s="424"/>
      <c r="O151" s="427"/>
      <c r="P151" s="424"/>
    </row>
    <row r="152" spans="1:16" ht="12.75">
      <c r="A152" s="235" t="s">
        <v>522</v>
      </c>
      <c r="B152" s="429"/>
      <c r="C152" s="424">
        <f>SUM(D152:P152)</f>
        <v>1623</v>
      </c>
      <c r="D152" s="424"/>
      <c r="E152" s="427"/>
      <c r="F152" s="424">
        <v>1623</v>
      </c>
      <c r="G152" s="424"/>
      <c r="H152" s="427"/>
      <c r="I152" s="424"/>
      <c r="J152" s="427"/>
      <c r="K152" s="424"/>
      <c r="L152" s="426"/>
      <c r="M152" s="428"/>
      <c r="N152" s="424"/>
      <c r="O152" s="427"/>
      <c r="P152" s="424"/>
    </row>
    <row r="153" spans="1:16" ht="12.75">
      <c r="A153" s="245" t="s">
        <v>523</v>
      </c>
      <c r="B153" s="436"/>
      <c r="C153" s="437">
        <f>(C152/C151)*100</f>
        <v>99.9384236453202</v>
      </c>
      <c r="D153" s="438">
        <v>0</v>
      </c>
      <c r="E153" s="438">
        <v>0</v>
      </c>
      <c r="F153" s="438">
        <f>(F152/F151)*100</f>
        <v>99.9384236453202</v>
      </c>
      <c r="G153" s="438">
        <v>0</v>
      </c>
      <c r="H153" s="438">
        <v>0</v>
      </c>
      <c r="I153" s="438">
        <v>0</v>
      </c>
      <c r="J153" s="438">
        <v>0</v>
      </c>
      <c r="K153" s="438">
        <v>0</v>
      </c>
      <c r="L153" s="438">
        <v>0</v>
      </c>
      <c r="M153" s="473">
        <v>0</v>
      </c>
      <c r="N153" s="437">
        <v>0</v>
      </c>
      <c r="O153" s="438">
        <v>0</v>
      </c>
      <c r="P153" s="437">
        <v>0</v>
      </c>
    </row>
    <row r="154" spans="1:16" ht="12.75">
      <c r="A154" s="239" t="s">
        <v>559</v>
      </c>
      <c r="B154" s="386"/>
      <c r="C154" s="427"/>
      <c r="D154" s="424"/>
      <c r="E154" s="427"/>
      <c r="F154" s="424"/>
      <c r="G154" s="424"/>
      <c r="H154" s="427"/>
      <c r="I154" s="424"/>
      <c r="J154" s="427"/>
      <c r="K154" s="424"/>
      <c r="L154" s="426"/>
      <c r="M154" s="428"/>
      <c r="N154" s="424"/>
      <c r="O154" s="427"/>
      <c r="P154" s="424"/>
    </row>
    <row r="155" spans="1:16" ht="12.75">
      <c r="A155" s="235" t="s">
        <v>95</v>
      </c>
      <c r="B155" s="429" t="s">
        <v>443</v>
      </c>
      <c r="C155" s="426">
        <f>SUM(D155:P155)</f>
        <v>27403</v>
      </c>
      <c r="D155" s="424">
        <v>0</v>
      </c>
      <c r="E155" s="427">
        <v>0</v>
      </c>
      <c r="F155" s="424">
        <v>0</v>
      </c>
      <c r="G155" s="424">
        <v>0</v>
      </c>
      <c r="H155" s="427">
        <v>27403</v>
      </c>
      <c r="I155" s="424">
        <v>0</v>
      </c>
      <c r="J155" s="427">
        <v>0</v>
      </c>
      <c r="K155" s="424">
        <v>0</v>
      </c>
      <c r="L155" s="426">
        <v>0</v>
      </c>
      <c r="M155" s="428">
        <v>0</v>
      </c>
      <c r="N155" s="424"/>
      <c r="O155" s="427">
        <v>0</v>
      </c>
      <c r="P155" s="424">
        <v>0</v>
      </c>
    </row>
    <row r="156" spans="1:16" ht="12.75">
      <c r="A156" s="235" t="s">
        <v>614</v>
      </c>
      <c r="B156" s="429"/>
      <c r="C156" s="424">
        <f>SUM(D156:P156)</f>
        <v>0</v>
      </c>
      <c r="D156" s="424"/>
      <c r="E156" s="427"/>
      <c r="F156" s="424"/>
      <c r="G156" s="424"/>
      <c r="H156" s="427">
        <v>0</v>
      </c>
      <c r="I156" s="424"/>
      <c r="J156" s="427"/>
      <c r="K156" s="424"/>
      <c r="L156" s="426"/>
      <c r="M156" s="428"/>
      <c r="N156" s="424"/>
      <c r="O156" s="427"/>
      <c r="P156" s="424"/>
    </row>
    <row r="157" spans="1:16" ht="12.75">
      <c r="A157" s="235" t="s">
        <v>522</v>
      </c>
      <c r="B157" s="429"/>
      <c r="C157" s="426">
        <f>SUM(D157:P157)</f>
        <v>0</v>
      </c>
      <c r="D157" s="424"/>
      <c r="E157" s="427"/>
      <c r="F157" s="424"/>
      <c r="G157" s="424"/>
      <c r="H157" s="427"/>
      <c r="I157" s="424"/>
      <c r="J157" s="427"/>
      <c r="K157" s="424"/>
      <c r="L157" s="426"/>
      <c r="M157" s="428"/>
      <c r="N157" s="424"/>
      <c r="O157" s="427"/>
      <c r="P157" s="424"/>
    </row>
    <row r="158" spans="1:16" ht="12.75">
      <c r="A158" s="245" t="s">
        <v>523</v>
      </c>
      <c r="B158" s="429"/>
      <c r="C158" s="435">
        <v>0</v>
      </c>
      <c r="D158" s="435">
        <v>0</v>
      </c>
      <c r="E158" s="435">
        <v>0</v>
      </c>
      <c r="F158" s="435">
        <v>0</v>
      </c>
      <c r="G158" s="435">
        <v>0</v>
      </c>
      <c r="H158" s="435">
        <v>0</v>
      </c>
      <c r="I158" s="435">
        <v>0</v>
      </c>
      <c r="J158" s="435">
        <v>0</v>
      </c>
      <c r="K158" s="435">
        <v>0</v>
      </c>
      <c r="L158" s="435">
        <v>0</v>
      </c>
      <c r="M158" s="472">
        <v>0</v>
      </c>
      <c r="N158" s="470">
        <v>0</v>
      </c>
      <c r="O158" s="435">
        <v>0</v>
      </c>
      <c r="P158" s="470">
        <v>0</v>
      </c>
    </row>
    <row r="159" spans="1:16" ht="12.75">
      <c r="A159" s="367" t="s">
        <v>560</v>
      </c>
      <c r="B159" s="425"/>
      <c r="C159" s="434"/>
      <c r="D159" s="431"/>
      <c r="E159" s="434"/>
      <c r="F159" s="431"/>
      <c r="G159" s="431"/>
      <c r="H159" s="434"/>
      <c r="I159" s="431"/>
      <c r="J159" s="434"/>
      <c r="K159" s="431"/>
      <c r="L159" s="430"/>
      <c r="M159" s="433"/>
      <c r="N159" s="431"/>
      <c r="O159" s="434"/>
      <c r="P159" s="431"/>
    </row>
    <row r="160" spans="1:16" ht="12.75">
      <c r="A160" s="235" t="s">
        <v>95</v>
      </c>
      <c r="B160" s="429" t="s">
        <v>443</v>
      </c>
      <c r="C160" s="427">
        <f>SUM(D160:P160)</f>
        <v>33713</v>
      </c>
      <c r="D160" s="424">
        <v>0</v>
      </c>
      <c r="E160" s="427">
        <v>0</v>
      </c>
      <c r="F160" s="424">
        <v>0</v>
      </c>
      <c r="G160" s="424">
        <v>0</v>
      </c>
      <c r="H160" s="427">
        <v>33713</v>
      </c>
      <c r="I160" s="424">
        <v>0</v>
      </c>
      <c r="J160" s="427">
        <v>0</v>
      </c>
      <c r="K160" s="424">
        <v>0</v>
      </c>
      <c r="L160" s="426">
        <v>0</v>
      </c>
      <c r="M160" s="428">
        <v>0</v>
      </c>
      <c r="N160" s="424"/>
      <c r="O160" s="427">
        <v>0</v>
      </c>
      <c r="P160" s="424">
        <v>0</v>
      </c>
    </row>
    <row r="161" spans="1:16" ht="12.75">
      <c r="A161" s="235" t="s">
        <v>614</v>
      </c>
      <c r="B161" s="429"/>
      <c r="C161" s="427">
        <f>SUM(D161:P161)</f>
        <v>0</v>
      </c>
      <c r="D161" s="424"/>
      <c r="E161" s="427"/>
      <c r="F161" s="424"/>
      <c r="G161" s="424"/>
      <c r="H161" s="427">
        <v>0</v>
      </c>
      <c r="I161" s="424"/>
      <c r="J161" s="427"/>
      <c r="K161" s="424"/>
      <c r="L161" s="426"/>
      <c r="M161" s="428"/>
      <c r="N161" s="424"/>
      <c r="O161" s="427"/>
      <c r="P161" s="424"/>
    </row>
    <row r="162" spans="1:16" ht="12.75">
      <c r="A162" s="235" t="s">
        <v>522</v>
      </c>
      <c r="B162" s="429"/>
      <c r="C162" s="426">
        <f>SUM(D162:P162)</f>
        <v>0</v>
      </c>
      <c r="D162" s="424"/>
      <c r="E162" s="427"/>
      <c r="F162" s="424"/>
      <c r="G162" s="424"/>
      <c r="H162" s="427"/>
      <c r="I162" s="424"/>
      <c r="J162" s="427"/>
      <c r="K162" s="424"/>
      <c r="L162" s="426"/>
      <c r="M162" s="428"/>
      <c r="N162" s="424"/>
      <c r="O162" s="427"/>
      <c r="P162" s="424"/>
    </row>
    <row r="163" spans="1:16" ht="12.75">
      <c r="A163" s="245" t="s">
        <v>523</v>
      </c>
      <c r="B163" s="429"/>
      <c r="C163" s="435">
        <v>0</v>
      </c>
      <c r="D163" s="435">
        <v>0</v>
      </c>
      <c r="E163" s="435">
        <v>0</v>
      </c>
      <c r="F163" s="435">
        <v>0</v>
      </c>
      <c r="G163" s="435">
        <v>0</v>
      </c>
      <c r="H163" s="435">
        <v>0</v>
      </c>
      <c r="I163" s="435">
        <v>0</v>
      </c>
      <c r="J163" s="472">
        <v>0</v>
      </c>
      <c r="K163" s="437">
        <v>0</v>
      </c>
      <c r="L163" s="435">
        <v>0</v>
      </c>
      <c r="M163" s="472">
        <v>0</v>
      </c>
      <c r="N163" s="470">
        <v>0</v>
      </c>
      <c r="O163" s="435">
        <v>0</v>
      </c>
      <c r="P163" s="470">
        <v>0</v>
      </c>
    </row>
    <row r="164" spans="1:16" ht="12.75">
      <c r="A164" s="173" t="s">
        <v>561</v>
      </c>
      <c r="B164" s="425"/>
      <c r="C164" s="433"/>
      <c r="D164" s="431"/>
      <c r="E164" s="434"/>
      <c r="F164" s="431"/>
      <c r="G164" s="431"/>
      <c r="H164" s="434"/>
      <c r="I164" s="431"/>
      <c r="J164" s="431"/>
      <c r="K164" s="434"/>
      <c r="L164" s="431"/>
      <c r="M164" s="433"/>
      <c r="N164" s="431"/>
      <c r="O164" s="434"/>
      <c r="P164" s="431"/>
    </row>
    <row r="165" spans="1:16" ht="12.75">
      <c r="A165" s="235" t="s">
        <v>95</v>
      </c>
      <c r="B165" s="429" t="s">
        <v>468</v>
      </c>
      <c r="C165" s="428">
        <f>SUM(D165:P165)</f>
        <v>2488</v>
      </c>
      <c r="D165" s="424">
        <v>0</v>
      </c>
      <c r="E165" s="427">
        <v>0</v>
      </c>
      <c r="F165" s="424">
        <v>0</v>
      </c>
      <c r="G165" s="424">
        <v>2338</v>
      </c>
      <c r="H165" s="427">
        <v>150</v>
      </c>
      <c r="I165" s="424">
        <v>0</v>
      </c>
      <c r="J165" s="424">
        <v>0</v>
      </c>
      <c r="K165" s="427">
        <v>0</v>
      </c>
      <c r="L165" s="424">
        <v>0</v>
      </c>
      <c r="M165" s="428">
        <v>0</v>
      </c>
      <c r="N165" s="424"/>
      <c r="O165" s="427">
        <v>0</v>
      </c>
      <c r="P165" s="424">
        <v>0</v>
      </c>
    </row>
    <row r="166" spans="1:16" ht="12.75">
      <c r="A166" s="235" t="s">
        <v>614</v>
      </c>
      <c r="B166" s="429"/>
      <c r="C166" s="428">
        <f>SUM(D166:P166)</f>
        <v>3949</v>
      </c>
      <c r="D166" s="424"/>
      <c r="E166" s="427"/>
      <c r="F166" s="424"/>
      <c r="G166" s="424">
        <v>3949</v>
      </c>
      <c r="H166" s="427">
        <v>0</v>
      </c>
      <c r="I166" s="424"/>
      <c r="J166" s="424"/>
      <c r="K166" s="427"/>
      <c r="L166" s="424"/>
      <c r="M166" s="427"/>
      <c r="N166" s="424"/>
      <c r="O166" s="427"/>
      <c r="P166" s="424"/>
    </row>
    <row r="167" spans="1:16" ht="12.75">
      <c r="A167" s="235" t="s">
        <v>522</v>
      </c>
      <c r="B167" s="429"/>
      <c r="C167" s="426">
        <f>SUM(D167:P167)</f>
        <v>3877</v>
      </c>
      <c r="D167" s="424"/>
      <c r="E167" s="427"/>
      <c r="F167" s="424"/>
      <c r="G167" s="424">
        <v>3877</v>
      </c>
      <c r="H167" s="427"/>
      <c r="I167" s="424"/>
      <c r="J167" s="424"/>
      <c r="K167" s="427"/>
      <c r="L167" s="424"/>
      <c r="M167" s="427"/>
      <c r="N167" s="424"/>
      <c r="O167" s="427"/>
      <c r="P167" s="424"/>
    </row>
    <row r="168" spans="1:16" ht="12.75">
      <c r="A168" s="245" t="s">
        <v>523</v>
      </c>
      <c r="B168" s="429"/>
      <c r="C168" s="435">
        <f>(C167/C166)*100</f>
        <v>98.17675360850848</v>
      </c>
      <c r="D168" s="435">
        <v>0</v>
      </c>
      <c r="E168" s="435">
        <v>0</v>
      </c>
      <c r="F168" s="435">
        <v>0</v>
      </c>
      <c r="G168" s="435">
        <f>(G167/G166)*100</f>
        <v>98.17675360850848</v>
      </c>
      <c r="H168" s="435">
        <v>0</v>
      </c>
      <c r="I168" s="435">
        <v>0</v>
      </c>
      <c r="J168" s="435">
        <v>0</v>
      </c>
      <c r="K168" s="435">
        <v>0</v>
      </c>
      <c r="L168" s="435">
        <v>0</v>
      </c>
      <c r="M168" s="472">
        <v>0</v>
      </c>
      <c r="N168" s="470">
        <v>0</v>
      </c>
      <c r="O168" s="435">
        <v>0</v>
      </c>
      <c r="P168" s="470">
        <v>0</v>
      </c>
    </row>
    <row r="169" spans="1:16" s="100" customFormat="1" ht="12.75">
      <c r="A169" s="382" t="s">
        <v>562</v>
      </c>
      <c r="B169" s="425"/>
      <c r="C169" s="433"/>
      <c r="D169" s="431"/>
      <c r="E169" s="434"/>
      <c r="F169" s="431"/>
      <c r="G169" s="431"/>
      <c r="H169" s="434"/>
      <c r="I169" s="431"/>
      <c r="J169" s="433"/>
      <c r="K169" s="431"/>
      <c r="L169" s="430"/>
      <c r="M169" s="434"/>
      <c r="N169" s="431"/>
      <c r="O169" s="430"/>
      <c r="P169" s="431"/>
    </row>
    <row r="170" spans="1:16" s="100" customFormat="1" ht="12.75">
      <c r="A170" s="235" t="s">
        <v>95</v>
      </c>
      <c r="B170" s="429" t="s">
        <v>443</v>
      </c>
      <c r="C170" s="428">
        <f>SUM(D170:P170)</f>
        <v>2181</v>
      </c>
      <c r="D170" s="424">
        <v>1930</v>
      </c>
      <c r="E170" s="427">
        <v>251</v>
      </c>
      <c r="F170" s="424"/>
      <c r="G170" s="424">
        <v>0</v>
      </c>
      <c r="H170" s="427">
        <v>0</v>
      </c>
      <c r="I170" s="424">
        <v>0</v>
      </c>
      <c r="J170" s="428">
        <v>0</v>
      </c>
      <c r="K170" s="424">
        <v>0</v>
      </c>
      <c r="L170" s="426">
        <v>0</v>
      </c>
      <c r="M170" s="427">
        <v>0</v>
      </c>
      <c r="N170" s="424"/>
      <c r="O170" s="426">
        <v>0</v>
      </c>
      <c r="P170" s="424">
        <v>0</v>
      </c>
    </row>
    <row r="171" spans="1:16" s="100" customFormat="1" ht="12.75">
      <c r="A171" s="235" t="s">
        <v>614</v>
      </c>
      <c r="B171" s="429"/>
      <c r="C171" s="428">
        <f>SUM(D171:P171)</f>
        <v>31005</v>
      </c>
      <c r="D171" s="424">
        <v>26232</v>
      </c>
      <c r="E171" s="427">
        <v>4014</v>
      </c>
      <c r="F171" s="424">
        <v>759</v>
      </c>
      <c r="G171" s="426">
        <v>0</v>
      </c>
      <c r="H171" s="427">
        <v>0</v>
      </c>
      <c r="I171" s="424">
        <v>0</v>
      </c>
      <c r="J171" s="428">
        <v>0</v>
      </c>
      <c r="K171" s="424">
        <v>0</v>
      </c>
      <c r="L171" s="426">
        <v>0</v>
      </c>
      <c r="M171" s="427">
        <v>0</v>
      </c>
      <c r="N171" s="424"/>
      <c r="O171" s="426">
        <v>0</v>
      </c>
      <c r="P171" s="424">
        <v>0</v>
      </c>
    </row>
    <row r="172" spans="1:16" s="100" customFormat="1" ht="12.75">
      <c r="A172" s="235" t="s">
        <v>522</v>
      </c>
      <c r="B172" s="429"/>
      <c r="C172" s="424">
        <f>SUM(D172:P172)</f>
        <v>32652</v>
      </c>
      <c r="D172" s="424">
        <v>27849</v>
      </c>
      <c r="E172" s="427">
        <v>4014</v>
      </c>
      <c r="F172" s="424">
        <v>759</v>
      </c>
      <c r="G172" s="426"/>
      <c r="H172" s="427"/>
      <c r="I172" s="424"/>
      <c r="J172" s="428"/>
      <c r="K172" s="424">
        <v>30</v>
      </c>
      <c r="L172" s="426"/>
      <c r="M172" s="427"/>
      <c r="N172" s="424"/>
      <c r="O172" s="427"/>
      <c r="P172" s="424"/>
    </row>
    <row r="173" spans="1:16" s="100" customFormat="1" ht="12.75">
      <c r="A173" s="245" t="s">
        <v>523</v>
      </c>
      <c r="B173" s="436"/>
      <c r="C173" s="437">
        <f>(C172/C171)*100</f>
        <v>105.3120464441219</v>
      </c>
      <c r="D173" s="438">
        <f>(D172/D171)*100</f>
        <v>106.16422689844465</v>
      </c>
      <c r="E173" s="473">
        <f>(E172/E171)*100</f>
        <v>100</v>
      </c>
      <c r="F173" s="473">
        <f>(F172/F171)*100</f>
        <v>100</v>
      </c>
      <c r="G173" s="438">
        <v>0</v>
      </c>
      <c r="H173" s="473">
        <v>0</v>
      </c>
      <c r="I173" s="437">
        <v>0</v>
      </c>
      <c r="J173" s="473">
        <v>0</v>
      </c>
      <c r="K173" s="437">
        <v>0</v>
      </c>
      <c r="L173" s="438">
        <v>0</v>
      </c>
      <c r="M173" s="473">
        <v>0</v>
      </c>
      <c r="N173" s="437">
        <v>0</v>
      </c>
      <c r="O173" s="438">
        <v>0</v>
      </c>
      <c r="P173" s="437">
        <v>0</v>
      </c>
    </row>
    <row r="174" spans="1:16" ht="12.75">
      <c r="A174" s="173" t="s">
        <v>563</v>
      </c>
      <c r="B174" s="443"/>
      <c r="C174" s="426"/>
      <c r="D174" s="424"/>
      <c r="E174" s="427"/>
      <c r="F174" s="424"/>
      <c r="G174" s="424"/>
      <c r="H174" s="427"/>
      <c r="I174" s="424"/>
      <c r="J174" s="427"/>
      <c r="K174" s="424"/>
      <c r="L174" s="426"/>
      <c r="M174" s="428"/>
      <c r="N174" s="424"/>
      <c r="O174" s="427"/>
      <c r="P174" s="424"/>
    </row>
    <row r="175" spans="1:16" ht="12.75">
      <c r="A175" s="235" t="s">
        <v>95</v>
      </c>
      <c r="B175" s="429" t="s">
        <v>443</v>
      </c>
      <c r="C175" s="426">
        <f>SUM(D175:P175)</f>
        <v>1424</v>
      </c>
      <c r="D175" s="424">
        <v>1260</v>
      </c>
      <c r="E175" s="427">
        <v>164</v>
      </c>
      <c r="F175" s="424">
        <v>0</v>
      </c>
      <c r="G175" s="424">
        <v>0</v>
      </c>
      <c r="H175" s="427">
        <v>0</v>
      </c>
      <c r="I175" s="424">
        <v>0</v>
      </c>
      <c r="J175" s="427">
        <v>0</v>
      </c>
      <c r="K175" s="424">
        <v>0</v>
      </c>
      <c r="L175" s="426">
        <v>0</v>
      </c>
      <c r="M175" s="428">
        <v>0</v>
      </c>
      <c r="N175" s="424"/>
      <c r="O175" s="427">
        <v>0</v>
      </c>
      <c r="P175" s="424">
        <v>0</v>
      </c>
    </row>
    <row r="176" spans="1:16" ht="12.75">
      <c r="A176" s="235" t="s">
        <v>614</v>
      </c>
      <c r="B176" s="429"/>
      <c r="C176" s="426">
        <f>SUM(D176:P176)</f>
        <v>57971</v>
      </c>
      <c r="D176" s="424">
        <v>48709</v>
      </c>
      <c r="E176" s="424">
        <v>5982</v>
      </c>
      <c r="F176" s="424">
        <v>2747</v>
      </c>
      <c r="G176" s="424">
        <v>0</v>
      </c>
      <c r="H176" s="424">
        <v>0</v>
      </c>
      <c r="I176" s="424">
        <v>0</v>
      </c>
      <c r="J176" s="424">
        <v>0</v>
      </c>
      <c r="K176" s="424">
        <v>533</v>
      </c>
      <c r="L176" s="424">
        <v>0</v>
      </c>
      <c r="M176" s="428">
        <v>0</v>
      </c>
      <c r="N176" s="424"/>
      <c r="O176" s="426">
        <v>0</v>
      </c>
      <c r="P176" s="424">
        <v>0</v>
      </c>
    </row>
    <row r="177" spans="1:16" ht="12.75">
      <c r="A177" s="235" t="s">
        <v>522</v>
      </c>
      <c r="B177" s="429"/>
      <c r="C177" s="426">
        <f>SUM(D177:P177)</f>
        <v>51076</v>
      </c>
      <c r="D177" s="424">
        <v>41848</v>
      </c>
      <c r="E177" s="427">
        <v>5978</v>
      </c>
      <c r="F177" s="424">
        <v>2747</v>
      </c>
      <c r="G177" s="424"/>
      <c r="H177" s="427"/>
      <c r="I177" s="424"/>
      <c r="J177" s="427"/>
      <c r="K177" s="424">
        <v>503</v>
      </c>
      <c r="L177" s="426"/>
      <c r="M177" s="428"/>
      <c r="N177" s="424"/>
      <c r="O177" s="427"/>
      <c r="P177" s="424"/>
    </row>
    <row r="178" spans="1:16" ht="12.75">
      <c r="A178" s="245" t="s">
        <v>523</v>
      </c>
      <c r="B178" s="429"/>
      <c r="C178" s="435">
        <f>(C177/C176)*100</f>
        <v>88.10612202653051</v>
      </c>
      <c r="D178" s="435">
        <f>(D177/D176)*100</f>
        <v>85.91430741752038</v>
      </c>
      <c r="E178" s="435">
        <f>(E177/E176)*100</f>
        <v>99.93313273152792</v>
      </c>
      <c r="F178" s="435">
        <f>(F177/F176)*100</f>
        <v>100</v>
      </c>
      <c r="G178" s="435">
        <v>0</v>
      </c>
      <c r="H178" s="435">
        <v>0</v>
      </c>
      <c r="I178" s="435">
        <v>0</v>
      </c>
      <c r="J178" s="435">
        <v>0</v>
      </c>
      <c r="K178" s="435">
        <f>(K177/K176)*100</f>
        <v>94.37148217636022</v>
      </c>
      <c r="L178" s="435">
        <v>0</v>
      </c>
      <c r="M178" s="472">
        <v>0</v>
      </c>
      <c r="N178" s="470">
        <v>0</v>
      </c>
      <c r="O178" s="435">
        <v>0</v>
      </c>
      <c r="P178" s="470">
        <v>0</v>
      </c>
    </row>
    <row r="179" spans="1:16" s="100" customFormat="1" ht="12.75">
      <c r="A179" s="173" t="s">
        <v>564</v>
      </c>
      <c r="B179" s="425"/>
      <c r="C179" s="434"/>
      <c r="D179" s="431"/>
      <c r="E179" s="434"/>
      <c r="F179" s="431"/>
      <c r="G179" s="431"/>
      <c r="H179" s="434"/>
      <c r="I179" s="431"/>
      <c r="J179" s="434"/>
      <c r="K179" s="431"/>
      <c r="L179" s="430"/>
      <c r="M179" s="433"/>
      <c r="N179" s="431"/>
      <c r="O179" s="434"/>
      <c r="P179" s="431"/>
    </row>
    <row r="180" spans="1:16" ht="12.75">
      <c r="A180" s="235" t="s">
        <v>95</v>
      </c>
      <c r="B180" s="429" t="s">
        <v>443</v>
      </c>
      <c r="C180" s="427">
        <f>SUM(D180:P180)</f>
        <v>170411</v>
      </c>
      <c r="D180" s="424">
        <v>0</v>
      </c>
      <c r="E180" s="427">
        <v>0</v>
      </c>
      <c r="F180" s="424">
        <v>29407</v>
      </c>
      <c r="G180" s="424">
        <v>56618</v>
      </c>
      <c r="H180" s="427">
        <v>0</v>
      </c>
      <c r="I180" s="424">
        <v>0</v>
      </c>
      <c r="J180" s="427">
        <v>84386</v>
      </c>
      <c r="K180" s="424">
        <v>0</v>
      </c>
      <c r="L180" s="426">
        <v>0</v>
      </c>
      <c r="M180" s="428">
        <v>0</v>
      </c>
      <c r="N180" s="424"/>
      <c r="O180" s="427">
        <v>0</v>
      </c>
      <c r="P180" s="424">
        <v>0</v>
      </c>
    </row>
    <row r="181" spans="1:16" ht="12.75">
      <c r="A181" s="235" t="s">
        <v>483</v>
      </c>
      <c r="B181" s="429"/>
      <c r="C181" s="427">
        <f>SUM(D181:P181)</f>
        <v>273719</v>
      </c>
      <c r="D181" s="424">
        <v>14</v>
      </c>
      <c r="E181" s="427"/>
      <c r="F181" s="424">
        <v>49544</v>
      </c>
      <c r="G181" s="424">
        <v>61099</v>
      </c>
      <c r="H181" s="427"/>
      <c r="I181" s="424"/>
      <c r="J181" s="427">
        <v>147412</v>
      </c>
      <c r="K181" s="424">
        <v>15650</v>
      </c>
      <c r="L181" s="426"/>
      <c r="M181" s="428"/>
      <c r="N181" s="424"/>
      <c r="O181" s="427"/>
      <c r="P181" s="424"/>
    </row>
    <row r="182" spans="1:16" ht="12.75">
      <c r="A182" s="235" t="s">
        <v>522</v>
      </c>
      <c r="B182" s="429"/>
      <c r="C182" s="426">
        <f>SUM(D182:P182)</f>
        <v>275524</v>
      </c>
      <c r="D182" s="424">
        <v>14</v>
      </c>
      <c r="E182" s="427"/>
      <c r="F182" s="424">
        <v>49545</v>
      </c>
      <c r="G182" s="424">
        <v>61171</v>
      </c>
      <c r="H182" s="427"/>
      <c r="I182" s="424"/>
      <c r="J182" s="427">
        <v>149144</v>
      </c>
      <c r="K182" s="424">
        <v>15650</v>
      </c>
      <c r="L182" s="426"/>
      <c r="M182" s="428"/>
      <c r="N182" s="424"/>
      <c r="O182" s="427"/>
      <c r="P182" s="424"/>
    </row>
    <row r="183" spans="1:16" ht="12.75">
      <c r="A183" s="245" t="s">
        <v>523</v>
      </c>
      <c r="B183" s="429"/>
      <c r="C183" s="435">
        <f>(C182/C181)*100</f>
        <v>100.6594354063839</v>
      </c>
      <c r="D183" s="435">
        <f>(D182/D181)*100</f>
        <v>100</v>
      </c>
      <c r="E183" s="435">
        <v>0</v>
      </c>
      <c r="F183" s="435">
        <f>(F182/F181)*100</f>
        <v>100.00201840787986</v>
      </c>
      <c r="G183" s="435">
        <f>(G182/G181)*100</f>
        <v>100.11784153586802</v>
      </c>
      <c r="H183" s="435">
        <v>0</v>
      </c>
      <c r="I183" s="435">
        <v>0</v>
      </c>
      <c r="J183" s="435">
        <f>(J182/J181)*100</f>
        <v>101.17493826825496</v>
      </c>
      <c r="K183" s="435">
        <f>(K182/K181)*100</f>
        <v>100</v>
      </c>
      <c r="L183" s="435">
        <v>0</v>
      </c>
      <c r="M183" s="472">
        <v>0</v>
      </c>
      <c r="N183" s="470">
        <v>0</v>
      </c>
      <c r="O183" s="435">
        <v>0</v>
      </c>
      <c r="P183" s="470">
        <v>0</v>
      </c>
    </row>
    <row r="184" spans="1:16" ht="12.75">
      <c r="A184" s="173" t="s">
        <v>565</v>
      </c>
      <c r="B184" s="425"/>
      <c r="C184" s="434"/>
      <c r="D184" s="431"/>
      <c r="E184" s="434"/>
      <c r="F184" s="431"/>
      <c r="G184" s="431"/>
      <c r="H184" s="434"/>
      <c r="I184" s="431"/>
      <c r="J184" s="434"/>
      <c r="K184" s="431"/>
      <c r="L184" s="430"/>
      <c r="M184" s="433"/>
      <c r="N184" s="431"/>
      <c r="O184" s="434"/>
      <c r="P184" s="431"/>
    </row>
    <row r="185" spans="1:16" ht="12.75">
      <c r="A185" s="235" t="s">
        <v>95</v>
      </c>
      <c r="B185" s="429" t="s">
        <v>443</v>
      </c>
      <c r="C185" s="427">
        <f>SUM(D185:P185)</f>
        <v>5000</v>
      </c>
      <c r="D185" s="424">
        <v>0</v>
      </c>
      <c r="E185" s="427">
        <v>0</v>
      </c>
      <c r="F185" s="424">
        <v>2000</v>
      </c>
      <c r="G185" s="424">
        <v>0</v>
      </c>
      <c r="H185" s="427">
        <v>0</v>
      </c>
      <c r="I185" s="424">
        <v>0</v>
      </c>
      <c r="J185" s="427">
        <v>3000</v>
      </c>
      <c r="K185" s="424">
        <v>0</v>
      </c>
      <c r="L185" s="426">
        <v>0</v>
      </c>
      <c r="M185" s="428">
        <v>0</v>
      </c>
      <c r="N185" s="424"/>
      <c r="O185" s="427">
        <v>0</v>
      </c>
      <c r="P185" s="424">
        <v>0</v>
      </c>
    </row>
    <row r="186" spans="1:16" ht="12.75">
      <c r="A186" s="235" t="s">
        <v>614</v>
      </c>
      <c r="B186" s="429"/>
      <c r="C186" s="427">
        <f>SUM(D186:P186)</f>
        <v>14082</v>
      </c>
      <c r="D186" s="424"/>
      <c r="E186" s="427"/>
      <c r="F186" s="424">
        <v>4117</v>
      </c>
      <c r="G186" s="424"/>
      <c r="H186" s="427"/>
      <c r="I186" s="424"/>
      <c r="J186" s="427">
        <v>7895</v>
      </c>
      <c r="K186" s="424">
        <v>2070</v>
      </c>
      <c r="L186" s="426"/>
      <c r="M186" s="428"/>
      <c r="N186" s="424"/>
      <c r="O186" s="427"/>
      <c r="P186" s="424"/>
    </row>
    <row r="187" spans="1:16" ht="12.75">
      <c r="A187" s="235" t="s">
        <v>522</v>
      </c>
      <c r="B187" s="429"/>
      <c r="C187" s="426">
        <f>SUM(D187:P187)</f>
        <v>12350</v>
      </c>
      <c r="D187" s="424"/>
      <c r="E187" s="427"/>
      <c r="F187" s="424">
        <v>4117</v>
      </c>
      <c r="G187" s="424"/>
      <c r="H187" s="427"/>
      <c r="I187" s="424"/>
      <c r="J187" s="427">
        <v>6163</v>
      </c>
      <c r="K187" s="424">
        <v>2070</v>
      </c>
      <c r="L187" s="426"/>
      <c r="M187" s="428"/>
      <c r="N187" s="424"/>
      <c r="O187" s="427"/>
      <c r="P187" s="424"/>
    </row>
    <row r="188" spans="1:16" ht="12.75">
      <c r="A188" s="245" t="s">
        <v>523</v>
      </c>
      <c r="B188" s="429"/>
      <c r="C188" s="435">
        <f>(C187/C186)*100</f>
        <v>87.70061070870615</v>
      </c>
      <c r="D188" s="435">
        <v>0</v>
      </c>
      <c r="E188" s="435">
        <v>0</v>
      </c>
      <c r="F188" s="435">
        <f>(F187/F186)*100</f>
        <v>100</v>
      </c>
      <c r="G188" s="435">
        <v>0</v>
      </c>
      <c r="H188" s="435">
        <v>0</v>
      </c>
      <c r="I188" s="435">
        <v>0</v>
      </c>
      <c r="J188" s="435">
        <f>(J187/J186)*100</f>
        <v>78.06206459784674</v>
      </c>
      <c r="K188" s="435">
        <f>(K187/K186)*100</f>
        <v>100</v>
      </c>
      <c r="L188" s="435">
        <v>0</v>
      </c>
      <c r="M188" s="472">
        <v>0</v>
      </c>
      <c r="N188" s="470">
        <v>0</v>
      </c>
      <c r="O188" s="435">
        <v>0</v>
      </c>
      <c r="P188" s="470">
        <v>0</v>
      </c>
    </row>
    <row r="189" spans="1:16" ht="12.75">
      <c r="A189" s="239" t="s">
        <v>415</v>
      </c>
      <c r="B189" s="425"/>
      <c r="C189" s="434"/>
      <c r="D189" s="431"/>
      <c r="E189" s="434"/>
      <c r="F189" s="431"/>
      <c r="G189" s="431"/>
      <c r="H189" s="434"/>
      <c r="I189" s="431"/>
      <c r="J189" s="434"/>
      <c r="K189" s="431"/>
      <c r="L189" s="430"/>
      <c r="M189" s="433"/>
      <c r="N189" s="431"/>
      <c r="O189" s="434"/>
      <c r="P189" s="431"/>
    </row>
    <row r="190" spans="1:16" ht="12.75">
      <c r="A190" s="235" t="s">
        <v>95</v>
      </c>
      <c r="B190" s="429" t="s">
        <v>443</v>
      </c>
      <c r="C190" s="426">
        <f>SUM(D190:P190)</f>
        <v>6221</v>
      </c>
      <c r="D190" s="424">
        <v>0</v>
      </c>
      <c r="E190" s="427">
        <v>0</v>
      </c>
      <c r="F190" s="424">
        <v>0</v>
      </c>
      <c r="G190" s="424">
        <v>0</v>
      </c>
      <c r="H190" s="427">
        <v>6221</v>
      </c>
      <c r="I190" s="424">
        <v>0</v>
      </c>
      <c r="J190" s="427">
        <v>0</v>
      </c>
      <c r="K190" s="424">
        <v>0</v>
      </c>
      <c r="L190" s="426">
        <v>0</v>
      </c>
      <c r="M190" s="428">
        <v>0</v>
      </c>
      <c r="N190" s="424"/>
      <c r="O190" s="427">
        <v>0</v>
      </c>
      <c r="P190" s="424">
        <v>0</v>
      </c>
    </row>
    <row r="191" spans="1:16" ht="12.75">
      <c r="A191" s="235" t="s">
        <v>614</v>
      </c>
      <c r="B191" s="429"/>
      <c r="C191" s="424">
        <f>SUM(D191:P191)</f>
        <v>0</v>
      </c>
      <c r="D191" s="424"/>
      <c r="E191" s="427"/>
      <c r="F191" s="424"/>
      <c r="G191" s="424"/>
      <c r="H191" s="427">
        <v>0</v>
      </c>
      <c r="I191" s="424"/>
      <c r="J191" s="427"/>
      <c r="K191" s="424"/>
      <c r="L191" s="426"/>
      <c r="M191" s="428"/>
      <c r="N191" s="424"/>
      <c r="O191" s="427"/>
      <c r="P191" s="424"/>
    </row>
    <row r="192" spans="1:16" ht="12.75">
      <c r="A192" s="235" t="s">
        <v>522</v>
      </c>
      <c r="B192" s="429"/>
      <c r="C192" s="426">
        <f>SUM(D192:P192)</f>
        <v>0</v>
      </c>
      <c r="D192" s="424"/>
      <c r="E192" s="427"/>
      <c r="F192" s="424"/>
      <c r="G192" s="424"/>
      <c r="H192" s="427"/>
      <c r="I192" s="424"/>
      <c r="J192" s="427"/>
      <c r="K192" s="424"/>
      <c r="L192" s="426"/>
      <c r="M192" s="428"/>
      <c r="N192" s="424"/>
      <c r="O192" s="427"/>
      <c r="P192" s="424"/>
    </row>
    <row r="193" spans="1:16" ht="12.75">
      <c r="A193" s="245" t="s">
        <v>523</v>
      </c>
      <c r="B193" s="429"/>
      <c r="C193" s="435">
        <v>0</v>
      </c>
      <c r="D193" s="435">
        <v>0</v>
      </c>
      <c r="E193" s="435">
        <v>0</v>
      </c>
      <c r="F193" s="435">
        <v>0</v>
      </c>
      <c r="G193" s="435">
        <v>0</v>
      </c>
      <c r="H193" s="435">
        <v>0</v>
      </c>
      <c r="I193" s="435">
        <v>0</v>
      </c>
      <c r="J193" s="435">
        <v>0</v>
      </c>
      <c r="K193" s="435">
        <v>0</v>
      </c>
      <c r="L193" s="435">
        <v>0</v>
      </c>
      <c r="M193" s="472">
        <v>0</v>
      </c>
      <c r="N193" s="470">
        <v>0</v>
      </c>
      <c r="O193" s="435">
        <v>0</v>
      </c>
      <c r="P193" s="470">
        <v>0</v>
      </c>
    </row>
    <row r="194" spans="1:16" ht="12.75">
      <c r="A194" s="173" t="s">
        <v>566</v>
      </c>
      <c r="B194" s="425"/>
      <c r="C194" s="434"/>
      <c r="D194" s="431"/>
      <c r="E194" s="434"/>
      <c r="F194" s="431"/>
      <c r="G194" s="431"/>
      <c r="H194" s="434"/>
      <c r="I194" s="431"/>
      <c r="J194" s="434"/>
      <c r="K194" s="431"/>
      <c r="L194" s="430"/>
      <c r="M194" s="433"/>
      <c r="N194" s="431"/>
      <c r="O194" s="434"/>
      <c r="P194" s="431"/>
    </row>
    <row r="195" spans="1:16" ht="12.75">
      <c r="A195" s="235" t="s">
        <v>95</v>
      </c>
      <c r="B195" s="429" t="s">
        <v>443</v>
      </c>
      <c r="C195" s="427">
        <f>SUM(D195:P195)</f>
        <v>2757</v>
      </c>
      <c r="D195" s="424">
        <v>0</v>
      </c>
      <c r="E195" s="427">
        <v>0</v>
      </c>
      <c r="F195" s="424">
        <v>2757</v>
      </c>
      <c r="G195" s="424">
        <v>0</v>
      </c>
      <c r="H195" s="427">
        <v>0</v>
      </c>
      <c r="I195" s="424">
        <v>0</v>
      </c>
      <c r="J195" s="427">
        <v>0</v>
      </c>
      <c r="K195" s="424">
        <v>0</v>
      </c>
      <c r="L195" s="426">
        <v>0</v>
      </c>
      <c r="M195" s="428">
        <v>0</v>
      </c>
      <c r="N195" s="424"/>
      <c r="O195" s="427">
        <v>0</v>
      </c>
      <c r="P195" s="424">
        <v>0</v>
      </c>
    </row>
    <row r="196" spans="1:16" ht="12.75">
      <c r="A196" s="235" t="s">
        <v>614</v>
      </c>
      <c r="B196" s="429"/>
      <c r="C196" s="427">
        <f>SUM(D196:P196)</f>
        <v>2955</v>
      </c>
      <c r="D196" s="424"/>
      <c r="E196" s="427"/>
      <c r="F196" s="424">
        <v>2955</v>
      </c>
      <c r="G196" s="424"/>
      <c r="H196" s="427"/>
      <c r="I196" s="424"/>
      <c r="J196" s="427"/>
      <c r="K196" s="424"/>
      <c r="L196" s="426"/>
      <c r="M196" s="428"/>
      <c r="N196" s="424"/>
      <c r="O196" s="427"/>
      <c r="P196" s="424"/>
    </row>
    <row r="197" spans="1:16" ht="12.75">
      <c r="A197" s="235" t="s">
        <v>522</v>
      </c>
      <c r="B197" s="429"/>
      <c r="C197" s="426">
        <f>SUM(D197:P197)</f>
        <v>2955</v>
      </c>
      <c r="D197" s="424"/>
      <c r="E197" s="427"/>
      <c r="F197" s="424">
        <v>2955</v>
      </c>
      <c r="G197" s="424"/>
      <c r="H197" s="427"/>
      <c r="I197" s="424"/>
      <c r="J197" s="427"/>
      <c r="K197" s="424"/>
      <c r="L197" s="426"/>
      <c r="M197" s="428"/>
      <c r="N197" s="424"/>
      <c r="O197" s="427"/>
      <c r="P197" s="424"/>
    </row>
    <row r="198" spans="1:16" ht="12.75">
      <c r="A198" s="245" t="s">
        <v>523</v>
      </c>
      <c r="B198" s="429"/>
      <c r="C198" s="435">
        <f>(C197/C196)*100</f>
        <v>100</v>
      </c>
      <c r="D198" s="435">
        <v>0</v>
      </c>
      <c r="E198" s="435">
        <v>0</v>
      </c>
      <c r="F198" s="435">
        <f>(F197/F196)*100</f>
        <v>100</v>
      </c>
      <c r="G198" s="435">
        <v>0</v>
      </c>
      <c r="H198" s="435">
        <v>0</v>
      </c>
      <c r="I198" s="435">
        <v>0</v>
      </c>
      <c r="J198" s="435">
        <v>0</v>
      </c>
      <c r="K198" s="435">
        <v>0</v>
      </c>
      <c r="L198" s="435">
        <v>0</v>
      </c>
      <c r="M198" s="472">
        <v>0</v>
      </c>
      <c r="N198" s="470">
        <v>0</v>
      </c>
      <c r="O198" s="435">
        <v>0</v>
      </c>
      <c r="P198" s="470">
        <v>0</v>
      </c>
    </row>
    <row r="199" spans="1:16" ht="12.75">
      <c r="A199" s="173" t="s">
        <v>567</v>
      </c>
      <c r="B199" s="425"/>
      <c r="C199" s="434"/>
      <c r="D199" s="431"/>
      <c r="E199" s="434"/>
      <c r="F199" s="431"/>
      <c r="G199" s="431"/>
      <c r="H199" s="434"/>
      <c r="I199" s="431"/>
      <c r="J199" s="434"/>
      <c r="K199" s="431"/>
      <c r="L199" s="430"/>
      <c r="M199" s="433"/>
      <c r="N199" s="431"/>
      <c r="O199" s="434"/>
      <c r="P199" s="431"/>
    </row>
    <row r="200" spans="1:16" ht="12.75">
      <c r="A200" s="235" t="s">
        <v>95</v>
      </c>
      <c r="B200" s="429" t="s">
        <v>468</v>
      </c>
      <c r="C200" s="427">
        <f>SUM(D200:P200)</f>
        <v>393</v>
      </c>
      <c r="D200" s="424">
        <v>0</v>
      </c>
      <c r="E200" s="427">
        <v>0</v>
      </c>
      <c r="F200" s="424">
        <v>393</v>
      </c>
      <c r="G200" s="424"/>
      <c r="H200" s="427">
        <v>0</v>
      </c>
      <c r="I200" s="424">
        <v>0</v>
      </c>
      <c r="J200" s="427">
        <v>0</v>
      </c>
      <c r="K200" s="424">
        <v>0</v>
      </c>
      <c r="L200" s="426">
        <v>0</v>
      </c>
      <c r="M200" s="428">
        <v>0</v>
      </c>
      <c r="N200" s="424"/>
      <c r="O200" s="427">
        <v>0</v>
      </c>
      <c r="P200" s="424">
        <v>0</v>
      </c>
    </row>
    <row r="201" spans="1:16" ht="12.75">
      <c r="A201" s="235" t="s">
        <v>614</v>
      </c>
      <c r="B201" s="429"/>
      <c r="C201" s="427">
        <f>SUM(D201:P201)</f>
        <v>319</v>
      </c>
      <c r="D201" s="424">
        <v>72</v>
      </c>
      <c r="E201" s="427"/>
      <c r="F201" s="424">
        <v>247</v>
      </c>
      <c r="G201" s="424"/>
      <c r="H201" s="427"/>
      <c r="I201" s="424"/>
      <c r="J201" s="427"/>
      <c r="K201" s="424"/>
      <c r="L201" s="426"/>
      <c r="M201" s="428"/>
      <c r="N201" s="424"/>
      <c r="O201" s="427"/>
      <c r="P201" s="424"/>
    </row>
    <row r="202" spans="1:16" ht="12.75">
      <c r="A202" s="235" t="s">
        <v>522</v>
      </c>
      <c r="B202" s="429"/>
      <c r="C202" s="426">
        <f>SUM(D202:P202)</f>
        <v>318</v>
      </c>
      <c r="D202" s="424">
        <v>71</v>
      </c>
      <c r="E202" s="427"/>
      <c r="F202" s="424">
        <v>247</v>
      </c>
      <c r="G202" s="424"/>
      <c r="H202" s="427"/>
      <c r="I202" s="424"/>
      <c r="J202" s="427"/>
      <c r="K202" s="424"/>
      <c r="L202" s="426"/>
      <c r="M202" s="428"/>
      <c r="N202" s="424"/>
      <c r="O202" s="427"/>
      <c r="P202" s="424"/>
    </row>
    <row r="203" spans="1:16" ht="12.75">
      <c r="A203" s="245" t="s">
        <v>523</v>
      </c>
      <c r="B203" s="429"/>
      <c r="C203" s="435">
        <f>(C202/C201)*100</f>
        <v>99.68652037617555</v>
      </c>
      <c r="D203" s="435">
        <f>(D202/D201)*100</f>
        <v>98.61111111111111</v>
      </c>
      <c r="E203" s="435">
        <v>0</v>
      </c>
      <c r="F203" s="435">
        <f>(F202/F201)*100</f>
        <v>100</v>
      </c>
      <c r="G203" s="435">
        <v>0</v>
      </c>
      <c r="H203" s="435">
        <v>0</v>
      </c>
      <c r="I203" s="435">
        <v>0</v>
      </c>
      <c r="J203" s="435">
        <v>0</v>
      </c>
      <c r="K203" s="435">
        <v>0</v>
      </c>
      <c r="L203" s="435">
        <v>0</v>
      </c>
      <c r="M203" s="472">
        <v>0</v>
      </c>
      <c r="N203" s="470">
        <v>0</v>
      </c>
      <c r="O203" s="435">
        <v>0</v>
      </c>
      <c r="P203" s="470">
        <v>0</v>
      </c>
    </row>
    <row r="204" spans="1:16" ht="12.75">
      <c r="A204" s="173" t="s">
        <v>568</v>
      </c>
      <c r="B204" s="425"/>
      <c r="C204" s="430"/>
      <c r="D204" s="431"/>
      <c r="E204" s="434"/>
      <c r="F204" s="431"/>
      <c r="G204" s="431"/>
      <c r="H204" s="434"/>
      <c r="I204" s="431"/>
      <c r="J204" s="434"/>
      <c r="K204" s="431"/>
      <c r="L204" s="430"/>
      <c r="M204" s="433"/>
      <c r="N204" s="431"/>
      <c r="O204" s="434"/>
      <c r="P204" s="431"/>
    </row>
    <row r="205" spans="1:16" ht="12.75">
      <c r="A205" s="235" t="s">
        <v>95</v>
      </c>
      <c r="B205" s="429" t="s">
        <v>443</v>
      </c>
      <c r="C205" s="426">
        <f>SUM(D205:P205)</f>
        <v>1894</v>
      </c>
      <c r="D205" s="424">
        <v>0</v>
      </c>
      <c r="E205" s="427">
        <v>0</v>
      </c>
      <c r="F205" s="424">
        <v>1894</v>
      </c>
      <c r="G205" s="424">
        <v>0</v>
      </c>
      <c r="H205" s="427">
        <v>0</v>
      </c>
      <c r="I205" s="424">
        <v>0</v>
      </c>
      <c r="J205" s="427">
        <v>0</v>
      </c>
      <c r="K205" s="424">
        <v>0</v>
      </c>
      <c r="L205" s="426">
        <v>0</v>
      </c>
      <c r="M205" s="428">
        <v>0</v>
      </c>
      <c r="N205" s="424"/>
      <c r="O205" s="427">
        <v>0</v>
      </c>
      <c r="P205" s="424">
        <v>0</v>
      </c>
    </row>
    <row r="206" spans="1:18" ht="12.75">
      <c r="A206" s="235" t="s">
        <v>614</v>
      </c>
      <c r="B206" s="429"/>
      <c r="C206" s="426">
        <f>SUM(D206:P206)</f>
        <v>2417</v>
      </c>
      <c r="D206" s="424"/>
      <c r="E206" s="427"/>
      <c r="F206" s="424">
        <v>2417</v>
      </c>
      <c r="G206" s="424"/>
      <c r="H206" s="427"/>
      <c r="I206" s="424"/>
      <c r="J206" s="427"/>
      <c r="K206" s="424"/>
      <c r="L206" s="426"/>
      <c r="M206" s="428"/>
      <c r="N206" s="424"/>
      <c r="O206" s="427"/>
      <c r="P206" s="424"/>
      <c r="R206" s="57"/>
    </row>
    <row r="207" spans="1:16" ht="12.75">
      <c r="A207" s="235" t="s">
        <v>522</v>
      </c>
      <c r="B207" s="429"/>
      <c r="C207" s="426">
        <f>SUM(D207:P207)</f>
        <v>2419</v>
      </c>
      <c r="D207" s="424"/>
      <c r="E207" s="427"/>
      <c r="F207" s="424">
        <v>2419</v>
      </c>
      <c r="G207" s="424"/>
      <c r="H207" s="427"/>
      <c r="I207" s="424"/>
      <c r="J207" s="427"/>
      <c r="K207" s="424"/>
      <c r="L207" s="426"/>
      <c r="M207" s="428"/>
      <c r="N207" s="424"/>
      <c r="O207" s="427"/>
      <c r="P207" s="424"/>
    </row>
    <row r="208" spans="1:16" ht="12.75">
      <c r="A208" s="245" t="s">
        <v>523</v>
      </c>
      <c r="B208" s="429"/>
      <c r="C208" s="435">
        <f>(C207/C206)*100</f>
        <v>100.08274720728177</v>
      </c>
      <c r="D208" s="435">
        <v>0</v>
      </c>
      <c r="E208" s="435">
        <v>0</v>
      </c>
      <c r="F208" s="435">
        <f>(F207/F206)*100</f>
        <v>100.08274720728177</v>
      </c>
      <c r="G208" s="435">
        <v>0</v>
      </c>
      <c r="H208" s="435">
        <v>0</v>
      </c>
      <c r="I208" s="435">
        <v>0</v>
      </c>
      <c r="J208" s="435">
        <v>0</v>
      </c>
      <c r="K208" s="435">
        <v>0</v>
      </c>
      <c r="L208" s="435">
        <v>0</v>
      </c>
      <c r="M208" s="472">
        <v>0</v>
      </c>
      <c r="N208" s="470">
        <v>0</v>
      </c>
      <c r="O208" s="435">
        <v>0</v>
      </c>
      <c r="P208" s="470">
        <v>0</v>
      </c>
    </row>
    <row r="209" spans="1:16" ht="12.75">
      <c r="A209" s="219" t="s">
        <v>434</v>
      </c>
      <c r="B209" s="444"/>
      <c r="C209" s="430"/>
      <c r="D209" s="431"/>
      <c r="E209" s="434"/>
      <c r="F209" s="431"/>
      <c r="G209" s="431"/>
      <c r="H209" s="434"/>
      <c r="I209" s="431"/>
      <c r="J209" s="434"/>
      <c r="K209" s="431"/>
      <c r="L209" s="430"/>
      <c r="M209" s="433"/>
      <c r="N209" s="431"/>
      <c r="O209" s="434"/>
      <c r="P209" s="431"/>
    </row>
    <row r="210" spans="1:16" ht="12.75">
      <c r="A210" s="235" t="s">
        <v>95</v>
      </c>
      <c r="B210" s="429" t="s">
        <v>443</v>
      </c>
      <c r="C210" s="426">
        <f>SUM(D210:P210)</f>
        <v>24511</v>
      </c>
      <c r="D210" s="424">
        <v>0</v>
      </c>
      <c r="E210" s="427">
        <v>0</v>
      </c>
      <c r="F210" s="424">
        <v>0</v>
      </c>
      <c r="G210" s="424">
        <v>0</v>
      </c>
      <c r="H210" s="427">
        <v>24511</v>
      </c>
      <c r="I210" s="424">
        <v>0</v>
      </c>
      <c r="J210" s="427">
        <v>0</v>
      </c>
      <c r="K210" s="424">
        <v>0</v>
      </c>
      <c r="L210" s="426">
        <v>0</v>
      </c>
      <c r="M210" s="428">
        <v>0</v>
      </c>
      <c r="N210" s="424"/>
      <c r="O210" s="427">
        <v>0</v>
      </c>
      <c r="P210" s="424">
        <v>0</v>
      </c>
    </row>
    <row r="211" spans="1:16" ht="12.75">
      <c r="A211" s="235" t="s">
        <v>614</v>
      </c>
      <c r="B211" s="429"/>
      <c r="C211" s="426">
        <f>SUM(D211:P211)</f>
        <v>0</v>
      </c>
      <c r="D211" s="424"/>
      <c r="E211" s="427"/>
      <c r="F211" s="424"/>
      <c r="G211" s="424"/>
      <c r="H211" s="427">
        <v>0</v>
      </c>
      <c r="I211" s="424"/>
      <c r="J211" s="427"/>
      <c r="K211" s="424"/>
      <c r="L211" s="426"/>
      <c r="M211" s="428"/>
      <c r="N211" s="424"/>
      <c r="O211" s="427"/>
      <c r="P211" s="424"/>
    </row>
    <row r="212" spans="1:16" ht="12.75">
      <c r="A212" s="235" t="s">
        <v>522</v>
      </c>
      <c r="B212" s="429"/>
      <c r="C212" s="426">
        <f>SUM(D212:P212)</f>
        <v>0</v>
      </c>
      <c r="D212" s="424"/>
      <c r="E212" s="427"/>
      <c r="F212" s="424"/>
      <c r="G212" s="424"/>
      <c r="H212" s="427"/>
      <c r="I212" s="424"/>
      <c r="J212" s="427"/>
      <c r="K212" s="424"/>
      <c r="L212" s="426"/>
      <c r="M212" s="428"/>
      <c r="N212" s="424"/>
      <c r="O212" s="427"/>
      <c r="P212" s="424"/>
    </row>
    <row r="213" spans="1:16" ht="12.75">
      <c r="A213" s="245" t="s">
        <v>523</v>
      </c>
      <c r="B213" s="436"/>
      <c r="C213" s="435">
        <v>0</v>
      </c>
      <c r="D213" s="435">
        <v>0</v>
      </c>
      <c r="E213" s="435">
        <v>0</v>
      </c>
      <c r="F213" s="435">
        <v>0</v>
      </c>
      <c r="G213" s="435">
        <v>0</v>
      </c>
      <c r="H213" s="435">
        <v>0</v>
      </c>
      <c r="I213" s="435">
        <v>0</v>
      </c>
      <c r="J213" s="435">
        <v>0</v>
      </c>
      <c r="K213" s="435">
        <v>0</v>
      </c>
      <c r="L213" s="435">
        <v>0</v>
      </c>
      <c r="M213" s="472">
        <v>0</v>
      </c>
      <c r="N213" s="470">
        <v>0</v>
      </c>
      <c r="O213" s="435">
        <v>0</v>
      </c>
      <c r="P213" s="470">
        <v>0</v>
      </c>
    </row>
    <row r="214" spans="1:16" ht="12.75">
      <c r="A214" s="297" t="s">
        <v>448</v>
      </c>
      <c r="B214" s="445"/>
      <c r="C214" s="431"/>
      <c r="D214" s="431"/>
      <c r="E214" s="434"/>
      <c r="F214" s="431"/>
      <c r="G214" s="431"/>
      <c r="H214" s="434"/>
      <c r="I214" s="431"/>
      <c r="J214" s="434"/>
      <c r="K214" s="431"/>
      <c r="L214" s="430"/>
      <c r="M214" s="433"/>
      <c r="N214" s="431"/>
      <c r="O214" s="434"/>
      <c r="P214" s="431"/>
    </row>
    <row r="215" spans="1:16" ht="12.75">
      <c r="A215" s="235" t="s">
        <v>95</v>
      </c>
      <c r="B215" s="429" t="s">
        <v>469</v>
      </c>
      <c r="C215" s="424">
        <f>SUM(D215:P215)</f>
        <v>37723</v>
      </c>
      <c r="D215" s="424">
        <v>29900</v>
      </c>
      <c r="E215" s="427">
        <v>7823</v>
      </c>
      <c r="F215" s="424">
        <v>0</v>
      </c>
      <c r="G215" s="424">
        <v>0</v>
      </c>
      <c r="H215" s="427">
        <v>0</v>
      </c>
      <c r="I215" s="424">
        <v>0</v>
      </c>
      <c r="J215" s="427">
        <v>0</v>
      </c>
      <c r="K215" s="424">
        <v>0</v>
      </c>
      <c r="L215" s="426">
        <v>0</v>
      </c>
      <c r="M215" s="428">
        <v>0</v>
      </c>
      <c r="N215" s="424"/>
      <c r="O215" s="427">
        <v>0</v>
      </c>
      <c r="P215" s="424">
        <v>0</v>
      </c>
    </row>
    <row r="216" spans="1:16" ht="12.75">
      <c r="A216" s="235" t="s">
        <v>614</v>
      </c>
      <c r="B216" s="429"/>
      <c r="C216" s="424">
        <f>SUM(D216:P216)</f>
        <v>17506</v>
      </c>
      <c r="D216" s="424">
        <v>12544</v>
      </c>
      <c r="E216" s="424">
        <v>4358</v>
      </c>
      <c r="F216" s="424">
        <v>0</v>
      </c>
      <c r="G216" s="424"/>
      <c r="H216" s="424">
        <v>0</v>
      </c>
      <c r="I216" s="424">
        <v>0</v>
      </c>
      <c r="J216" s="424">
        <v>0</v>
      </c>
      <c r="K216" s="424">
        <v>604</v>
      </c>
      <c r="L216" s="424">
        <v>0</v>
      </c>
      <c r="M216" s="428">
        <v>0</v>
      </c>
      <c r="N216" s="424"/>
      <c r="O216" s="426">
        <v>0</v>
      </c>
      <c r="P216" s="424">
        <v>0</v>
      </c>
    </row>
    <row r="217" spans="1:16" ht="12.75">
      <c r="A217" s="235" t="s">
        <v>522</v>
      </c>
      <c r="B217" s="429"/>
      <c r="C217" s="424">
        <f>SUM(D217:P217)</f>
        <v>20471</v>
      </c>
      <c r="D217" s="424">
        <v>15510</v>
      </c>
      <c r="E217" s="427">
        <v>4358</v>
      </c>
      <c r="F217" s="424"/>
      <c r="G217" s="424"/>
      <c r="H217" s="427"/>
      <c r="I217" s="424"/>
      <c r="J217" s="427"/>
      <c r="K217" s="424">
        <v>603</v>
      </c>
      <c r="L217" s="426"/>
      <c r="M217" s="428"/>
      <c r="N217" s="424"/>
      <c r="O217" s="427"/>
      <c r="P217" s="424"/>
    </row>
    <row r="218" spans="1:16" ht="12.75">
      <c r="A218" s="245" t="s">
        <v>523</v>
      </c>
      <c r="B218" s="429"/>
      <c r="C218" s="437">
        <f>(C217/C216)*100</f>
        <v>116.93705015423284</v>
      </c>
      <c r="D218" s="438">
        <f>(D217/D216)*100</f>
        <v>123.64477040816327</v>
      </c>
      <c r="E218" s="438">
        <f>(E217/E216)*100</f>
        <v>100</v>
      </c>
      <c r="F218" s="438">
        <v>0</v>
      </c>
      <c r="G218" s="438">
        <v>0</v>
      </c>
      <c r="H218" s="438">
        <v>0</v>
      </c>
      <c r="I218" s="438">
        <v>0</v>
      </c>
      <c r="J218" s="438">
        <v>0</v>
      </c>
      <c r="K218" s="438">
        <v>0</v>
      </c>
      <c r="L218" s="438">
        <v>0</v>
      </c>
      <c r="M218" s="473">
        <v>0</v>
      </c>
      <c r="N218" s="437">
        <v>0</v>
      </c>
      <c r="O218" s="438">
        <v>0</v>
      </c>
      <c r="P218" s="437">
        <v>0</v>
      </c>
    </row>
    <row r="219" spans="1:16" ht="12.75">
      <c r="A219" s="173" t="s">
        <v>569</v>
      </c>
      <c r="B219" s="425"/>
      <c r="C219" s="426"/>
      <c r="D219" s="424"/>
      <c r="E219" s="427"/>
      <c r="F219" s="424"/>
      <c r="G219" s="424"/>
      <c r="H219" s="427"/>
      <c r="I219" s="424"/>
      <c r="J219" s="427"/>
      <c r="K219" s="424"/>
      <c r="L219" s="426"/>
      <c r="M219" s="428"/>
      <c r="N219" s="424"/>
      <c r="O219" s="427"/>
      <c r="P219" s="424"/>
    </row>
    <row r="220" spans="1:16" ht="12.75">
      <c r="A220" s="235" t="s">
        <v>95</v>
      </c>
      <c r="B220" s="429" t="s">
        <v>443</v>
      </c>
      <c r="C220" s="426">
        <f>SUM(D220:P220)</f>
        <v>0</v>
      </c>
      <c r="D220" s="424">
        <v>0</v>
      </c>
      <c r="E220" s="427">
        <v>0</v>
      </c>
      <c r="F220" s="424">
        <v>0</v>
      </c>
      <c r="G220" s="424">
        <v>0</v>
      </c>
      <c r="H220" s="427">
        <v>0</v>
      </c>
      <c r="I220" s="424">
        <v>0</v>
      </c>
      <c r="J220" s="427">
        <v>0</v>
      </c>
      <c r="K220" s="424">
        <v>0</v>
      </c>
      <c r="L220" s="426">
        <v>0</v>
      </c>
      <c r="M220" s="428">
        <v>0</v>
      </c>
      <c r="N220" s="424"/>
      <c r="O220" s="427">
        <v>0</v>
      </c>
      <c r="P220" s="424">
        <v>0</v>
      </c>
    </row>
    <row r="221" spans="1:16" ht="12.75">
      <c r="A221" s="235" t="s">
        <v>614</v>
      </c>
      <c r="B221" s="429"/>
      <c r="C221" s="426">
        <f>SUM(D221:P221)</f>
        <v>0</v>
      </c>
      <c r="D221" s="424"/>
      <c r="E221" s="427"/>
      <c r="F221" s="424"/>
      <c r="G221" s="424"/>
      <c r="H221" s="427"/>
      <c r="I221" s="424"/>
      <c r="J221" s="427"/>
      <c r="K221" s="424"/>
      <c r="L221" s="426"/>
      <c r="M221" s="428"/>
      <c r="N221" s="424"/>
      <c r="O221" s="427"/>
      <c r="P221" s="424"/>
    </row>
    <row r="222" spans="1:16" ht="12.75">
      <c r="A222" s="235" t="s">
        <v>522</v>
      </c>
      <c r="B222" s="429"/>
      <c r="C222" s="426">
        <f>SUM(D222:P222)</f>
        <v>0</v>
      </c>
      <c r="D222" s="424"/>
      <c r="E222" s="427"/>
      <c r="F222" s="424"/>
      <c r="G222" s="424"/>
      <c r="H222" s="427"/>
      <c r="I222" s="424"/>
      <c r="J222" s="427"/>
      <c r="K222" s="424"/>
      <c r="L222" s="426"/>
      <c r="M222" s="428"/>
      <c r="N222" s="424"/>
      <c r="O222" s="427"/>
      <c r="P222" s="424"/>
    </row>
    <row r="223" spans="1:16" ht="12.75">
      <c r="A223" s="245" t="s">
        <v>523</v>
      </c>
      <c r="B223" s="429"/>
      <c r="C223" s="435">
        <v>0</v>
      </c>
      <c r="D223" s="435">
        <v>0</v>
      </c>
      <c r="E223" s="435">
        <v>0</v>
      </c>
      <c r="F223" s="435">
        <v>0</v>
      </c>
      <c r="G223" s="435">
        <v>0</v>
      </c>
      <c r="H223" s="435">
        <v>0</v>
      </c>
      <c r="I223" s="435">
        <v>0</v>
      </c>
      <c r="J223" s="435">
        <v>0</v>
      </c>
      <c r="K223" s="435">
        <v>0</v>
      </c>
      <c r="L223" s="435">
        <v>0</v>
      </c>
      <c r="M223" s="472">
        <v>0</v>
      </c>
      <c r="N223" s="470">
        <v>0</v>
      </c>
      <c r="O223" s="435">
        <v>0</v>
      </c>
      <c r="P223" s="470">
        <v>0</v>
      </c>
    </row>
    <row r="224" spans="1:16" ht="12.75">
      <c r="A224" s="173" t="s">
        <v>570</v>
      </c>
      <c r="B224" s="425"/>
      <c r="C224" s="430"/>
      <c r="D224" s="431"/>
      <c r="E224" s="434"/>
      <c r="F224" s="431"/>
      <c r="G224" s="431"/>
      <c r="H224" s="434"/>
      <c r="I224" s="431"/>
      <c r="J224" s="434"/>
      <c r="K224" s="431"/>
      <c r="L224" s="430"/>
      <c r="M224" s="433"/>
      <c r="N224" s="431"/>
      <c r="O224" s="434"/>
      <c r="P224" s="431"/>
    </row>
    <row r="225" spans="1:16" ht="12.75">
      <c r="A225" s="235" t="s">
        <v>95</v>
      </c>
      <c r="B225" s="429" t="s">
        <v>443</v>
      </c>
      <c r="C225" s="426">
        <f>SUM(D225:P225)</f>
        <v>5000</v>
      </c>
      <c r="D225" s="424">
        <v>0</v>
      </c>
      <c r="E225" s="427">
        <v>0</v>
      </c>
      <c r="F225" s="424">
        <v>0</v>
      </c>
      <c r="G225" s="424">
        <v>0</v>
      </c>
      <c r="H225" s="427">
        <v>0</v>
      </c>
      <c r="I225" s="424">
        <v>0</v>
      </c>
      <c r="J225" s="427">
        <v>0</v>
      </c>
      <c r="K225" s="424">
        <v>0</v>
      </c>
      <c r="L225" s="426">
        <v>0</v>
      </c>
      <c r="M225" s="428">
        <v>0</v>
      </c>
      <c r="N225" s="424"/>
      <c r="O225" s="427">
        <v>0</v>
      </c>
      <c r="P225" s="424">
        <v>5000</v>
      </c>
    </row>
    <row r="226" spans="1:16" ht="12.75">
      <c r="A226" s="235" t="s">
        <v>614</v>
      </c>
      <c r="B226" s="429"/>
      <c r="C226" s="426">
        <f>SUM(D226:P226)</f>
        <v>77333</v>
      </c>
      <c r="D226" s="424"/>
      <c r="E226" s="427"/>
      <c r="F226" s="424"/>
      <c r="G226" s="424"/>
      <c r="H226" s="427"/>
      <c r="I226" s="424"/>
      <c r="J226" s="427"/>
      <c r="K226" s="424"/>
      <c r="L226" s="426"/>
      <c r="M226" s="428"/>
      <c r="N226" s="424"/>
      <c r="O226" s="427"/>
      <c r="P226" s="424">
        <v>77333</v>
      </c>
    </row>
    <row r="227" spans="1:16" ht="12.75">
      <c r="A227" s="235" t="s">
        <v>522</v>
      </c>
      <c r="B227" s="429"/>
      <c r="C227" s="426">
        <f>SUM(D227:P227)</f>
        <v>0</v>
      </c>
      <c r="D227" s="424"/>
      <c r="E227" s="427"/>
      <c r="F227" s="424"/>
      <c r="G227" s="424"/>
      <c r="H227" s="427"/>
      <c r="I227" s="424"/>
      <c r="J227" s="427"/>
      <c r="K227" s="424"/>
      <c r="L227" s="426"/>
      <c r="M227" s="428"/>
      <c r="N227" s="424"/>
      <c r="O227" s="427"/>
      <c r="P227" s="424"/>
    </row>
    <row r="228" spans="1:16" ht="12.75">
      <c r="A228" s="245" t="s">
        <v>523</v>
      </c>
      <c r="B228" s="436"/>
      <c r="C228" s="435">
        <f>(C227/C226)*100</f>
        <v>0</v>
      </c>
      <c r="D228" s="435">
        <v>0</v>
      </c>
      <c r="E228" s="435">
        <v>0</v>
      </c>
      <c r="F228" s="435">
        <v>0</v>
      </c>
      <c r="G228" s="435">
        <v>0</v>
      </c>
      <c r="H228" s="435">
        <v>0</v>
      </c>
      <c r="I228" s="435">
        <v>0</v>
      </c>
      <c r="J228" s="435">
        <v>0</v>
      </c>
      <c r="K228" s="435">
        <v>0</v>
      </c>
      <c r="L228" s="435">
        <v>0</v>
      </c>
      <c r="M228" s="472">
        <v>0</v>
      </c>
      <c r="N228" s="470">
        <v>0</v>
      </c>
      <c r="O228" s="435">
        <v>0</v>
      </c>
      <c r="P228" s="470">
        <v>0</v>
      </c>
    </row>
    <row r="229" spans="1:16" ht="12.75">
      <c r="A229" s="239" t="s">
        <v>85</v>
      </c>
      <c r="B229" s="383"/>
      <c r="C229" s="226"/>
      <c r="D229" s="226"/>
      <c r="E229" s="238"/>
      <c r="F229" s="226"/>
      <c r="G229" s="238"/>
      <c r="H229" s="226"/>
      <c r="I229" s="238"/>
      <c r="J229" s="226"/>
      <c r="K229" s="226"/>
      <c r="L229" s="238"/>
      <c r="M229" s="226"/>
      <c r="N229" s="226"/>
      <c r="O229" s="238"/>
      <c r="P229" s="226"/>
    </row>
    <row r="230" spans="1:16" s="176" customFormat="1" ht="12.75">
      <c r="A230" s="235" t="s">
        <v>95</v>
      </c>
      <c r="B230" s="383"/>
      <c r="C230" s="384">
        <f>SUM(D230:P230)</f>
        <v>1037758</v>
      </c>
      <c r="D230" s="384">
        <f aca="true" t="shared" si="1" ref="D230:P230">SUM(D160,D165,D170,D175,D180,D185,D190,D195,D200,D205,D210,D215,D220,D225,D252)</f>
        <v>33090</v>
      </c>
      <c r="E230" s="385">
        <f t="shared" si="1"/>
        <v>8238</v>
      </c>
      <c r="F230" s="384">
        <f t="shared" si="1"/>
        <v>464398</v>
      </c>
      <c r="G230" s="385">
        <f t="shared" si="1"/>
        <v>59099</v>
      </c>
      <c r="H230" s="384">
        <f t="shared" si="1"/>
        <v>127714</v>
      </c>
      <c r="I230" s="385">
        <f t="shared" si="1"/>
        <v>12650</v>
      </c>
      <c r="J230" s="384">
        <f t="shared" si="1"/>
        <v>107195</v>
      </c>
      <c r="K230" s="384">
        <f t="shared" si="1"/>
        <v>82880</v>
      </c>
      <c r="L230" s="385">
        <f t="shared" si="1"/>
        <v>3300</v>
      </c>
      <c r="M230" s="384">
        <f t="shared" si="1"/>
        <v>0</v>
      </c>
      <c r="N230" s="384"/>
      <c r="O230" s="385">
        <f t="shared" si="1"/>
        <v>134194</v>
      </c>
      <c r="P230" s="384">
        <f t="shared" si="1"/>
        <v>5000</v>
      </c>
    </row>
    <row r="231" spans="1:23" s="176" customFormat="1" ht="12.75">
      <c r="A231" s="235" t="s">
        <v>614</v>
      </c>
      <c r="B231" s="383"/>
      <c r="C231" s="384">
        <f>SUM(D231:P231)</f>
        <v>1988122</v>
      </c>
      <c r="D231" s="384">
        <f>D259+D260</f>
        <v>100323</v>
      </c>
      <c r="E231" s="385">
        <f aca="true" t="shared" si="2" ref="E231:P231">E259+E260</f>
        <v>21016</v>
      </c>
      <c r="F231" s="385">
        <v>404908</v>
      </c>
      <c r="G231" s="384">
        <f t="shared" si="2"/>
        <v>65191</v>
      </c>
      <c r="H231" s="384">
        <f t="shared" si="2"/>
        <v>157272</v>
      </c>
      <c r="I231" s="385">
        <f t="shared" si="2"/>
        <v>17827</v>
      </c>
      <c r="J231" s="384">
        <f t="shared" si="2"/>
        <v>155766</v>
      </c>
      <c r="K231" s="384">
        <f t="shared" si="2"/>
        <v>139687</v>
      </c>
      <c r="L231" s="385">
        <f t="shared" si="2"/>
        <v>10030</v>
      </c>
      <c r="M231" s="384">
        <f t="shared" si="2"/>
        <v>25950</v>
      </c>
      <c r="N231" s="384">
        <v>200000</v>
      </c>
      <c r="O231" s="385">
        <f t="shared" si="2"/>
        <v>612819</v>
      </c>
      <c r="P231" s="384">
        <f t="shared" si="2"/>
        <v>77333</v>
      </c>
      <c r="Q231" s="271"/>
      <c r="R231" s="271"/>
      <c r="S231" s="271"/>
      <c r="T231" s="271"/>
      <c r="U231" s="271"/>
      <c r="V231" s="271"/>
      <c r="W231" s="271"/>
    </row>
    <row r="232" spans="1:23" s="176" customFormat="1" ht="12.75">
      <c r="A232" s="235" t="s">
        <v>522</v>
      </c>
      <c r="B232" s="387"/>
      <c r="C232" s="240">
        <f>SUM(D232:P232)</f>
        <v>1892157</v>
      </c>
      <c r="D232" s="384">
        <f>D265+D266</f>
        <v>99697</v>
      </c>
      <c r="E232" s="385">
        <f aca="true" t="shared" si="3" ref="E232:P232">E265+E266</f>
        <v>21013</v>
      </c>
      <c r="F232" s="384">
        <f t="shared" si="3"/>
        <v>391219</v>
      </c>
      <c r="G232" s="385">
        <f t="shared" si="3"/>
        <v>65119</v>
      </c>
      <c r="H232" s="384">
        <f t="shared" si="3"/>
        <v>157151</v>
      </c>
      <c r="I232" s="385">
        <f t="shared" si="3"/>
        <v>17561</v>
      </c>
      <c r="J232" s="384">
        <f t="shared" si="3"/>
        <v>155766</v>
      </c>
      <c r="K232" s="384">
        <f t="shared" si="3"/>
        <v>135832</v>
      </c>
      <c r="L232" s="385">
        <f t="shared" si="3"/>
        <v>10030</v>
      </c>
      <c r="M232" s="384">
        <f t="shared" si="3"/>
        <v>25950</v>
      </c>
      <c r="N232" s="384">
        <v>200000</v>
      </c>
      <c r="O232" s="385">
        <f t="shared" si="3"/>
        <v>612819</v>
      </c>
      <c r="P232" s="384">
        <f t="shared" si="3"/>
        <v>0</v>
      </c>
      <c r="Q232" s="271"/>
      <c r="R232" s="271"/>
      <c r="S232" s="271"/>
      <c r="T232" s="271"/>
      <c r="U232" s="271"/>
      <c r="V232" s="271"/>
      <c r="W232" s="271"/>
    </row>
    <row r="233" spans="1:23" s="176" customFormat="1" ht="12.75">
      <c r="A233" s="245" t="s">
        <v>523</v>
      </c>
      <c r="B233" s="387"/>
      <c r="C233" s="388">
        <f aca="true" t="shared" si="4" ref="C233:M233">(C232/C231)*100</f>
        <v>95.17308293957815</v>
      </c>
      <c r="D233" s="476">
        <f t="shared" si="4"/>
        <v>99.3760154700318</v>
      </c>
      <c r="E233" s="477">
        <f t="shared" si="4"/>
        <v>99.9857251617815</v>
      </c>
      <c r="F233" s="526">
        <f t="shared" si="4"/>
        <v>96.61923202307685</v>
      </c>
      <c r="G233" s="477">
        <f t="shared" si="4"/>
        <v>99.88955530671412</v>
      </c>
      <c r="H233" s="476">
        <f t="shared" si="4"/>
        <v>99.92306322803805</v>
      </c>
      <c r="I233" s="477">
        <f t="shared" si="4"/>
        <v>98.50788130364054</v>
      </c>
      <c r="J233" s="476">
        <f t="shared" si="4"/>
        <v>100</v>
      </c>
      <c r="K233" s="476">
        <f t="shared" si="4"/>
        <v>97.24025857810676</v>
      </c>
      <c r="L233" s="477">
        <f t="shared" si="4"/>
        <v>100</v>
      </c>
      <c r="M233" s="476">
        <f t="shared" si="4"/>
        <v>100</v>
      </c>
      <c r="N233" s="476">
        <v>100</v>
      </c>
      <c r="O233" s="477">
        <f>(O232/O231)*100</f>
        <v>100</v>
      </c>
      <c r="P233" s="476">
        <f>(P232/P231)*100</f>
        <v>0</v>
      </c>
      <c r="Q233" s="271"/>
      <c r="R233" s="271"/>
      <c r="S233" s="271"/>
      <c r="T233" s="271"/>
      <c r="U233" s="271"/>
      <c r="V233" s="271"/>
      <c r="W233" s="271"/>
    </row>
    <row r="234" spans="1:16" ht="12.75">
      <c r="A234" s="367" t="s">
        <v>472</v>
      </c>
      <c r="B234" s="452"/>
      <c r="C234" s="226">
        <v>977990</v>
      </c>
      <c r="D234" s="226">
        <v>3190</v>
      </c>
      <c r="E234" s="365">
        <v>415</v>
      </c>
      <c r="F234" s="745">
        <v>462932</v>
      </c>
      <c r="G234" s="246">
        <v>56761</v>
      </c>
      <c r="H234" s="226">
        <v>127564</v>
      </c>
      <c r="I234" s="246">
        <v>5500</v>
      </c>
      <c r="J234" s="226">
        <v>107195</v>
      </c>
      <c r="K234" s="246">
        <v>82880</v>
      </c>
      <c r="L234" s="226">
        <v>3300</v>
      </c>
      <c r="M234" s="365">
        <v>0</v>
      </c>
      <c r="N234" s="173"/>
      <c r="O234" s="246">
        <v>134194</v>
      </c>
      <c r="P234" s="226">
        <v>5000</v>
      </c>
    </row>
    <row r="235" spans="1:16" ht="12.75">
      <c r="A235" s="370" t="s">
        <v>614</v>
      </c>
      <c r="B235" s="453"/>
      <c r="C235" s="202">
        <f>SUM(D235:P235)</f>
        <v>1953353</v>
      </c>
      <c r="D235" s="202">
        <f>D261+D262</f>
        <v>87707</v>
      </c>
      <c r="E235" s="236">
        <f aca="true" t="shared" si="5" ref="E235:P235">E261+E262</f>
        <v>16658</v>
      </c>
      <c r="F235" s="424">
        <v>397556</v>
      </c>
      <c r="G235" s="236">
        <f t="shared" si="5"/>
        <v>61242</v>
      </c>
      <c r="H235" s="202">
        <f t="shared" si="5"/>
        <v>157272</v>
      </c>
      <c r="I235" s="236">
        <f t="shared" si="5"/>
        <v>11937</v>
      </c>
      <c r="J235" s="202">
        <f t="shared" si="5"/>
        <v>155766</v>
      </c>
      <c r="K235" s="236">
        <f t="shared" si="5"/>
        <v>139083</v>
      </c>
      <c r="L235" s="202">
        <f t="shared" si="5"/>
        <v>10030</v>
      </c>
      <c r="M235" s="236">
        <f t="shared" si="5"/>
        <v>25950</v>
      </c>
      <c r="N235" s="202">
        <v>200000</v>
      </c>
      <c r="O235" s="236">
        <f t="shared" si="5"/>
        <v>612819</v>
      </c>
      <c r="P235" s="202">
        <f t="shared" si="5"/>
        <v>77333</v>
      </c>
    </row>
    <row r="236" spans="1:16" ht="12.75">
      <c r="A236" s="370" t="s">
        <v>522</v>
      </c>
      <c r="B236" s="453"/>
      <c r="C236" s="202">
        <f>SUM(D236:P236)</f>
        <v>1853798</v>
      </c>
      <c r="D236" s="202">
        <f>D232-(D240+D244)</f>
        <v>84116</v>
      </c>
      <c r="E236" s="236">
        <f aca="true" t="shared" si="6" ref="E236:P236">E232-(E240+E244)</f>
        <v>16655</v>
      </c>
      <c r="F236" s="202">
        <f t="shared" si="6"/>
        <v>383867</v>
      </c>
      <c r="G236" s="236">
        <f t="shared" si="6"/>
        <v>61242</v>
      </c>
      <c r="H236" s="202">
        <f t="shared" si="6"/>
        <v>157151</v>
      </c>
      <c r="I236" s="236">
        <f t="shared" si="6"/>
        <v>10973</v>
      </c>
      <c r="J236" s="202">
        <f t="shared" si="6"/>
        <v>155766</v>
      </c>
      <c r="K236" s="236">
        <f t="shared" si="6"/>
        <v>135229</v>
      </c>
      <c r="L236" s="202">
        <f t="shared" si="6"/>
        <v>10030</v>
      </c>
      <c r="M236" s="236">
        <f t="shared" si="6"/>
        <v>25950</v>
      </c>
      <c r="N236" s="202">
        <f t="shared" si="6"/>
        <v>200000</v>
      </c>
      <c r="O236" s="236">
        <f t="shared" si="6"/>
        <v>612819</v>
      </c>
      <c r="P236" s="202">
        <f t="shared" si="6"/>
        <v>0</v>
      </c>
    </row>
    <row r="237" spans="1:16" ht="12.75">
      <c r="A237" s="373" t="s">
        <v>523</v>
      </c>
      <c r="B237" s="453"/>
      <c r="C237" s="248">
        <f aca="true" t="shared" si="7" ref="C237:L237">(C236/C235)*100</f>
        <v>94.90337895915383</v>
      </c>
      <c r="D237" s="248">
        <f t="shared" si="7"/>
        <v>95.905685977174</v>
      </c>
      <c r="E237" s="392">
        <f t="shared" si="7"/>
        <v>99.98199063513027</v>
      </c>
      <c r="F237" s="248">
        <f t="shared" si="7"/>
        <v>96.55671150730967</v>
      </c>
      <c r="G237" s="392">
        <f t="shared" si="7"/>
        <v>100</v>
      </c>
      <c r="H237" s="248">
        <f t="shared" si="7"/>
        <v>99.92306322803805</v>
      </c>
      <c r="I237" s="392">
        <f t="shared" si="7"/>
        <v>91.92426907933317</v>
      </c>
      <c r="J237" s="248">
        <f t="shared" si="7"/>
        <v>100</v>
      </c>
      <c r="K237" s="392">
        <f t="shared" si="7"/>
        <v>97.228992759719</v>
      </c>
      <c r="L237" s="248">
        <f t="shared" si="7"/>
        <v>100</v>
      </c>
      <c r="M237" s="392">
        <v>100</v>
      </c>
      <c r="N237" s="248">
        <v>100</v>
      </c>
      <c r="O237" s="392">
        <f>(O236/O235)*100</f>
        <v>100</v>
      </c>
      <c r="P237" s="248">
        <f>(P236/P235)*100</f>
        <v>0</v>
      </c>
    </row>
    <row r="238" spans="1:16" s="121" customFormat="1" ht="12.75">
      <c r="A238" s="367" t="s">
        <v>473</v>
      </c>
      <c r="B238" s="454"/>
      <c r="C238" s="389">
        <v>22045</v>
      </c>
      <c r="D238" s="389">
        <v>0</v>
      </c>
      <c r="E238" s="390">
        <v>0</v>
      </c>
      <c r="F238" s="389">
        <v>1466</v>
      </c>
      <c r="G238" s="390">
        <v>2338</v>
      </c>
      <c r="H238" s="389">
        <v>150</v>
      </c>
      <c r="I238" s="390">
        <v>7150</v>
      </c>
      <c r="J238" s="389">
        <v>0</v>
      </c>
      <c r="K238" s="390">
        <v>0</v>
      </c>
      <c r="L238" s="389">
        <v>0</v>
      </c>
      <c r="M238" s="390">
        <v>0</v>
      </c>
      <c r="N238" s="389"/>
      <c r="O238" s="390">
        <v>0</v>
      </c>
      <c r="P238" s="389">
        <v>0</v>
      </c>
    </row>
    <row r="239" spans="1:16" s="121" customFormat="1" ht="12.75">
      <c r="A239" s="235" t="s">
        <v>614</v>
      </c>
      <c r="B239" s="387"/>
      <c r="C239" s="194">
        <f>SUM(D239:P239)</f>
        <v>17263</v>
      </c>
      <c r="D239" s="194">
        <f>D263</f>
        <v>72</v>
      </c>
      <c r="E239" s="195">
        <f aca="true" t="shared" si="8" ref="E239:P239">E263</f>
        <v>0</v>
      </c>
      <c r="F239" s="194">
        <f t="shared" si="8"/>
        <v>7352</v>
      </c>
      <c r="G239" s="195">
        <f t="shared" si="8"/>
        <v>3949</v>
      </c>
      <c r="H239" s="194">
        <f t="shared" si="8"/>
        <v>0</v>
      </c>
      <c r="I239" s="195">
        <f t="shared" si="8"/>
        <v>5890</v>
      </c>
      <c r="J239" s="194">
        <f t="shared" si="8"/>
        <v>0</v>
      </c>
      <c r="K239" s="195">
        <f t="shared" si="8"/>
        <v>0</v>
      </c>
      <c r="L239" s="194">
        <f t="shared" si="8"/>
        <v>0</v>
      </c>
      <c r="M239" s="195">
        <f t="shared" si="8"/>
        <v>0</v>
      </c>
      <c r="N239" s="194"/>
      <c r="O239" s="195">
        <f t="shared" si="8"/>
        <v>0</v>
      </c>
      <c r="P239" s="194">
        <f t="shared" si="8"/>
        <v>0</v>
      </c>
    </row>
    <row r="240" spans="1:23" s="121" customFormat="1" ht="12.75">
      <c r="A240" s="235" t="s">
        <v>522</v>
      </c>
      <c r="B240" s="387"/>
      <c r="C240" s="202">
        <f>SUM(D240:P240)</f>
        <v>17888</v>
      </c>
      <c r="D240" s="194">
        <f>SUM(D112,D122,D127,D167,D202,)</f>
        <v>71</v>
      </c>
      <c r="E240" s="195">
        <f aca="true" t="shared" si="9" ref="E240:P240">SUM(E112,E122,E127,E167,E202,)</f>
        <v>0</v>
      </c>
      <c r="F240" s="194">
        <f t="shared" si="9"/>
        <v>7352</v>
      </c>
      <c r="G240" s="195">
        <f t="shared" si="9"/>
        <v>3877</v>
      </c>
      <c r="H240" s="194">
        <f t="shared" si="9"/>
        <v>0</v>
      </c>
      <c r="I240" s="195">
        <f t="shared" si="9"/>
        <v>6588</v>
      </c>
      <c r="J240" s="194">
        <f t="shared" si="9"/>
        <v>0</v>
      </c>
      <c r="K240" s="195">
        <f t="shared" si="9"/>
        <v>0</v>
      </c>
      <c r="L240" s="194">
        <f t="shared" si="9"/>
        <v>0</v>
      </c>
      <c r="M240" s="195">
        <f t="shared" si="9"/>
        <v>0</v>
      </c>
      <c r="N240" s="194">
        <f t="shared" si="9"/>
        <v>0</v>
      </c>
      <c r="O240" s="195">
        <f t="shared" si="9"/>
        <v>0</v>
      </c>
      <c r="P240" s="194">
        <f t="shared" si="9"/>
        <v>0</v>
      </c>
      <c r="W240" s="149"/>
    </row>
    <row r="241" spans="1:16" s="121" customFormat="1" ht="12.75">
      <c r="A241" s="245" t="s">
        <v>523</v>
      </c>
      <c r="B241" s="387"/>
      <c r="C241" s="248">
        <f>(C240/C239)*100</f>
        <v>103.6204599432312</v>
      </c>
      <c r="D241" s="248">
        <f>(D240/D239)*100</f>
        <v>98.61111111111111</v>
      </c>
      <c r="E241" s="392">
        <v>0</v>
      </c>
      <c r="F241" s="248">
        <f>(F240/F239)*100</f>
        <v>100</v>
      </c>
      <c r="G241" s="392">
        <f>(G240/G239)*100</f>
        <v>98.17675360850848</v>
      </c>
      <c r="H241" s="248">
        <v>0</v>
      </c>
      <c r="I241" s="392">
        <f>(I240/I239)*100</f>
        <v>111.85059422750425</v>
      </c>
      <c r="J241" s="248">
        <v>0</v>
      </c>
      <c r="K241" s="392">
        <v>0</v>
      </c>
      <c r="L241" s="248">
        <v>0</v>
      </c>
      <c r="M241" s="392">
        <v>0</v>
      </c>
      <c r="N241" s="248">
        <v>0</v>
      </c>
      <c r="O241" s="392">
        <v>0</v>
      </c>
      <c r="P241" s="248">
        <v>0</v>
      </c>
    </row>
    <row r="242" spans="1:16" s="121" customFormat="1" ht="12.75">
      <c r="A242" s="367" t="s">
        <v>474</v>
      </c>
      <c r="B242" s="455"/>
      <c r="C242" s="389">
        <v>37723</v>
      </c>
      <c r="D242" s="389">
        <v>29900</v>
      </c>
      <c r="E242" s="390">
        <v>7823</v>
      </c>
      <c r="F242" s="389">
        <v>0</v>
      </c>
      <c r="G242" s="390">
        <v>0</v>
      </c>
      <c r="H242" s="389">
        <v>0</v>
      </c>
      <c r="I242" s="390">
        <v>0</v>
      </c>
      <c r="J242" s="389">
        <v>0</v>
      </c>
      <c r="K242" s="390">
        <v>0</v>
      </c>
      <c r="L242" s="389">
        <v>0</v>
      </c>
      <c r="M242" s="390">
        <v>0</v>
      </c>
      <c r="N242" s="389"/>
      <c r="O242" s="390">
        <v>0</v>
      </c>
      <c r="P242" s="389">
        <v>0</v>
      </c>
    </row>
    <row r="243" spans="1:16" s="121" customFormat="1" ht="12.75">
      <c r="A243" s="235" t="s">
        <v>614</v>
      </c>
      <c r="B243" s="383"/>
      <c r="C243" s="194">
        <f>SUM(D243:P243)</f>
        <v>17506</v>
      </c>
      <c r="D243" s="194">
        <f>D216</f>
        <v>12544</v>
      </c>
      <c r="E243" s="195">
        <f aca="true" t="shared" si="10" ref="E243:P243">E216</f>
        <v>4358</v>
      </c>
      <c r="F243" s="194">
        <f t="shared" si="10"/>
        <v>0</v>
      </c>
      <c r="G243" s="195">
        <f t="shared" si="10"/>
        <v>0</v>
      </c>
      <c r="H243" s="194">
        <f t="shared" si="10"/>
        <v>0</v>
      </c>
      <c r="I243" s="195">
        <f t="shared" si="10"/>
        <v>0</v>
      </c>
      <c r="J243" s="194">
        <f t="shared" si="10"/>
        <v>0</v>
      </c>
      <c r="K243" s="195">
        <f t="shared" si="10"/>
        <v>604</v>
      </c>
      <c r="L243" s="194">
        <f t="shared" si="10"/>
        <v>0</v>
      </c>
      <c r="M243" s="195">
        <f t="shared" si="10"/>
        <v>0</v>
      </c>
      <c r="N243" s="194"/>
      <c r="O243" s="195">
        <f t="shared" si="10"/>
        <v>0</v>
      </c>
      <c r="P243" s="194">
        <f t="shared" si="10"/>
        <v>0</v>
      </c>
    </row>
    <row r="244" spans="1:16" s="121" customFormat="1" ht="12.75">
      <c r="A244" s="235" t="s">
        <v>522</v>
      </c>
      <c r="B244" s="383"/>
      <c r="C244" s="202">
        <f>SUM(D244:P244)</f>
        <v>20471</v>
      </c>
      <c r="D244" s="194">
        <f>SUM(D217,)</f>
        <v>15510</v>
      </c>
      <c r="E244" s="195">
        <f aca="true" t="shared" si="11" ref="E244:P244">SUM(E217,)</f>
        <v>4358</v>
      </c>
      <c r="F244" s="194">
        <f t="shared" si="11"/>
        <v>0</v>
      </c>
      <c r="G244" s="195">
        <f t="shared" si="11"/>
        <v>0</v>
      </c>
      <c r="H244" s="194">
        <f t="shared" si="11"/>
        <v>0</v>
      </c>
      <c r="I244" s="195">
        <f t="shared" si="11"/>
        <v>0</v>
      </c>
      <c r="J244" s="194">
        <f t="shared" si="11"/>
        <v>0</v>
      </c>
      <c r="K244" s="195">
        <f t="shared" si="11"/>
        <v>603</v>
      </c>
      <c r="L244" s="194">
        <f t="shared" si="11"/>
        <v>0</v>
      </c>
      <c r="M244" s="195">
        <f t="shared" si="11"/>
        <v>0</v>
      </c>
      <c r="N244" s="194">
        <f t="shared" si="11"/>
        <v>0</v>
      </c>
      <c r="O244" s="195">
        <f t="shared" si="11"/>
        <v>0</v>
      </c>
      <c r="P244" s="194">
        <f t="shared" si="11"/>
        <v>0</v>
      </c>
    </row>
    <row r="245" spans="1:16" ht="12.75">
      <c r="A245" s="245" t="s">
        <v>523</v>
      </c>
      <c r="B245" s="456"/>
      <c r="C245" s="249">
        <f>(C244/C243)*100</f>
        <v>116.93705015423284</v>
      </c>
      <c r="D245" s="249">
        <f>(D244/D243)*100</f>
        <v>123.64477040816327</v>
      </c>
      <c r="E245" s="474">
        <f>(E244/E243)*100</f>
        <v>100</v>
      </c>
      <c r="F245" s="474">
        <v>0</v>
      </c>
      <c r="G245" s="474">
        <v>0</v>
      </c>
      <c r="H245" s="474">
        <v>0</v>
      </c>
      <c r="I245" s="474">
        <v>0</v>
      </c>
      <c r="J245" s="474">
        <v>0</v>
      </c>
      <c r="K245" s="474">
        <f>(K244/K243)*100</f>
        <v>99.83443708609272</v>
      </c>
      <c r="L245" s="249">
        <v>0</v>
      </c>
      <c r="M245" s="474">
        <v>0</v>
      </c>
      <c r="N245" s="249">
        <v>0</v>
      </c>
      <c r="O245" s="474">
        <v>0</v>
      </c>
      <c r="P245" s="249">
        <v>0</v>
      </c>
    </row>
    <row r="246" spans="1:16" ht="12.75">
      <c r="A246" s="391"/>
      <c r="B246" s="453"/>
      <c r="C246" s="392"/>
      <c r="D246" s="392"/>
      <c r="E246" s="392"/>
      <c r="F246" s="392"/>
      <c r="G246" s="392"/>
      <c r="H246" s="392"/>
      <c r="I246" s="392"/>
      <c r="J246" s="392"/>
      <c r="K246" s="392"/>
      <c r="L246" s="392"/>
      <c r="M246" s="392"/>
      <c r="N246" s="392"/>
      <c r="O246" s="392"/>
      <c r="P246" s="392"/>
    </row>
    <row r="247" spans="1:16" ht="12.75">
      <c r="A247" s="270"/>
      <c r="B247" s="457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</row>
    <row r="248" spans="1:16" ht="12.75">
      <c r="A248" s="270"/>
      <c r="B248" s="457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</row>
    <row r="249" spans="1:16" ht="12.75">
      <c r="A249" s="270"/>
      <c r="B249" s="457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</row>
    <row r="250" spans="1:16" ht="12.75">
      <c r="A250" s="270"/>
      <c r="B250" s="457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</row>
    <row r="251" spans="1:16" ht="12.75">
      <c r="A251" s="1" t="s">
        <v>246</v>
      </c>
      <c r="B251" s="45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152" t="s">
        <v>435</v>
      </c>
      <c r="B252" s="459"/>
      <c r="C252" s="98"/>
      <c r="D252" s="98">
        <f aca="true" t="shared" si="12" ref="D252:P252">SUM(D13,D18,D23,D28,D33,D38,D43,D48,D53,D58,D63,D68,D73,D78,D83,D89,D95,D100,D105,D110,D115,D120,D125,D130,D135,D140,D145,D150,D155,)</f>
        <v>0</v>
      </c>
      <c r="E252" s="98">
        <f t="shared" si="12"/>
        <v>0</v>
      </c>
      <c r="F252" s="98">
        <f t="shared" si="12"/>
        <v>427947</v>
      </c>
      <c r="G252" s="98">
        <f t="shared" si="12"/>
        <v>143</v>
      </c>
      <c r="H252" s="98">
        <f t="shared" si="12"/>
        <v>63119</v>
      </c>
      <c r="I252" s="98">
        <f t="shared" si="12"/>
        <v>12650</v>
      </c>
      <c r="J252" s="98">
        <f t="shared" si="12"/>
        <v>19809</v>
      </c>
      <c r="K252" s="98">
        <f t="shared" si="12"/>
        <v>82880</v>
      </c>
      <c r="L252" s="98">
        <f t="shared" si="12"/>
        <v>3300</v>
      </c>
      <c r="M252" s="98">
        <f t="shared" si="12"/>
        <v>0</v>
      </c>
      <c r="N252" s="98">
        <f t="shared" si="12"/>
        <v>0</v>
      </c>
      <c r="O252" s="98">
        <f t="shared" si="12"/>
        <v>134194</v>
      </c>
      <c r="P252" s="98">
        <f t="shared" si="12"/>
        <v>0</v>
      </c>
    </row>
    <row r="253" spans="1:16" ht="12.75">
      <c r="A253" s="1"/>
      <c r="B253" s="45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</row>
    <row r="254" spans="1:16" ht="12.75">
      <c r="A254" s="1" t="s">
        <v>477</v>
      </c>
      <c r="B254" s="45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</row>
    <row r="255" spans="1:16" ht="12.75">
      <c r="A255" s="1" t="s">
        <v>478</v>
      </c>
      <c r="B255" s="458"/>
      <c r="C255" s="98">
        <f>SUM(C13:C83,C95:C100,C115,C130:C150,C155,C160,C170:C195,C205:C210,C225)</f>
        <v>4653997.382859795</v>
      </c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</row>
    <row r="256" spans="1:16" ht="12.75">
      <c r="A256" s="1" t="s">
        <v>389</v>
      </c>
      <c r="B256" s="458"/>
      <c r="C256" s="98">
        <f>SUM(C105,C110,C120:C125,C165,C200,)</f>
        <v>27229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1"/>
      <c r="B257" s="458"/>
      <c r="C257" s="98">
        <f>SUM(C215)</f>
        <v>37723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1"/>
      <c r="B258" s="458"/>
      <c r="C258" s="98">
        <f>SUM(C255:C257)</f>
        <v>4718949.382859795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1" t="s">
        <v>485</v>
      </c>
      <c r="B259" s="458"/>
      <c r="C259" s="1"/>
      <c r="D259" s="98">
        <f aca="true" t="shared" si="13" ref="D259:P259">D14+D19+D24+D29+D34+D39+D44+D49+D54+D59+D64+D69+D74+D79+D84+D90+D96+D101+D106+D111+D116+D121+D126+D131+D136+D141+D146+D151+D156+D161</f>
        <v>12752</v>
      </c>
      <c r="E259" s="98">
        <f t="shared" si="13"/>
        <v>6662</v>
      </c>
      <c r="F259" s="98">
        <f t="shared" si="13"/>
        <v>321042</v>
      </c>
      <c r="G259" s="98">
        <f t="shared" si="13"/>
        <v>143</v>
      </c>
      <c r="H259" s="98">
        <f t="shared" si="13"/>
        <v>157272</v>
      </c>
      <c r="I259" s="98">
        <f t="shared" si="13"/>
        <v>17827</v>
      </c>
      <c r="J259" s="98">
        <f t="shared" si="13"/>
        <v>459</v>
      </c>
      <c r="K259" s="98">
        <f t="shared" si="13"/>
        <v>120830</v>
      </c>
      <c r="L259" s="98">
        <f t="shared" si="13"/>
        <v>10030</v>
      </c>
      <c r="M259" s="98">
        <f t="shared" si="13"/>
        <v>25950</v>
      </c>
      <c r="N259" s="98"/>
      <c r="O259" s="98">
        <f t="shared" si="13"/>
        <v>612819</v>
      </c>
      <c r="P259" s="98">
        <f t="shared" si="13"/>
        <v>0</v>
      </c>
    </row>
    <row r="260" spans="1:16" ht="12.75">
      <c r="A260" s="1" t="s">
        <v>481</v>
      </c>
      <c r="B260" s="458"/>
      <c r="C260" s="1"/>
      <c r="D260" s="98">
        <f aca="true" t="shared" si="14" ref="D260:P260">D166+D171+D176+D181+D186+D191+D196+D201+D206+D211+D216+D221+D226</f>
        <v>87571</v>
      </c>
      <c r="E260" s="98">
        <f t="shared" si="14"/>
        <v>14354</v>
      </c>
      <c r="F260" s="98">
        <f t="shared" si="14"/>
        <v>62786</v>
      </c>
      <c r="G260" s="98">
        <f t="shared" si="14"/>
        <v>65048</v>
      </c>
      <c r="H260" s="98">
        <f t="shared" si="14"/>
        <v>0</v>
      </c>
      <c r="I260" s="98">
        <f t="shared" si="14"/>
        <v>0</v>
      </c>
      <c r="J260" s="98">
        <f t="shared" si="14"/>
        <v>155307</v>
      </c>
      <c r="K260" s="98">
        <f t="shared" si="14"/>
        <v>18857</v>
      </c>
      <c r="L260" s="98">
        <f t="shared" si="14"/>
        <v>0</v>
      </c>
      <c r="M260" s="98">
        <f t="shared" si="14"/>
        <v>0</v>
      </c>
      <c r="N260" s="98"/>
      <c r="O260" s="98">
        <f t="shared" si="14"/>
        <v>0</v>
      </c>
      <c r="P260" s="98">
        <f t="shared" si="14"/>
        <v>77333</v>
      </c>
    </row>
    <row r="261" spans="1:16" ht="12.75">
      <c r="A261" s="1" t="s">
        <v>484</v>
      </c>
      <c r="B261" s="458"/>
      <c r="C261" s="1"/>
      <c r="D261" s="98">
        <f aca="true" t="shared" si="15" ref="D261:P261">D14+D19+D24+D29+D34+D39+D44+D49+D54+D59+D64+D69+D74+D79+D84+D90+D96+D101+D106+D116+D131+D136+D141+D146+D151+D156+D161+D171+D176+D181</f>
        <v>87707</v>
      </c>
      <c r="E261" s="98">
        <f t="shared" si="15"/>
        <v>16658</v>
      </c>
      <c r="F261" s="98">
        <f t="shared" si="15"/>
        <v>366987</v>
      </c>
      <c r="G261" s="98">
        <f t="shared" si="15"/>
        <v>61242</v>
      </c>
      <c r="H261" s="98">
        <f t="shared" si="15"/>
        <v>157272</v>
      </c>
      <c r="I261" s="98">
        <f t="shared" si="15"/>
        <v>11937</v>
      </c>
      <c r="J261" s="98">
        <f t="shared" si="15"/>
        <v>147871</v>
      </c>
      <c r="K261" s="98">
        <f t="shared" si="15"/>
        <v>137013</v>
      </c>
      <c r="L261" s="98">
        <f t="shared" si="15"/>
        <v>10030</v>
      </c>
      <c r="M261" s="98">
        <f t="shared" si="15"/>
        <v>25950</v>
      </c>
      <c r="N261" s="98"/>
      <c r="O261" s="98">
        <f t="shared" si="15"/>
        <v>612819</v>
      </c>
      <c r="P261" s="98">
        <f t="shared" si="15"/>
        <v>0</v>
      </c>
    </row>
    <row r="262" spans="1:16" ht="12.75">
      <c r="A262" s="1" t="s">
        <v>484</v>
      </c>
      <c r="B262" s="458"/>
      <c r="C262" s="1"/>
      <c r="D262" s="98">
        <f aca="true" t="shared" si="16" ref="D262:P262">D186+D191+D196+D206+D211+D221+D226</f>
        <v>0</v>
      </c>
      <c r="E262" s="98">
        <f t="shared" si="16"/>
        <v>0</v>
      </c>
      <c r="F262" s="98">
        <f t="shared" si="16"/>
        <v>9489</v>
      </c>
      <c r="G262" s="98">
        <f t="shared" si="16"/>
        <v>0</v>
      </c>
      <c r="H262" s="98">
        <f t="shared" si="16"/>
        <v>0</v>
      </c>
      <c r="I262" s="98">
        <f t="shared" si="16"/>
        <v>0</v>
      </c>
      <c r="J262" s="98">
        <f t="shared" si="16"/>
        <v>7895</v>
      </c>
      <c r="K262" s="98">
        <f t="shared" si="16"/>
        <v>2070</v>
      </c>
      <c r="L262" s="98">
        <f t="shared" si="16"/>
        <v>0</v>
      </c>
      <c r="M262" s="98">
        <f t="shared" si="16"/>
        <v>0</v>
      </c>
      <c r="N262" s="98"/>
      <c r="O262" s="98">
        <f t="shared" si="16"/>
        <v>0</v>
      </c>
      <c r="P262" s="98">
        <f t="shared" si="16"/>
        <v>77333</v>
      </c>
    </row>
    <row r="263" spans="1:16" ht="12.75">
      <c r="A263" s="1" t="s">
        <v>486</v>
      </c>
      <c r="B263" s="458"/>
      <c r="C263" s="1"/>
      <c r="D263" s="98">
        <f aca="true" t="shared" si="17" ref="D263:P263">D111+D121+D126+D166+D201</f>
        <v>72</v>
      </c>
      <c r="E263" s="98">
        <f t="shared" si="17"/>
        <v>0</v>
      </c>
      <c r="F263" s="98">
        <f t="shared" si="17"/>
        <v>7352</v>
      </c>
      <c r="G263" s="98">
        <f t="shared" si="17"/>
        <v>3949</v>
      </c>
      <c r="H263" s="98">
        <f t="shared" si="17"/>
        <v>0</v>
      </c>
      <c r="I263" s="98">
        <f t="shared" si="17"/>
        <v>5890</v>
      </c>
      <c r="J263" s="98">
        <f t="shared" si="17"/>
        <v>0</v>
      </c>
      <c r="K263" s="98">
        <f t="shared" si="17"/>
        <v>0</v>
      </c>
      <c r="L263" s="98">
        <f t="shared" si="17"/>
        <v>0</v>
      </c>
      <c r="M263" s="98">
        <f t="shared" si="17"/>
        <v>0</v>
      </c>
      <c r="N263" s="98"/>
      <c r="O263" s="98">
        <f t="shared" si="17"/>
        <v>0</v>
      </c>
      <c r="P263" s="98">
        <f t="shared" si="17"/>
        <v>0</v>
      </c>
    </row>
    <row r="264" spans="1:16" ht="12.75">
      <c r="A264" s="1"/>
      <c r="B264" s="45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1" t="s">
        <v>529</v>
      </c>
      <c r="B265" s="458"/>
      <c r="C265" s="1"/>
      <c r="D265" s="98">
        <f>D15+D20+D25+D30+D35+D40+D45+D50+D55+D60+D65+D70+D75+D80+D85+D91+D97+D102+D107+D112+D117+D122+D127+D132+D137+D142+D147+D152+D157+D162</f>
        <v>14405</v>
      </c>
      <c r="E265" s="98">
        <f aca="true" t="shared" si="18" ref="E265:P265">E15+E20+E25+E30+E35+E40+E45+E50+E55+E60+E65+E70+E75+E80+E85+E91+E97+E102+E107+E112+E117+E122+E127+E132+E137+E142+E147+E152+E157+E162</f>
        <v>6663</v>
      </c>
      <c r="F265" s="98">
        <f t="shared" si="18"/>
        <v>331385</v>
      </c>
      <c r="G265" s="98">
        <f t="shared" si="18"/>
        <v>71</v>
      </c>
      <c r="H265" s="98">
        <f t="shared" si="18"/>
        <v>157151</v>
      </c>
      <c r="I265" s="98">
        <f t="shared" si="18"/>
        <v>17561</v>
      </c>
      <c r="J265" s="98">
        <f t="shared" si="18"/>
        <v>459</v>
      </c>
      <c r="K265" s="98">
        <f t="shared" si="18"/>
        <v>116976</v>
      </c>
      <c r="L265" s="98">
        <f t="shared" si="18"/>
        <v>10030</v>
      </c>
      <c r="M265" s="98">
        <f t="shared" si="18"/>
        <v>25950</v>
      </c>
      <c r="N265" s="98"/>
      <c r="O265" s="98">
        <f t="shared" si="18"/>
        <v>612819</v>
      </c>
      <c r="P265" s="98">
        <f t="shared" si="18"/>
        <v>0</v>
      </c>
    </row>
    <row r="266" spans="1:16" ht="12.75">
      <c r="A266" s="1" t="s">
        <v>481</v>
      </c>
      <c r="B266" s="458"/>
      <c r="C266" s="1"/>
      <c r="D266" s="98">
        <f>D167+D172+D177+D182+D187+D192+D202+D207+D212+D217+D222+D227</f>
        <v>85292</v>
      </c>
      <c r="E266" s="98">
        <f aca="true" t="shared" si="19" ref="E266:P266">E167+E172+E177+E182+E187+E192+E202+E207+E212+E217+E222+E227</f>
        <v>14350</v>
      </c>
      <c r="F266" s="98">
        <f t="shared" si="19"/>
        <v>59834</v>
      </c>
      <c r="G266" s="98">
        <f t="shared" si="19"/>
        <v>65048</v>
      </c>
      <c r="H266" s="98">
        <f t="shared" si="19"/>
        <v>0</v>
      </c>
      <c r="I266" s="98">
        <f t="shared" si="19"/>
        <v>0</v>
      </c>
      <c r="J266" s="98">
        <f t="shared" si="19"/>
        <v>155307</v>
      </c>
      <c r="K266" s="98">
        <f t="shared" si="19"/>
        <v>18856</v>
      </c>
      <c r="L266" s="98">
        <f t="shared" si="19"/>
        <v>0</v>
      </c>
      <c r="M266" s="98">
        <f t="shared" si="19"/>
        <v>0</v>
      </c>
      <c r="N266" s="98"/>
      <c r="O266" s="98">
        <f t="shared" si="19"/>
        <v>0</v>
      </c>
      <c r="P266" s="98">
        <f t="shared" si="19"/>
        <v>0</v>
      </c>
    </row>
    <row r="267" spans="1:16" ht="12.75">
      <c r="A267" s="1" t="s">
        <v>484</v>
      </c>
      <c r="B267" s="458"/>
      <c r="C267" s="1"/>
      <c r="D267" s="98">
        <f>D15+D20+D25+D30+D35+D40+D45+D50+D55+D60+D65+D70+D75+D80+D85+D91+D97+D102+D107+D117+D132+D137+D142+D147+D152+D157+D162+D172+D177+D182</f>
        <v>84116</v>
      </c>
      <c r="E267" s="98">
        <f aca="true" t="shared" si="20" ref="E267:P267">E15+E20+E25+E30+E35+E40+E45+E50+E55+E60+E65+E70+E75+E80+E85+E91+E97+E102+E107+E117+E132+E137+E142+E147+E152+E157+E162+E172+E177+E182</f>
        <v>16655</v>
      </c>
      <c r="F267" s="98">
        <f t="shared" si="20"/>
        <v>377331</v>
      </c>
      <c r="G267" s="98">
        <f t="shared" si="20"/>
        <v>61242</v>
      </c>
      <c r="H267" s="98">
        <f t="shared" si="20"/>
        <v>157151</v>
      </c>
      <c r="I267" s="98">
        <f t="shared" si="20"/>
        <v>10973</v>
      </c>
      <c r="J267" s="98">
        <f t="shared" si="20"/>
        <v>149603</v>
      </c>
      <c r="K267" s="98">
        <f t="shared" si="20"/>
        <v>133159</v>
      </c>
      <c r="L267" s="98">
        <f t="shared" si="20"/>
        <v>10030</v>
      </c>
      <c r="M267" s="98">
        <f t="shared" si="20"/>
        <v>25950</v>
      </c>
      <c r="N267" s="98"/>
      <c r="O267" s="98">
        <f t="shared" si="20"/>
        <v>612819</v>
      </c>
      <c r="P267" s="98">
        <f t="shared" si="20"/>
        <v>0</v>
      </c>
    </row>
    <row r="268" spans="1:16" ht="12.75">
      <c r="A268" s="1" t="s">
        <v>484</v>
      </c>
      <c r="B268" s="458"/>
      <c r="C268" s="1"/>
      <c r="D268" s="98">
        <f>D187+D192+D197+D207+D212+D222+D227</f>
        <v>0</v>
      </c>
      <c r="E268" s="98">
        <f aca="true" t="shared" si="21" ref="E268:P268">E187+E192+E197+E207+E212+E222+E227</f>
        <v>0</v>
      </c>
      <c r="F268" s="98">
        <f t="shared" si="21"/>
        <v>9491</v>
      </c>
      <c r="G268" s="98">
        <f t="shared" si="21"/>
        <v>0</v>
      </c>
      <c r="H268" s="98">
        <f t="shared" si="21"/>
        <v>0</v>
      </c>
      <c r="I268" s="98">
        <f t="shared" si="21"/>
        <v>0</v>
      </c>
      <c r="J268" s="98">
        <f t="shared" si="21"/>
        <v>6163</v>
      </c>
      <c r="K268" s="98">
        <f t="shared" si="21"/>
        <v>2070</v>
      </c>
      <c r="L268" s="98">
        <f t="shared" si="21"/>
        <v>0</v>
      </c>
      <c r="M268" s="98">
        <f t="shared" si="21"/>
        <v>0</v>
      </c>
      <c r="N268" s="98"/>
      <c r="O268" s="98">
        <f t="shared" si="21"/>
        <v>0</v>
      </c>
      <c r="P268" s="98">
        <f t="shared" si="21"/>
        <v>0</v>
      </c>
    </row>
    <row r="269" spans="1:16" ht="12.75">
      <c r="A269" s="1" t="s">
        <v>486</v>
      </c>
      <c r="B269" s="458"/>
      <c r="C269" s="1"/>
      <c r="D269" s="98">
        <f>D112+D122+D127+D167+D202</f>
        <v>71</v>
      </c>
      <c r="E269" s="98">
        <f aca="true" t="shared" si="22" ref="E269:P269">E112+E122+E127+E167+E202</f>
        <v>0</v>
      </c>
      <c r="F269" s="98">
        <f t="shared" si="22"/>
        <v>7352</v>
      </c>
      <c r="G269" s="98">
        <f t="shared" si="22"/>
        <v>3877</v>
      </c>
      <c r="H269" s="98">
        <f t="shared" si="22"/>
        <v>0</v>
      </c>
      <c r="I269" s="98">
        <f t="shared" si="22"/>
        <v>6588</v>
      </c>
      <c r="J269" s="98">
        <f t="shared" si="22"/>
        <v>0</v>
      </c>
      <c r="K269" s="98">
        <f t="shared" si="22"/>
        <v>0</v>
      </c>
      <c r="L269" s="98">
        <f t="shared" si="22"/>
        <v>0</v>
      </c>
      <c r="M269" s="98">
        <f t="shared" si="22"/>
        <v>0</v>
      </c>
      <c r="N269" s="98"/>
      <c r="O269" s="98">
        <f t="shared" si="22"/>
        <v>0</v>
      </c>
      <c r="P269" s="98">
        <f t="shared" si="22"/>
        <v>0</v>
      </c>
    </row>
    <row r="270" spans="1:16" ht="12.75">
      <c r="A270" s="1"/>
      <c r="B270" s="45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1"/>
      <c r="B271" s="45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1"/>
      <c r="B272" s="45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1"/>
      <c r="B273" s="45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1"/>
      <c r="B274" s="45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1"/>
      <c r="B275" s="45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1"/>
      <c r="B276" s="45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1"/>
      <c r="B277" s="45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1"/>
      <c r="B278" s="45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1"/>
      <c r="B279" s="45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1"/>
      <c r="B280" s="45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1"/>
      <c r="B281" s="45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>
      <c r="A282" s="1"/>
      <c r="B282" s="45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>
      <c r="A283" s="1"/>
      <c r="B283" s="45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>
      <c r="A284" s="1"/>
      <c r="B284" s="45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>
      <c r="A285" s="1"/>
      <c r="B285" s="45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>
      <c r="A286" s="1"/>
      <c r="B286" s="45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>
      <c r="A287" s="1"/>
      <c r="B287" s="45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>
      <c r="A288" s="1"/>
      <c r="B288" s="45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>
      <c r="A289" s="1"/>
      <c r="B289" s="45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>
      <c r="A290" s="1"/>
      <c r="B290" s="45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>
      <c r="A291" s="1"/>
      <c r="B291" s="45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>
      <c r="A292" s="1"/>
      <c r="B292" s="45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>
      <c r="A293" s="1"/>
      <c r="B293" s="45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>
      <c r="A294" s="1"/>
      <c r="B294" s="45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>
      <c r="A295" s="1"/>
      <c r="B295" s="45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>
      <c r="A296" s="1"/>
      <c r="B296" s="45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1"/>
      <c r="B297" s="45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>
      <c r="A298" s="1"/>
      <c r="B298" s="45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>
      <c r="A299" s="1"/>
      <c r="B299" s="45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>
      <c r="A300" s="1"/>
      <c r="B300" s="45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>
      <c r="A301" s="1"/>
      <c r="B301" s="45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1"/>
      <c r="B302" s="45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1"/>
      <c r="B303" s="45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1"/>
      <c r="B304" s="45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>
      <c r="A305" s="1"/>
      <c r="B305" s="45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>
      <c r="A306" s="1"/>
      <c r="B306" s="45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>
      <c r="A307" s="1"/>
      <c r="B307" s="45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>
      <c r="A308" s="1"/>
      <c r="B308" s="45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>
      <c r="A309" s="1"/>
      <c r="B309" s="45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>
      <c r="A310" s="1"/>
      <c r="B310" s="45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>
      <c r="A311" s="1"/>
      <c r="B311" s="45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>
      <c r="A312" s="1"/>
      <c r="B312" s="45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>
      <c r="A313" s="1"/>
      <c r="B313" s="45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>
      <c r="A314" s="1"/>
      <c r="B314" s="45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>
      <c r="A315" s="1"/>
      <c r="B315" s="45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>
      <c r="A316" s="1"/>
      <c r="B316" s="45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>
      <c r="A317" s="1"/>
      <c r="B317" s="45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>
      <c r="A318" s="1"/>
      <c r="B318" s="45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>
      <c r="A319" s="1"/>
      <c r="B319" s="45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>
      <c r="A320" s="1"/>
      <c r="B320" s="45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>
      <c r="A321" s="1"/>
      <c r="B321" s="45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>
      <c r="A322" s="1"/>
      <c r="B322" s="45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>
      <c r="A323" s="1"/>
      <c r="B323" s="45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>
      <c r="A324" s="1"/>
      <c r="B324" s="45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>
      <c r="A325" s="1"/>
      <c r="B325" s="45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>
      <c r="A326" s="1"/>
      <c r="B326" s="45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>
      <c r="A327" s="1"/>
      <c r="B327" s="45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>
      <c r="A328" s="1"/>
      <c r="B328" s="45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>
      <c r="A329" s="1"/>
      <c r="B329" s="45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>
      <c r="A330" s="1"/>
      <c r="B330" s="45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>
      <c r="A331" s="1"/>
      <c r="B331" s="45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1"/>
      <c r="B332" s="45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1"/>
      <c r="B333" s="45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1"/>
      <c r="B334" s="45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>
      <c r="A335" s="1"/>
      <c r="B335" s="45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>
      <c r="A336" s="1"/>
      <c r="B336" s="45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>
      <c r="A337" s="1"/>
      <c r="B337" s="45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s="1"/>
      <c r="B338" s="45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s="1"/>
      <c r="B339" s="45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>
      <c r="A340" s="1"/>
      <c r="B340" s="45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>
      <c r="A341" s="1"/>
      <c r="B341" s="45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>
      <c r="A342" s="1"/>
      <c r="B342" s="45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>
      <c r="A343" s="1"/>
      <c r="B343" s="45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>
      <c r="A344" s="1"/>
      <c r="B344" s="45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>
      <c r="A345" s="1"/>
      <c r="B345" s="45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>
      <c r="A346" s="1"/>
      <c r="B346" s="45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1"/>
      <c r="B347" s="45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>
      <c r="A348" s="1"/>
      <c r="B348" s="45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>
      <c r="A349" s="1"/>
      <c r="B349" s="45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>
      <c r="A350" s="1"/>
      <c r="B350" s="45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>
      <c r="A351" s="1"/>
      <c r="B351" s="45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>
      <c r="A352" s="1"/>
      <c r="B352" s="45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>
      <c r="A353" s="1"/>
      <c r="B353" s="45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>
      <c r="A354" s="1"/>
      <c r="B354" s="45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>
      <c r="A355" s="1"/>
      <c r="B355" s="45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>
      <c r="A356" s="1"/>
      <c r="B356" s="45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>
      <c r="A357" s="1"/>
      <c r="B357" s="45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>
      <c r="A358" s="1"/>
      <c r="B358" s="45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>
      <c r="A359" s="1"/>
      <c r="B359" s="45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>
      <c r="A360" s="1"/>
      <c r="B360" s="45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>
      <c r="A361" s="1"/>
      <c r="B361" s="45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>
      <c r="A362" s="1"/>
      <c r="B362" s="45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>
      <c r="A363" s="1"/>
      <c r="B363" s="45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>
      <c r="A364" s="1"/>
      <c r="B364" s="45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>
      <c r="A365" s="1"/>
      <c r="B365" s="45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>
      <c r="A366" s="1"/>
      <c r="B366" s="45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>
      <c r="A367" s="1"/>
      <c r="B367" s="45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>
      <c r="A368" s="1"/>
      <c r="B368" s="45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>
      <c r="A369" s="1"/>
      <c r="B369" s="45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>
      <c r="A370" s="1"/>
      <c r="B370" s="45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1"/>
      <c r="B371" s="45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1"/>
      <c r="B372" s="45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1"/>
      <c r="B373" s="45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>
      <c r="A374" s="1"/>
      <c r="B374" s="45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>
      <c r="A375" s="1"/>
      <c r="B375" s="45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>
      <c r="A376" s="1"/>
      <c r="B376" s="45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>
      <c r="A377" s="1"/>
      <c r="B377" s="45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>
      <c r="A378" s="1"/>
      <c r="B378" s="45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>
      <c r="A379" s="1"/>
      <c r="B379" s="45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>
      <c r="A380" s="1"/>
      <c r="B380" s="45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>
      <c r="A381" s="1"/>
      <c r="B381" s="45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>
      <c r="A382" s="1"/>
      <c r="B382" s="45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>
      <c r="A383" s="1"/>
      <c r="B383" s="45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>
      <c r="A384" s="1"/>
      <c r="B384" s="45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>
      <c r="A385" s="1"/>
      <c r="B385" s="45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>
      <c r="A386" s="1"/>
      <c r="B386" s="45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>
      <c r="A387" s="1"/>
      <c r="B387" s="45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>
      <c r="A388" s="1"/>
      <c r="B388" s="45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>
      <c r="A389" s="1"/>
      <c r="B389" s="45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>
      <c r="A390" s="1"/>
      <c r="B390" s="45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>
      <c r="A391" s="1"/>
      <c r="B391" s="45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>
      <c r="A392" s="1"/>
      <c r="B392" s="45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>
      <c r="A393" s="1"/>
      <c r="B393" s="45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>
      <c r="A394" s="1"/>
      <c r="B394" s="45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>
      <c r="A395" s="1"/>
      <c r="B395" s="45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>
      <c r="A396" s="1"/>
      <c r="B396" s="45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>
      <c r="A397" s="1"/>
      <c r="B397" s="45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>
      <c r="A398" s="1"/>
      <c r="B398" s="45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>
      <c r="A399" s="1"/>
      <c r="B399" s="45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>
      <c r="A400" s="1"/>
      <c r="B400" s="45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>
      <c r="A401" s="1"/>
      <c r="B401" s="45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>
      <c r="A402" s="1"/>
      <c r="B402" s="45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>
      <c r="A403" s="1"/>
      <c r="B403" s="45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>
      <c r="A404" s="1"/>
      <c r="B404" s="45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>
      <c r="A405" s="1"/>
      <c r="B405" s="45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>
      <c r="A406" s="1"/>
      <c r="B406" s="45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</sheetData>
  <sheetProtection/>
  <mergeCells count="6">
    <mergeCell ref="J6:P6"/>
    <mergeCell ref="A3:P3"/>
    <mergeCell ref="A4:P4"/>
    <mergeCell ref="A5:P5"/>
    <mergeCell ref="J7:L7"/>
    <mergeCell ref="D7:I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0" r:id="rId1"/>
  <headerFooter alignWithMargins="0">
    <oddFooter>&amp;C&amp;P. oldal</oddFooter>
  </headerFooter>
  <rowBreaks count="4" manualBreakCount="4">
    <brk id="61" max="16" man="1"/>
    <brk id="118" max="15" man="1"/>
    <brk id="178" max="15" man="1"/>
    <brk id="23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N204"/>
  <sheetViews>
    <sheetView view="pageBreakPreview" zoomScaleSheetLayoutView="100" zoomScalePageLayoutView="0" workbookViewId="0" topLeftCell="A1">
      <selection activeCell="A3" sqref="A3:O3"/>
    </sheetView>
  </sheetViews>
  <sheetFormatPr defaultColWidth="9.140625" defaultRowHeight="12.75"/>
  <cols>
    <col min="1" max="1" width="42.421875" style="0" customWidth="1"/>
    <col min="2" max="2" width="10.140625" style="0" customWidth="1"/>
    <col min="3" max="3" width="10.00390625" style="0" bestFit="1" customWidth="1"/>
    <col min="4" max="6" width="9.7109375" style="0" customWidth="1"/>
    <col min="7" max="8" width="10.421875" style="0" customWidth="1"/>
    <col min="9" max="12" width="9.7109375" style="0" customWidth="1"/>
    <col min="13" max="13" width="8.28125" style="0" customWidth="1"/>
    <col min="14" max="14" width="8.140625" style="0" customWidth="1"/>
    <col min="15" max="15" width="8.00390625" style="0" customWidth="1"/>
  </cols>
  <sheetData>
    <row r="1" spans="1:15" ht="15.75">
      <c r="A1" s="212" t="s">
        <v>955</v>
      </c>
      <c r="B1" s="212"/>
      <c r="C1" s="212"/>
      <c r="D1" s="212"/>
      <c r="E1" s="212"/>
      <c r="F1" s="212"/>
      <c r="G1" s="212"/>
      <c r="H1" s="212"/>
      <c r="I1" s="212"/>
      <c r="J1" s="225"/>
      <c r="K1" s="225"/>
      <c r="L1" s="225"/>
      <c r="M1" s="225"/>
      <c r="N1" s="225"/>
      <c r="O1" s="225"/>
    </row>
    <row r="2" spans="1:15" ht="15.75">
      <c r="A2" s="212"/>
      <c r="B2" s="212"/>
      <c r="C2" s="212"/>
      <c r="D2" s="212"/>
      <c r="E2" s="212"/>
      <c r="F2" s="212"/>
      <c r="G2" s="212"/>
      <c r="H2" s="212"/>
      <c r="I2" s="212"/>
      <c r="J2" s="225"/>
      <c r="K2" s="225"/>
      <c r="L2" s="225"/>
      <c r="M2" s="225"/>
      <c r="N2" s="225"/>
      <c r="O2" s="225"/>
    </row>
    <row r="3" spans="1:15" ht="15.75">
      <c r="A3" s="825" t="s">
        <v>63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</row>
    <row r="4" spans="1:15" ht="15.75">
      <c r="A4" s="825" t="s">
        <v>603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</row>
    <row r="5" spans="1:15" ht="15.75">
      <c r="A5" s="825" t="s">
        <v>20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835" t="s">
        <v>41</v>
      </c>
      <c r="K6" s="835"/>
      <c r="L6" s="835"/>
      <c r="M6" s="835"/>
      <c r="N6" s="835"/>
      <c r="O6" s="835"/>
    </row>
    <row r="7" spans="1:15" ht="12.75" customHeight="1">
      <c r="A7" s="68" t="s">
        <v>66</v>
      </c>
      <c r="B7" s="68" t="s">
        <v>444</v>
      </c>
      <c r="C7" s="374" t="s">
        <v>43</v>
      </c>
      <c r="D7" s="840" t="s">
        <v>67</v>
      </c>
      <c r="E7" s="864"/>
      <c r="F7" s="864"/>
      <c r="G7" s="864"/>
      <c r="H7" s="864"/>
      <c r="I7" s="865"/>
      <c r="J7" s="866" t="s">
        <v>68</v>
      </c>
      <c r="K7" s="867"/>
      <c r="L7" s="867"/>
      <c r="M7" s="68" t="s">
        <v>207</v>
      </c>
      <c r="N7" s="375" t="s">
        <v>91</v>
      </c>
      <c r="O7" s="68" t="s">
        <v>70</v>
      </c>
    </row>
    <row r="8" spans="1:15" ht="12.75">
      <c r="A8" s="223" t="s">
        <v>71</v>
      </c>
      <c r="B8" s="223" t="s">
        <v>449</v>
      </c>
      <c r="C8" s="376" t="s">
        <v>86</v>
      </c>
      <c r="D8" s="223" t="s">
        <v>87</v>
      </c>
      <c r="E8" s="376" t="s">
        <v>72</v>
      </c>
      <c r="F8" s="223" t="s">
        <v>73</v>
      </c>
      <c r="G8" s="376" t="s">
        <v>74</v>
      </c>
      <c r="H8" s="223" t="s">
        <v>210</v>
      </c>
      <c r="I8" s="68" t="s">
        <v>45</v>
      </c>
      <c r="J8" s="220" t="s">
        <v>75</v>
      </c>
      <c r="K8" s="68" t="s">
        <v>76</v>
      </c>
      <c r="L8" s="374" t="s">
        <v>46</v>
      </c>
      <c r="M8" s="223" t="s">
        <v>213</v>
      </c>
      <c r="N8" s="377" t="s">
        <v>214</v>
      </c>
      <c r="O8" s="223"/>
    </row>
    <row r="9" spans="1:15" ht="12.75">
      <c r="A9" s="223"/>
      <c r="B9" s="223"/>
      <c r="C9" s="376" t="s">
        <v>58</v>
      </c>
      <c r="D9" s="223" t="s">
        <v>77</v>
      </c>
      <c r="E9" s="376" t="s">
        <v>78</v>
      </c>
      <c r="F9" s="223"/>
      <c r="G9" s="376" t="s">
        <v>79</v>
      </c>
      <c r="H9" s="223" t="s">
        <v>211</v>
      </c>
      <c r="I9" s="223" t="s">
        <v>219</v>
      </c>
      <c r="J9" s="221"/>
      <c r="K9" s="223"/>
      <c r="L9" s="376" t="s">
        <v>80</v>
      </c>
      <c r="M9" s="223" t="s">
        <v>94</v>
      </c>
      <c r="N9" s="377" t="s">
        <v>94</v>
      </c>
      <c r="O9" s="223"/>
    </row>
    <row r="10" spans="1:15" ht="12.75">
      <c r="A10" s="213"/>
      <c r="B10" s="213"/>
      <c r="C10" s="378"/>
      <c r="D10" s="213"/>
      <c r="E10" s="378" t="s">
        <v>81</v>
      </c>
      <c r="F10" s="213"/>
      <c r="G10" s="378" t="s">
        <v>82</v>
      </c>
      <c r="H10" s="213" t="s">
        <v>212</v>
      </c>
      <c r="I10" s="213" t="s">
        <v>220</v>
      </c>
      <c r="J10" s="356"/>
      <c r="K10" s="213"/>
      <c r="L10" s="378" t="s">
        <v>54</v>
      </c>
      <c r="M10" s="213"/>
      <c r="N10" s="379"/>
      <c r="O10" s="213"/>
    </row>
    <row r="11" spans="1:15" ht="12.75">
      <c r="A11" s="233" t="s">
        <v>6</v>
      </c>
      <c r="B11" s="233" t="s">
        <v>7</v>
      </c>
      <c r="C11" s="275" t="s">
        <v>8</v>
      </c>
      <c r="D11" s="233" t="s">
        <v>9</v>
      </c>
      <c r="E11" s="275" t="s">
        <v>10</v>
      </c>
      <c r="F11" s="233" t="s">
        <v>11</v>
      </c>
      <c r="G11" s="275" t="s">
        <v>12</v>
      </c>
      <c r="H11" s="233" t="s">
        <v>13</v>
      </c>
      <c r="I11" s="278" t="s">
        <v>14</v>
      </c>
      <c r="J11" s="277" t="s">
        <v>15</v>
      </c>
      <c r="K11" s="233" t="s">
        <v>16</v>
      </c>
      <c r="L11" s="275" t="s">
        <v>17</v>
      </c>
      <c r="M11" s="213" t="s">
        <v>18</v>
      </c>
      <c r="N11" s="275" t="s">
        <v>19</v>
      </c>
      <c r="O11" s="233" t="s">
        <v>209</v>
      </c>
    </row>
    <row r="12" spans="1:15" ht="12.75">
      <c r="A12" s="173" t="s">
        <v>571</v>
      </c>
      <c r="B12" s="381"/>
      <c r="C12" s="200"/>
      <c r="D12" s="204"/>
      <c r="E12" s="200"/>
      <c r="F12" s="204"/>
      <c r="G12" s="200"/>
      <c r="H12" s="204"/>
      <c r="I12" s="200"/>
      <c r="J12" s="204"/>
      <c r="K12" s="200"/>
      <c r="L12" s="204"/>
      <c r="M12" s="200"/>
      <c r="N12" s="204"/>
      <c r="O12" s="200"/>
    </row>
    <row r="13" spans="1:15" ht="12.75">
      <c r="A13" s="235" t="s">
        <v>95</v>
      </c>
      <c r="B13" s="94" t="s">
        <v>470</v>
      </c>
      <c r="C13" s="202">
        <f>SUM(D13:O13)</f>
        <v>0</v>
      </c>
      <c r="D13" s="236">
        <v>0</v>
      </c>
      <c r="E13" s="202">
        <v>0</v>
      </c>
      <c r="F13" s="236">
        <v>0</v>
      </c>
      <c r="G13" s="202"/>
      <c r="H13" s="236">
        <v>0</v>
      </c>
      <c r="I13" s="202">
        <v>0</v>
      </c>
      <c r="J13" s="236">
        <v>0</v>
      </c>
      <c r="K13" s="202">
        <v>0</v>
      </c>
      <c r="L13" s="236">
        <v>0</v>
      </c>
      <c r="M13" s="202">
        <v>0</v>
      </c>
      <c r="N13" s="236">
        <v>0</v>
      </c>
      <c r="O13" s="202">
        <v>0</v>
      </c>
    </row>
    <row r="14" spans="1:15" ht="12.75">
      <c r="A14" s="235" t="s">
        <v>615</v>
      </c>
      <c r="B14" s="94"/>
      <c r="C14" s="202">
        <f>SUM(D14:O14)</f>
        <v>5615</v>
      </c>
      <c r="D14" s="236">
        <v>3851</v>
      </c>
      <c r="E14" s="202">
        <v>1119</v>
      </c>
      <c r="F14" s="236">
        <v>645</v>
      </c>
      <c r="G14" s="202">
        <v>0</v>
      </c>
      <c r="H14" s="236">
        <v>0</v>
      </c>
      <c r="I14" s="202">
        <v>0</v>
      </c>
      <c r="J14" s="236">
        <v>0</v>
      </c>
      <c r="K14" s="202">
        <v>0</v>
      </c>
      <c r="L14" s="109">
        <v>0</v>
      </c>
      <c r="M14" s="202">
        <v>0</v>
      </c>
      <c r="N14" s="202">
        <v>0</v>
      </c>
      <c r="O14" s="202">
        <v>0</v>
      </c>
    </row>
    <row r="15" spans="1:15" ht="12.75">
      <c r="A15" s="235" t="s">
        <v>522</v>
      </c>
      <c r="B15" s="94"/>
      <c r="C15" s="202">
        <f>SUM(D15:O15)</f>
        <v>6616</v>
      </c>
      <c r="D15" s="236">
        <v>4728</v>
      </c>
      <c r="E15" s="202">
        <v>1181</v>
      </c>
      <c r="F15" s="236">
        <v>707</v>
      </c>
      <c r="G15" s="202"/>
      <c r="H15" s="236"/>
      <c r="I15" s="202"/>
      <c r="J15" s="236"/>
      <c r="K15" s="202"/>
      <c r="L15" s="236"/>
      <c r="M15" s="202"/>
      <c r="N15" s="236"/>
      <c r="O15" s="202"/>
    </row>
    <row r="16" spans="1:15" ht="12.75">
      <c r="A16" s="245" t="s">
        <v>523</v>
      </c>
      <c r="B16" s="94"/>
      <c r="C16" s="248">
        <f>(C15/C14)*100</f>
        <v>117.82724844167409</v>
      </c>
      <c r="D16" s="248">
        <f>(D15/D14)*100</f>
        <v>122.77330563490003</v>
      </c>
      <c r="E16" s="248">
        <f>(E15/E14)*100</f>
        <v>105.54066130473639</v>
      </c>
      <c r="F16" s="248">
        <f>(F15/F14)*100</f>
        <v>109.6124031007752</v>
      </c>
      <c r="G16" s="248">
        <v>0</v>
      </c>
      <c r="H16" s="248">
        <v>0</v>
      </c>
      <c r="I16" s="248">
        <v>0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</row>
    <row r="17" spans="1:15" ht="12.75">
      <c r="A17" s="173" t="s">
        <v>572</v>
      </c>
      <c r="B17" s="381"/>
      <c r="C17" s="324"/>
      <c r="D17" s="204"/>
      <c r="E17" s="200"/>
      <c r="F17" s="204"/>
      <c r="G17" s="200"/>
      <c r="H17" s="204"/>
      <c r="I17" s="324"/>
      <c r="J17" s="204"/>
      <c r="K17" s="200"/>
      <c r="L17" s="204"/>
      <c r="M17" s="200"/>
      <c r="N17" s="204"/>
      <c r="O17" s="200"/>
    </row>
    <row r="18" spans="1:15" ht="12.75">
      <c r="A18" s="235" t="s">
        <v>95</v>
      </c>
      <c r="B18" s="94" t="s">
        <v>470</v>
      </c>
      <c r="C18" s="202">
        <f>SUM(D18:O18)</f>
        <v>232067</v>
      </c>
      <c r="D18" s="236">
        <v>138484</v>
      </c>
      <c r="E18" s="202">
        <v>34912</v>
      </c>
      <c r="F18" s="236">
        <v>58671</v>
      </c>
      <c r="G18" s="202">
        <v>0</v>
      </c>
      <c r="H18" s="236">
        <v>0</v>
      </c>
      <c r="I18" s="310">
        <v>0</v>
      </c>
      <c r="J18" s="236">
        <v>0</v>
      </c>
      <c r="K18" s="202">
        <v>0</v>
      </c>
      <c r="L18" s="236">
        <v>0</v>
      </c>
      <c r="M18" s="202">
        <v>0</v>
      </c>
      <c r="N18" s="236">
        <v>0</v>
      </c>
      <c r="O18" s="202">
        <v>0</v>
      </c>
    </row>
    <row r="19" spans="1:15" ht="12.75">
      <c r="A19" s="235" t="s">
        <v>615</v>
      </c>
      <c r="B19" s="94"/>
      <c r="C19" s="202">
        <f>SUM(D19:O19)</f>
        <v>265424</v>
      </c>
      <c r="D19" s="236">
        <v>156309</v>
      </c>
      <c r="E19" s="202">
        <v>42697</v>
      </c>
      <c r="F19" s="236">
        <v>59854</v>
      </c>
      <c r="G19" s="202">
        <v>0</v>
      </c>
      <c r="H19" s="236">
        <v>0</v>
      </c>
      <c r="I19" s="202">
        <v>0</v>
      </c>
      <c r="J19" s="236">
        <v>0</v>
      </c>
      <c r="K19" s="202">
        <v>6564</v>
      </c>
      <c r="L19" s="109">
        <v>0</v>
      </c>
      <c r="M19" s="202">
        <v>0</v>
      </c>
      <c r="N19" s="202">
        <v>0</v>
      </c>
      <c r="O19" s="202">
        <v>0</v>
      </c>
    </row>
    <row r="20" spans="1:15" ht="12.75">
      <c r="A20" s="235" t="s">
        <v>522</v>
      </c>
      <c r="B20" s="94"/>
      <c r="C20" s="202">
        <f>SUM(D20:O20)</f>
        <v>255968</v>
      </c>
      <c r="D20" s="236">
        <v>154313</v>
      </c>
      <c r="E20" s="202">
        <v>44817</v>
      </c>
      <c r="F20" s="236">
        <v>50290</v>
      </c>
      <c r="G20" s="202"/>
      <c r="H20" s="236"/>
      <c r="I20" s="202"/>
      <c r="J20" s="236"/>
      <c r="K20" s="202">
        <v>6548</v>
      </c>
      <c r="L20" s="236"/>
      <c r="M20" s="202"/>
      <c r="N20" s="202"/>
      <c r="O20" s="202"/>
    </row>
    <row r="21" spans="1:15" ht="12.75">
      <c r="A21" s="245" t="s">
        <v>523</v>
      </c>
      <c r="B21" s="94"/>
      <c r="C21" s="248">
        <f>(C20/C19)*100</f>
        <v>96.437398275966</v>
      </c>
      <c r="D21" s="248">
        <f>(D20/D19)*100</f>
        <v>98.72304217927311</v>
      </c>
      <c r="E21" s="248">
        <f>(E20/E19)*100</f>
        <v>104.9652200388786</v>
      </c>
      <c r="F21" s="248">
        <f>(F20/F19)*100</f>
        <v>84.02111805393123</v>
      </c>
      <c r="G21" s="248">
        <v>0</v>
      </c>
      <c r="H21" s="248">
        <v>0</v>
      </c>
      <c r="I21" s="248">
        <v>0</v>
      </c>
      <c r="J21" s="248">
        <v>0</v>
      </c>
      <c r="K21" s="248">
        <f>(K20/K19)*100</f>
        <v>99.75624619134675</v>
      </c>
      <c r="L21" s="248">
        <v>0</v>
      </c>
      <c r="M21" s="248">
        <v>0</v>
      </c>
      <c r="N21" s="248">
        <v>0</v>
      </c>
      <c r="O21" s="248">
        <v>0</v>
      </c>
    </row>
    <row r="22" spans="1:15" ht="12.75">
      <c r="A22" s="173" t="s">
        <v>573</v>
      </c>
      <c r="B22" s="381"/>
      <c r="C22" s="200"/>
      <c r="D22" s="204"/>
      <c r="E22" s="200"/>
      <c r="F22" s="204"/>
      <c r="G22" s="200"/>
      <c r="H22" s="204"/>
      <c r="I22" s="200"/>
      <c r="J22" s="204"/>
      <c r="K22" s="200"/>
      <c r="L22" s="204"/>
      <c r="M22" s="200"/>
      <c r="N22" s="200"/>
      <c r="O22" s="200"/>
    </row>
    <row r="23" spans="1:15" ht="11.25" customHeight="1">
      <c r="A23" s="235" t="s">
        <v>95</v>
      </c>
      <c r="B23" s="94" t="s">
        <v>443</v>
      </c>
      <c r="C23" s="202">
        <f>SUM(D23:O23)</f>
        <v>13000</v>
      </c>
      <c r="D23" s="236">
        <v>0</v>
      </c>
      <c r="E23" s="202">
        <v>0</v>
      </c>
      <c r="F23" s="236">
        <v>0</v>
      </c>
      <c r="G23" s="202">
        <v>0</v>
      </c>
      <c r="H23" s="236">
        <v>0</v>
      </c>
      <c r="I23" s="202">
        <v>13000</v>
      </c>
      <c r="J23" s="236">
        <v>0</v>
      </c>
      <c r="K23" s="202">
        <v>0</v>
      </c>
      <c r="L23" s="236">
        <v>0</v>
      </c>
      <c r="M23" s="202">
        <v>0</v>
      </c>
      <c r="N23" s="202">
        <v>0</v>
      </c>
      <c r="O23" s="202">
        <v>0</v>
      </c>
    </row>
    <row r="24" spans="1:15" ht="11.25" customHeight="1">
      <c r="A24" s="235" t="s">
        <v>615</v>
      </c>
      <c r="B24" s="94"/>
      <c r="C24" s="202">
        <f>SUM(D24:O24)</f>
        <v>47111</v>
      </c>
      <c r="D24" s="236"/>
      <c r="E24" s="202"/>
      <c r="F24" s="236"/>
      <c r="G24" s="202"/>
      <c r="H24" s="236"/>
      <c r="I24" s="202">
        <v>47111</v>
      </c>
      <c r="J24" s="236"/>
      <c r="K24" s="202"/>
      <c r="L24" s="236"/>
      <c r="M24" s="202"/>
      <c r="N24" s="202"/>
      <c r="O24" s="202"/>
    </row>
    <row r="25" spans="1:15" ht="11.25" customHeight="1">
      <c r="A25" s="235" t="s">
        <v>522</v>
      </c>
      <c r="B25" s="94"/>
      <c r="C25" s="202">
        <f>SUM(D25:O25)</f>
        <v>47110</v>
      </c>
      <c r="D25" s="236"/>
      <c r="E25" s="202"/>
      <c r="F25" s="236"/>
      <c r="G25" s="202"/>
      <c r="H25" s="236"/>
      <c r="I25" s="202">
        <v>47110</v>
      </c>
      <c r="J25" s="236"/>
      <c r="K25" s="202"/>
      <c r="L25" s="236"/>
      <c r="M25" s="202"/>
      <c r="N25" s="202"/>
      <c r="O25" s="202"/>
    </row>
    <row r="26" spans="1:15" ht="11.25" customHeight="1">
      <c r="A26" s="245" t="s">
        <v>523</v>
      </c>
      <c r="B26" s="94"/>
      <c r="C26" s="248">
        <f>(C25/C24)*100</f>
        <v>99.99787735348433</v>
      </c>
      <c r="D26" s="248">
        <v>0</v>
      </c>
      <c r="E26" s="248">
        <v>0</v>
      </c>
      <c r="F26" s="248">
        <v>0</v>
      </c>
      <c r="G26" s="248">
        <v>0</v>
      </c>
      <c r="H26" s="248">
        <v>0</v>
      </c>
      <c r="I26" s="248">
        <f>(I25/I24)*100</f>
        <v>99.99787735348433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</row>
    <row r="27" spans="1:15" ht="12.75">
      <c r="A27" s="173" t="s">
        <v>574</v>
      </c>
      <c r="B27" s="381"/>
      <c r="C27" s="200"/>
      <c r="D27" s="204"/>
      <c r="E27" s="200"/>
      <c r="F27" s="204"/>
      <c r="G27" s="200"/>
      <c r="H27" s="204"/>
      <c r="I27" s="200"/>
      <c r="J27" s="204"/>
      <c r="K27" s="200"/>
      <c r="L27" s="204"/>
      <c r="M27" s="200"/>
      <c r="N27" s="200"/>
      <c r="O27" s="200"/>
    </row>
    <row r="28" spans="1:15" ht="12.75">
      <c r="A28" s="235" t="s">
        <v>95</v>
      </c>
      <c r="B28" s="94" t="s">
        <v>443</v>
      </c>
      <c r="C28" s="202">
        <f>SUM(D28:O28)</f>
        <v>1500</v>
      </c>
      <c r="D28" s="236">
        <v>0</v>
      </c>
      <c r="E28" s="202">
        <v>0</v>
      </c>
      <c r="F28" s="236">
        <v>0</v>
      </c>
      <c r="G28" s="202">
        <v>0</v>
      </c>
      <c r="H28" s="236">
        <v>0</v>
      </c>
      <c r="I28" s="202">
        <v>1500</v>
      </c>
      <c r="J28" s="236">
        <v>0</v>
      </c>
      <c r="K28" s="202">
        <v>0</v>
      </c>
      <c r="L28" s="236">
        <v>0</v>
      </c>
      <c r="M28" s="202">
        <v>0</v>
      </c>
      <c r="N28" s="202">
        <v>0</v>
      </c>
      <c r="O28" s="202">
        <v>0</v>
      </c>
    </row>
    <row r="29" spans="1:15" ht="12.75">
      <c r="A29" s="235" t="s">
        <v>615</v>
      </c>
      <c r="B29" s="94"/>
      <c r="C29" s="202">
        <f>SUM(D29:O29)</f>
        <v>9557</v>
      </c>
      <c r="D29" s="236"/>
      <c r="E29" s="202"/>
      <c r="F29" s="236"/>
      <c r="G29" s="202"/>
      <c r="H29" s="236"/>
      <c r="I29" s="202">
        <v>9557</v>
      </c>
      <c r="J29" s="236"/>
      <c r="K29" s="202"/>
      <c r="L29" s="236"/>
      <c r="M29" s="202"/>
      <c r="N29" s="202"/>
      <c r="O29" s="202"/>
    </row>
    <row r="30" spans="1:15" ht="12.75">
      <c r="A30" s="235" t="s">
        <v>522</v>
      </c>
      <c r="B30" s="94"/>
      <c r="C30" s="202">
        <f>SUM(D30:O30)</f>
        <v>9543</v>
      </c>
      <c r="D30" s="236"/>
      <c r="E30" s="202"/>
      <c r="F30" s="236"/>
      <c r="G30" s="202"/>
      <c r="H30" s="236"/>
      <c r="I30" s="202">
        <v>9543</v>
      </c>
      <c r="J30" s="236"/>
      <c r="K30" s="202"/>
      <c r="L30" s="236"/>
      <c r="M30" s="202"/>
      <c r="N30" s="202"/>
      <c r="O30" s="202"/>
    </row>
    <row r="31" spans="1:15" ht="12.75">
      <c r="A31" s="245" t="s">
        <v>523</v>
      </c>
      <c r="B31" s="94"/>
      <c r="C31" s="248">
        <f>(C30/C29)*100</f>
        <v>99.85351051585225</v>
      </c>
      <c r="D31" s="248">
        <v>0</v>
      </c>
      <c r="E31" s="248">
        <v>0</v>
      </c>
      <c r="F31" s="248">
        <v>0</v>
      </c>
      <c r="G31" s="248">
        <v>0</v>
      </c>
      <c r="H31" s="248">
        <v>0</v>
      </c>
      <c r="I31" s="248">
        <f>(I30/I29)*100</f>
        <v>99.85351051585225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</row>
    <row r="32" spans="1:15" ht="12.75">
      <c r="A32" s="173" t="s">
        <v>575</v>
      </c>
      <c r="B32" s="381"/>
      <c r="C32" s="200"/>
      <c r="D32" s="204"/>
      <c r="E32" s="200"/>
      <c r="F32" s="204"/>
      <c r="G32" s="200"/>
      <c r="H32" s="204"/>
      <c r="I32" s="200"/>
      <c r="J32" s="204"/>
      <c r="K32" s="200"/>
      <c r="L32" s="204"/>
      <c r="M32" s="200"/>
      <c r="N32" s="200"/>
      <c r="O32" s="200"/>
    </row>
    <row r="33" spans="1:15" ht="12.75">
      <c r="A33" s="235" t="s">
        <v>95</v>
      </c>
      <c r="B33" s="94" t="s">
        <v>443</v>
      </c>
      <c r="C33" s="202">
        <f>SUM(D33:O33)</f>
        <v>0</v>
      </c>
      <c r="D33" s="236">
        <v>0</v>
      </c>
      <c r="E33" s="202">
        <v>0</v>
      </c>
      <c r="F33" s="236">
        <v>0</v>
      </c>
      <c r="G33" s="202">
        <v>0</v>
      </c>
      <c r="H33" s="236">
        <v>0</v>
      </c>
      <c r="I33" s="202">
        <v>0</v>
      </c>
      <c r="J33" s="236">
        <v>0</v>
      </c>
      <c r="K33" s="202">
        <v>0</v>
      </c>
      <c r="L33" s="236">
        <v>0</v>
      </c>
      <c r="M33" s="202">
        <v>0</v>
      </c>
      <c r="N33" s="202">
        <v>0</v>
      </c>
      <c r="O33" s="202">
        <v>0</v>
      </c>
    </row>
    <row r="34" spans="1:15" ht="12.75">
      <c r="A34" s="235" t="s">
        <v>615</v>
      </c>
      <c r="B34" s="94"/>
      <c r="C34" s="202">
        <f>SUM(D34:O34)</f>
        <v>123</v>
      </c>
      <c r="D34" s="236"/>
      <c r="E34" s="202"/>
      <c r="F34" s="236"/>
      <c r="G34" s="202"/>
      <c r="H34" s="236"/>
      <c r="I34" s="202">
        <v>123</v>
      </c>
      <c r="J34" s="236"/>
      <c r="K34" s="202"/>
      <c r="L34" s="236"/>
      <c r="M34" s="202"/>
      <c r="N34" s="236"/>
      <c r="O34" s="202"/>
    </row>
    <row r="35" spans="1:15" ht="12.75">
      <c r="A35" s="235" t="s">
        <v>522</v>
      </c>
      <c r="B35" s="94"/>
      <c r="C35" s="202">
        <f>SUM(D35:O35)</f>
        <v>123</v>
      </c>
      <c r="D35" s="236"/>
      <c r="E35" s="202"/>
      <c r="F35" s="236"/>
      <c r="G35" s="202"/>
      <c r="H35" s="236"/>
      <c r="I35" s="202">
        <v>123</v>
      </c>
      <c r="J35" s="236"/>
      <c r="K35" s="202"/>
      <c r="L35" s="236"/>
      <c r="M35" s="202"/>
      <c r="N35" s="236"/>
      <c r="O35" s="202"/>
    </row>
    <row r="36" spans="1:15" ht="12.75">
      <c r="A36" s="245" t="s">
        <v>523</v>
      </c>
      <c r="B36" s="94"/>
      <c r="C36" s="248">
        <f>(C35/C34)*100</f>
        <v>100</v>
      </c>
      <c r="D36" s="248">
        <v>0</v>
      </c>
      <c r="E36" s="248">
        <v>0</v>
      </c>
      <c r="F36" s="248">
        <v>0</v>
      </c>
      <c r="G36" s="248">
        <v>0</v>
      </c>
      <c r="H36" s="248">
        <v>0</v>
      </c>
      <c r="I36" s="248">
        <f>(I35/I34)*100</f>
        <v>100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v>0</v>
      </c>
    </row>
    <row r="37" spans="1:15" ht="12.75">
      <c r="A37" s="173" t="s">
        <v>97</v>
      </c>
      <c r="B37" s="381"/>
      <c r="C37" s="200"/>
      <c r="D37" s="204"/>
      <c r="E37" s="200"/>
      <c r="F37" s="204"/>
      <c r="G37" s="200"/>
      <c r="H37" s="204"/>
      <c r="I37" s="200"/>
      <c r="J37" s="204"/>
      <c r="K37" s="200"/>
      <c r="L37" s="204"/>
      <c r="M37" s="200"/>
      <c r="N37" s="204"/>
      <c r="O37" s="200"/>
    </row>
    <row r="38" spans="1:66" s="171" customFormat="1" ht="12.75">
      <c r="A38" s="235" t="s">
        <v>95</v>
      </c>
      <c r="B38" s="383"/>
      <c r="C38" s="384">
        <f>SUM(D38:O38)</f>
        <v>246567</v>
      </c>
      <c r="D38" s="385">
        <f aca="true" t="shared" si="0" ref="D38:O38">SUM(D13,D18,D23,D28,D33)</f>
        <v>138484</v>
      </c>
      <c r="E38" s="384">
        <f t="shared" si="0"/>
        <v>34912</v>
      </c>
      <c r="F38" s="385">
        <f t="shared" si="0"/>
        <v>58671</v>
      </c>
      <c r="G38" s="384">
        <f t="shared" si="0"/>
        <v>0</v>
      </c>
      <c r="H38" s="385">
        <f t="shared" si="0"/>
        <v>0</v>
      </c>
      <c r="I38" s="384">
        <f t="shared" si="0"/>
        <v>14500</v>
      </c>
      <c r="J38" s="385">
        <f t="shared" si="0"/>
        <v>0</v>
      </c>
      <c r="K38" s="384">
        <f t="shared" si="0"/>
        <v>0</v>
      </c>
      <c r="L38" s="385">
        <f t="shared" si="0"/>
        <v>0</v>
      </c>
      <c r="M38" s="384">
        <f t="shared" si="0"/>
        <v>0</v>
      </c>
      <c r="N38" s="385">
        <f t="shared" si="0"/>
        <v>0</v>
      </c>
      <c r="O38" s="384">
        <f t="shared" si="0"/>
        <v>0</v>
      </c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9"/>
      <c r="AB38" s="469"/>
      <c r="AC38" s="469"/>
      <c r="AD38" s="469"/>
      <c r="AE38" s="469"/>
      <c r="AF38" s="469"/>
      <c r="AG38" s="469"/>
      <c r="AH38" s="469"/>
      <c r="AI38" s="469"/>
      <c r="AJ38" s="469"/>
      <c r="AK38" s="469"/>
      <c r="AL38" s="469"/>
      <c r="AM38" s="469"/>
      <c r="AN38" s="469"/>
      <c r="AO38" s="469"/>
      <c r="AP38" s="469"/>
      <c r="AQ38" s="469"/>
      <c r="AR38" s="469"/>
      <c r="AS38" s="469"/>
      <c r="AT38" s="469"/>
      <c r="AU38" s="469"/>
      <c r="AV38" s="469"/>
      <c r="AW38" s="469"/>
      <c r="AX38" s="469"/>
      <c r="AY38" s="469"/>
      <c r="AZ38" s="469"/>
      <c r="BA38" s="469"/>
      <c r="BB38" s="469"/>
      <c r="BC38" s="469"/>
      <c r="BD38" s="469"/>
      <c r="BE38" s="469"/>
      <c r="BF38" s="469"/>
      <c r="BG38" s="469"/>
      <c r="BH38" s="469"/>
      <c r="BI38" s="469"/>
      <c r="BJ38" s="469"/>
      <c r="BK38" s="469"/>
      <c r="BL38" s="469"/>
      <c r="BM38" s="469"/>
      <c r="BN38" s="469"/>
    </row>
    <row r="39" spans="1:66" s="171" customFormat="1" ht="12.75">
      <c r="A39" s="235" t="s">
        <v>615</v>
      </c>
      <c r="B39" s="383"/>
      <c r="C39" s="384">
        <f>SUM(D39:O39)</f>
        <v>327830</v>
      </c>
      <c r="D39" s="385">
        <f aca="true" t="shared" si="1" ref="D39:O40">SUM(D14,D19,D24,D29,D34,)</f>
        <v>160160</v>
      </c>
      <c r="E39" s="384">
        <f t="shared" si="1"/>
        <v>43816</v>
      </c>
      <c r="F39" s="385">
        <f t="shared" si="1"/>
        <v>60499</v>
      </c>
      <c r="G39" s="384">
        <f t="shared" si="1"/>
        <v>0</v>
      </c>
      <c r="H39" s="385">
        <f t="shared" si="1"/>
        <v>0</v>
      </c>
      <c r="I39" s="384">
        <f t="shared" si="1"/>
        <v>56791</v>
      </c>
      <c r="J39" s="385">
        <f t="shared" si="1"/>
        <v>0</v>
      </c>
      <c r="K39" s="384">
        <f t="shared" si="1"/>
        <v>6564</v>
      </c>
      <c r="L39" s="385">
        <f t="shared" si="1"/>
        <v>0</v>
      </c>
      <c r="M39" s="384">
        <f t="shared" si="1"/>
        <v>0</v>
      </c>
      <c r="N39" s="385">
        <f t="shared" si="1"/>
        <v>0</v>
      </c>
      <c r="O39" s="384">
        <f t="shared" si="1"/>
        <v>0</v>
      </c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469"/>
      <c r="AL39" s="469"/>
      <c r="AM39" s="469"/>
      <c r="AN39" s="469"/>
      <c r="AO39" s="469"/>
      <c r="AP39" s="469"/>
      <c r="AQ39" s="469"/>
      <c r="AR39" s="469"/>
      <c r="AS39" s="469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/>
      <c r="BG39" s="469"/>
      <c r="BH39" s="469"/>
      <c r="BI39" s="469"/>
      <c r="BJ39" s="469"/>
      <c r="BK39" s="469"/>
      <c r="BL39" s="469"/>
      <c r="BM39" s="469"/>
      <c r="BN39" s="469"/>
    </row>
    <row r="40" spans="1:66" s="171" customFormat="1" ht="12.75">
      <c r="A40" s="235" t="s">
        <v>522</v>
      </c>
      <c r="B40" s="383"/>
      <c r="C40" s="240">
        <f>SUM(D40:O40)</f>
        <v>319360</v>
      </c>
      <c r="D40" s="385">
        <f t="shared" si="1"/>
        <v>159041</v>
      </c>
      <c r="E40" s="384">
        <f t="shared" si="1"/>
        <v>45998</v>
      </c>
      <c r="F40" s="385">
        <f t="shared" si="1"/>
        <v>50997</v>
      </c>
      <c r="G40" s="384">
        <f t="shared" si="1"/>
        <v>0</v>
      </c>
      <c r="H40" s="385">
        <f t="shared" si="1"/>
        <v>0</v>
      </c>
      <c r="I40" s="384">
        <f t="shared" si="1"/>
        <v>56776</v>
      </c>
      <c r="J40" s="385">
        <f t="shared" si="1"/>
        <v>0</v>
      </c>
      <c r="K40" s="385">
        <f t="shared" si="1"/>
        <v>6548</v>
      </c>
      <c r="L40" s="385">
        <f t="shared" si="1"/>
        <v>0</v>
      </c>
      <c r="M40" s="384">
        <f t="shared" si="1"/>
        <v>0</v>
      </c>
      <c r="N40" s="385">
        <f t="shared" si="1"/>
        <v>0</v>
      </c>
      <c r="O40" s="384">
        <f t="shared" si="1"/>
        <v>0</v>
      </c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69"/>
      <c r="AO40" s="469"/>
      <c r="AP40" s="469"/>
      <c r="AQ40" s="469"/>
      <c r="AR40" s="469"/>
      <c r="AS40" s="469"/>
      <c r="AT40" s="469"/>
      <c r="AU40" s="469"/>
      <c r="AV40" s="469"/>
      <c r="AW40" s="469"/>
      <c r="AX40" s="469"/>
      <c r="AY40" s="469"/>
      <c r="AZ40" s="469"/>
      <c r="BA40" s="469"/>
      <c r="BB40" s="469"/>
      <c r="BC40" s="469"/>
      <c r="BD40" s="469"/>
      <c r="BE40" s="469"/>
      <c r="BF40" s="469"/>
      <c r="BG40" s="469"/>
      <c r="BH40" s="469"/>
      <c r="BI40" s="469"/>
      <c r="BJ40" s="469"/>
      <c r="BK40" s="469"/>
      <c r="BL40" s="469"/>
      <c r="BM40" s="469"/>
      <c r="BN40" s="469"/>
    </row>
    <row r="41" spans="1:66" s="171" customFormat="1" ht="12.75">
      <c r="A41" s="245" t="s">
        <v>523</v>
      </c>
      <c r="B41" s="383"/>
      <c r="C41" s="388">
        <f>(C40/C39)*100</f>
        <v>97.41634383674466</v>
      </c>
      <c r="D41" s="516">
        <f>(D40/D39)*100</f>
        <v>99.30132367632368</v>
      </c>
      <c r="E41" s="476">
        <f>(E40/E39)*100</f>
        <v>104.97991601241556</v>
      </c>
      <c r="F41" s="517">
        <f>(F40/F39)*100</f>
        <v>84.29395527198797</v>
      </c>
      <c r="G41" s="476">
        <v>0</v>
      </c>
      <c r="H41" s="517">
        <v>0</v>
      </c>
      <c r="I41" s="476">
        <f>(I40/I39)*100</f>
        <v>99.97358736419503</v>
      </c>
      <c r="J41" s="476">
        <v>0</v>
      </c>
      <c r="K41" s="476">
        <f>(K40/K39)*100</f>
        <v>99.75624619134675</v>
      </c>
      <c r="L41" s="517">
        <v>0</v>
      </c>
      <c r="M41" s="476">
        <v>0</v>
      </c>
      <c r="N41" s="517">
        <v>0</v>
      </c>
      <c r="O41" s="476">
        <v>0</v>
      </c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69"/>
      <c r="AW41" s="469"/>
      <c r="AX41" s="469"/>
      <c r="AY41" s="469"/>
      <c r="AZ41" s="469"/>
      <c r="BA41" s="469"/>
      <c r="BB41" s="469"/>
      <c r="BC41" s="469"/>
      <c r="BD41" s="469"/>
      <c r="BE41" s="469"/>
      <c r="BF41" s="469"/>
      <c r="BG41" s="469"/>
      <c r="BH41" s="469"/>
      <c r="BI41" s="469"/>
      <c r="BJ41" s="469"/>
      <c r="BK41" s="469"/>
      <c r="BL41" s="469"/>
      <c r="BM41" s="469"/>
      <c r="BN41" s="469"/>
    </row>
    <row r="42" spans="1:15" ht="12.75">
      <c r="A42" s="173" t="s">
        <v>472</v>
      </c>
      <c r="B42" s="363"/>
      <c r="C42" s="200">
        <v>14500</v>
      </c>
      <c r="D42" s="201">
        <v>0</v>
      </c>
      <c r="E42" s="106">
        <v>0</v>
      </c>
      <c r="F42" s="201">
        <v>0</v>
      </c>
      <c r="G42" s="106">
        <v>0</v>
      </c>
      <c r="H42" s="201">
        <v>0</v>
      </c>
      <c r="I42" s="200">
        <v>14500</v>
      </c>
      <c r="J42" s="201">
        <v>0</v>
      </c>
      <c r="K42" s="106">
        <v>0</v>
      </c>
      <c r="L42" s="201">
        <v>0</v>
      </c>
      <c r="M42" s="106">
        <v>0</v>
      </c>
      <c r="N42" s="201">
        <v>0</v>
      </c>
      <c r="O42" s="106">
        <v>0</v>
      </c>
    </row>
    <row r="43" spans="1:15" ht="12.75">
      <c r="A43" s="370" t="s">
        <v>615</v>
      </c>
      <c r="B43" s="94"/>
      <c r="C43" s="202">
        <f>SUM(D43:O43)</f>
        <v>56791</v>
      </c>
      <c r="D43" s="203"/>
      <c r="E43" s="107"/>
      <c r="F43" s="203"/>
      <c r="G43" s="107"/>
      <c r="H43" s="203"/>
      <c r="I43" s="202">
        <f>SUM(I24,I29,I34)</f>
        <v>56791</v>
      </c>
      <c r="J43" s="203"/>
      <c r="K43" s="107"/>
      <c r="L43" s="203"/>
      <c r="M43" s="107"/>
      <c r="N43" s="203"/>
      <c r="O43" s="107"/>
    </row>
    <row r="44" spans="1:15" ht="12.75">
      <c r="A44" s="370" t="s">
        <v>522</v>
      </c>
      <c r="B44" s="94"/>
      <c r="C44" s="202">
        <f>SUM(D44:O44)</f>
        <v>56776</v>
      </c>
      <c r="D44" s="203"/>
      <c r="E44" s="107"/>
      <c r="F44" s="203"/>
      <c r="G44" s="107"/>
      <c r="H44" s="203"/>
      <c r="I44" s="202">
        <f>SUM(I25,I30,I35)</f>
        <v>56776</v>
      </c>
      <c r="J44" s="203"/>
      <c r="K44" s="107"/>
      <c r="L44" s="203"/>
      <c r="M44" s="107"/>
      <c r="N44" s="203"/>
      <c r="O44" s="107"/>
    </row>
    <row r="45" spans="1:15" ht="12.75">
      <c r="A45" s="373" t="s">
        <v>523</v>
      </c>
      <c r="B45" s="94"/>
      <c r="C45" s="248">
        <f>(C44/C43)*100</f>
        <v>99.97358736419503</v>
      </c>
      <c r="D45" s="248">
        <v>0</v>
      </c>
      <c r="E45" s="248">
        <v>0</v>
      </c>
      <c r="F45" s="248">
        <v>0</v>
      </c>
      <c r="G45" s="248">
        <v>0</v>
      </c>
      <c r="H45" s="248">
        <v>0</v>
      </c>
      <c r="I45" s="248">
        <f>(I44/I43)*100</f>
        <v>99.97358736419503</v>
      </c>
      <c r="J45" s="248">
        <v>0</v>
      </c>
      <c r="K45" s="248">
        <v>0</v>
      </c>
      <c r="L45" s="248">
        <v>0</v>
      </c>
      <c r="M45" s="248">
        <v>0</v>
      </c>
      <c r="N45" s="248">
        <v>0</v>
      </c>
      <c r="O45" s="248">
        <v>0</v>
      </c>
    </row>
    <row r="46" spans="1:15" ht="12.75">
      <c r="A46" s="173" t="s">
        <v>473</v>
      </c>
      <c r="B46" s="363"/>
      <c r="C46" s="106">
        <v>0</v>
      </c>
      <c r="D46" s="201">
        <v>0</v>
      </c>
      <c r="E46" s="106">
        <v>0</v>
      </c>
      <c r="F46" s="201">
        <v>0</v>
      </c>
      <c r="G46" s="106">
        <v>0</v>
      </c>
      <c r="H46" s="201">
        <v>0</v>
      </c>
      <c r="I46" s="106">
        <v>0</v>
      </c>
      <c r="J46" s="201">
        <v>0</v>
      </c>
      <c r="K46" s="106">
        <v>0</v>
      </c>
      <c r="L46" s="201">
        <v>0</v>
      </c>
      <c r="M46" s="106">
        <v>0</v>
      </c>
      <c r="N46" s="201">
        <v>0</v>
      </c>
      <c r="O46" s="106">
        <v>0</v>
      </c>
    </row>
    <row r="47" spans="1:15" ht="12.75">
      <c r="A47" s="370" t="s">
        <v>605</v>
      </c>
      <c r="B47" s="94"/>
      <c r="C47" s="107"/>
      <c r="D47" s="203"/>
      <c r="E47" s="107"/>
      <c r="F47" s="203"/>
      <c r="G47" s="107"/>
      <c r="H47" s="203"/>
      <c r="I47" s="107"/>
      <c r="J47" s="203"/>
      <c r="K47" s="107"/>
      <c r="L47" s="203"/>
      <c r="M47" s="107"/>
      <c r="N47" s="203"/>
      <c r="O47" s="107"/>
    </row>
    <row r="48" spans="1:15" ht="12.75">
      <c r="A48" s="370" t="s">
        <v>522</v>
      </c>
      <c r="B48" s="94"/>
      <c r="C48" s="202">
        <f>SUM(D48:O48)</f>
        <v>0</v>
      </c>
      <c r="D48" s="203"/>
      <c r="E48" s="107"/>
      <c r="F48" s="203"/>
      <c r="G48" s="107"/>
      <c r="H48" s="203"/>
      <c r="I48" s="107"/>
      <c r="J48" s="203"/>
      <c r="K48" s="107"/>
      <c r="L48" s="203"/>
      <c r="M48" s="107"/>
      <c r="N48" s="203"/>
      <c r="O48" s="107"/>
    </row>
    <row r="49" spans="1:15" ht="12.75">
      <c r="A49" s="373" t="s">
        <v>523</v>
      </c>
      <c r="B49" s="94"/>
      <c r="C49" s="107">
        <v>0</v>
      </c>
      <c r="D49" s="203">
        <v>0</v>
      </c>
      <c r="E49" s="107">
        <v>0</v>
      </c>
      <c r="F49" s="203">
        <v>0</v>
      </c>
      <c r="G49" s="107">
        <v>0</v>
      </c>
      <c r="H49" s="203">
        <v>0</v>
      </c>
      <c r="I49" s="107">
        <v>0</v>
      </c>
      <c r="J49" s="203">
        <v>0</v>
      </c>
      <c r="K49" s="107">
        <v>0</v>
      </c>
      <c r="L49" s="203">
        <v>0</v>
      </c>
      <c r="M49" s="107">
        <v>0</v>
      </c>
      <c r="N49" s="203">
        <v>0</v>
      </c>
      <c r="O49" s="107">
        <v>0</v>
      </c>
    </row>
    <row r="50" spans="1:15" ht="12.75">
      <c r="A50" s="173" t="s">
        <v>474</v>
      </c>
      <c r="B50" s="363"/>
      <c r="C50" s="200">
        <v>232067</v>
      </c>
      <c r="D50" s="200">
        <v>138484</v>
      </c>
      <c r="E50" s="204">
        <v>34912</v>
      </c>
      <c r="F50" s="200">
        <v>58671</v>
      </c>
      <c r="G50" s="204">
        <v>0</v>
      </c>
      <c r="H50" s="200">
        <v>0</v>
      </c>
      <c r="I50" s="204">
        <v>0</v>
      </c>
      <c r="J50" s="200">
        <v>0</v>
      </c>
      <c r="K50" s="204">
        <v>0</v>
      </c>
      <c r="L50" s="200">
        <v>0</v>
      </c>
      <c r="M50" s="204">
        <v>0</v>
      </c>
      <c r="N50" s="200">
        <v>0</v>
      </c>
      <c r="O50" s="200">
        <v>0</v>
      </c>
    </row>
    <row r="51" spans="1:15" ht="12.75">
      <c r="A51" s="370" t="s">
        <v>605</v>
      </c>
      <c r="B51" s="94"/>
      <c r="C51" s="202">
        <f>SUM(D51:O51)</f>
        <v>271039</v>
      </c>
      <c r="D51" s="202">
        <f aca="true" t="shared" si="2" ref="D51:O52">SUM(D14,D19)</f>
        <v>160160</v>
      </c>
      <c r="E51" s="236">
        <f t="shared" si="2"/>
        <v>43816</v>
      </c>
      <c r="F51" s="202">
        <f t="shared" si="2"/>
        <v>60499</v>
      </c>
      <c r="G51" s="236">
        <f t="shared" si="2"/>
        <v>0</v>
      </c>
      <c r="H51" s="202">
        <f t="shared" si="2"/>
        <v>0</v>
      </c>
      <c r="I51" s="236">
        <f t="shared" si="2"/>
        <v>0</v>
      </c>
      <c r="J51" s="202">
        <f t="shared" si="2"/>
        <v>0</v>
      </c>
      <c r="K51" s="236">
        <f t="shared" si="2"/>
        <v>6564</v>
      </c>
      <c r="L51" s="202">
        <f t="shared" si="2"/>
        <v>0</v>
      </c>
      <c r="M51" s="236">
        <f t="shared" si="2"/>
        <v>0</v>
      </c>
      <c r="N51" s="202">
        <f t="shared" si="2"/>
        <v>0</v>
      </c>
      <c r="O51" s="202">
        <f t="shared" si="2"/>
        <v>0</v>
      </c>
    </row>
    <row r="52" spans="1:15" ht="12.75">
      <c r="A52" s="370" t="s">
        <v>522</v>
      </c>
      <c r="B52" s="94"/>
      <c r="C52" s="202">
        <f>SUM(D52:O52)</f>
        <v>262584</v>
      </c>
      <c r="D52" s="202">
        <f t="shared" si="2"/>
        <v>159041</v>
      </c>
      <c r="E52" s="236">
        <f t="shared" si="2"/>
        <v>45998</v>
      </c>
      <c r="F52" s="202">
        <f t="shared" si="2"/>
        <v>50997</v>
      </c>
      <c r="G52" s="236">
        <f t="shared" si="2"/>
        <v>0</v>
      </c>
      <c r="H52" s="202">
        <f t="shared" si="2"/>
        <v>0</v>
      </c>
      <c r="I52" s="236">
        <f t="shared" si="2"/>
        <v>0</v>
      </c>
      <c r="J52" s="202">
        <f t="shared" si="2"/>
        <v>0</v>
      </c>
      <c r="K52" s="236">
        <f t="shared" si="2"/>
        <v>6548</v>
      </c>
      <c r="L52" s="202">
        <f t="shared" si="2"/>
        <v>0</v>
      </c>
      <c r="M52" s="236">
        <f t="shared" si="2"/>
        <v>0</v>
      </c>
      <c r="N52" s="202">
        <f t="shared" si="2"/>
        <v>0</v>
      </c>
      <c r="O52" s="202">
        <f t="shared" si="2"/>
        <v>0</v>
      </c>
    </row>
    <row r="53" spans="1:15" ht="12.75">
      <c r="A53" s="373" t="s">
        <v>523</v>
      </c>
      <c r="B53" s="291"/>
      <c r="C53" s="249">
        <f>(C52/C51)*100</f>
        <v>96.88052272920133</v>
      </c>
      <c r="D53" s="249">
        <f>(D52/D51)*100</f>
        <v>99.30132367632368</v>
      </c>
      <c r="E53" s="474">
        <f>(E52/E51)*100</f>
        <v>104.97991601241556</v>
      </c>
      <c r="F53" s="249">
        <f>(F52/F51)*100</f>
        <v>84.29395527198797</v>
      </c>
      <c r="G53" s="249">
        <v>0</v>
      </c>
      <c r="H53" s="249">
        <v>0</v>
      </c>
      <c r="I53" s="249">
        <v>0</v>
      </c>
      <c r="J53" s="249">
        <v>0</v>
      </c>
      <c r="K53" s="249">
        <f>(K52/K51)*100</f>
        <v>99.75624619134675</v>
      </c>
      <c r="L53" s="249">
        <v>0</v>
      </c>
      <c r="M53" s="474">
        <v>0</v>
      </c>
      <c r="N53" s="249">
        <v>0</v>
      </c>
      <c r="O53" s="249">
        <v>0</v>
      </c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70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</sheetData>
  <sheetProtection/>
  <mergeCells count="6">
    <mergeCell ref="J7:L7"/>
    <mergeCell ref="D7:I7"/>
    <mergeCell ref="J6:O6"/>
    <mergeCell ref="A3:O3"/>
    <mergeCell ref="A4:O4"/>
    <mergeCell ref="A5:O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7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28"/>
  <sheetViews>
    <sheetView view="pageBreakPreview" zoomScaleSheetLayoutView="100" zoomScalePageLayoutView="0" workbookViewId="0" topLeftCell="A1">
      <pane ySplit="1725" topLeftCell="A1" activePane="bottomLeft" state="split"/>
      <selection pane="topLeft" activeCell="A1" sqref="A1"/>
      <selection pane="bottomLeft" activeCell="D16" sqref="D16"/>
    </sheetView>
  </sheetViews>
  <sheetFormatPr defaultColWidth="9.140625" defaultRowHeight="12.75"/>
  <cols>
    <col min="1" max="1" width="36.7109375" style="121" customWidth="1"/>
    <col min="2" max="2" width="10.140625" style="121" customWidth="1"/>
    <col min="3" max="3" width="11.00390625" style="121" customWidth="1"/>
    <col min="4" max="6" width="11.421875" style="121" bestFit="1" customWidth="1"/>
    <col min="7" max="7" width="12.00390625" style="121" customWidth="1"/>
    <col min="8" max="8" width="10.8515625" style="121" customWidth="1"/>
    <col min="9" max="9" width="9.421875" style="121" customWidth="1"/>
    <col min="10" max="10" width="11.140625" style="121" customWidth="1"/>
    <col min="11" max="11" width="14.421875" style="121" bestFit="1" customWidth="1"/>
    <col min="12" max="12" width="7.140625" style="121" customWidth="1"/>
    <col min="13" max="13" width="8.421875" style="121" customWidth="1"/>
    <col min="14" max="14" width="9.7109375" style="121" hidden="1" customWidth="1"/>
    <col min="15" max="16384" width="9.140625" style="121" customWidth="1"/>
  </cols>
  <sheetData>
    <row r="1" spans="1:14" ht="15.75">
      <c r="A1" s="4" t="s">
        <v>956</v>
      </c>
      <c r="B1" s="4"/>
      <c r="C1" s="4"/>
      <c r="D1" s="4"/>
      <c r="E1" s="4"/>
      <c r="F1" s="4"/>
      <c r="G1" s="4"/>
      <c r="H1" s="4"/>
      <c r="I1" s="127"/>
      <c r="J1" s="637"/>
      <c r="K1" s="637"/>
      <c r="L1" s="127"/>
      <c r="M1" s="127"/>
      <c r="N1" s="120"/>
    </row>
    <row r="2" spans="1:14" ht="15.75">
      <c r="A2" s="4"/>
      <c r="B2" s="4"/>
      <c r="C2" s="4"/>
      <c r="D2" s="4"/>
      <c r="E2" s="4"/>
      <c r="F2" s="4"/>
      <c r="G2" s="4"/>
      <c r="H2" s="4"/>
      <c r="I2" s="127"/>
      <c r="J2" s="637"/>
      <c r="K2" s="637"/>
      <c r="L2" s="127"/>
      <c r="M2" s="127"/>
      <c r="N2" s="120"/>
    </row>
    <row r="3" spans="1:14" ht="15.75">
      <c r="A3" s="875" t="s">
        <v>83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120"/>
    </row>
    <row r="4" spans="1:14" ht="15.75">
      <c r="A4" s="875" t="s">
        <v>828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120"/>
    </row>
    <row r="5" spans="1:14" ht="15.75">
      <c r="A5" s="875" t="s">
        <v>20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120"/>
    </row>
    <row r="6" spans="1:14" ht="12.75" customHeight="1">
      <c r="A6" s="127"/>
      <c r="B6" s="127"/>
      <c r="C6" s="128"/>
      <c r="D6" s="127"/>
      <c r="E6" s="127"/>
      <c r="F6" s="127"/>
      <c r="G6" s="127"/>
      <c r="H6" s="127"/>
      <c r="I6" s="876" t="s">
        <v>41</v>
      </c>
      <c r="J6" s="876"/>
      <c r="K6" s="876"/>
      <c r="L6" s="876"/>
      <c r="M6" s="876"/>
      <c r="N6" s="876"/>
    </row>
    <row r="7" spans="1:14" ht="12.75">
      <c r="A7" s="129" t="s">
        <v>66</v>
      </c>
      <c r="B7" s="129"/>
      <c r="C7" s="130" t="s">
        <v>43</v>
      </c>
      <c r="D7" s="868" t="s">
        <v>67</v>
      </c>
      <c r="E7" s="869"/>
      <c r="F7" s="869"/>
      <c r="G7" s="869"/>
      <c r="H7" s="870"/>
      <c r="I7" s="868" t="s">
        <v>381</v>
      </c>
      <c r="J7" s="871"/>
      <c r="K7" s="132"/>
      <c r="L7" s="133"/>
      <c r="M7" s="129"/>
      <c r="N7" s="872" t="s">
        <v>382</v>
      </c>
    </row>
    <row r="8" spans="1:14" ht="25.5">
      <c r="A8" s="134" t="s">
        <v>71</v>
      </c>
      <c r="B8" s="134" t="s">
        <v>444</v>
      </c>
      <c r="C8" s="135" t="s">
        <v>86</v>
      </c>
      <c r="D8" s="129" t="s">
        <v>87</v>
      </c>
      <c r="E8" s="129" t="s">
        <v>72</v>
      </c>
      <c r="F8" s="129" t="s">
        <v>73</v>
      </c>
      <c r="G8" s="129" t="s">
        <v>74</v>
      </c>
      <c r="H8" s="129" t="s">
        <v>45</v>
      </c>
      <c r="I8" s="129" t="s">
        <v>75</v>
      </c>
      <c r="J8" s="136" t="s">
        <v>88</v>
      </c>
      <c r="K8" s="137" t="s">
        <v>383</v>
      </c>
      <c r="L8" s="138"/>
      <c r="M8" s="134"/>
      <c r="N8" s="873"/>
    </row>
    <row r="9" spans="1:14" ht="12.75">
      <c r="A9" s="134"/>
      <c r="B9" s="134" t="s">
        <v>445</v>
      </c>
      <c r="C9" s="135" t="s">
        <v>58</v>
      </c>
      <c r="D9" s="134" t="s">
        <v>77</v>
      </c>
      <c r="E9" s="134" t="s">
        <v>78</v>
      </c>
      <c r="F9" s="134"/>
      <c r="G9" s="134" t="s">
        <v>79</v>
      </c>
      <c r="H9" s="134" t="s">
        <v>384</v>
      </c>
      <c r="I9" s="134"/>
      <c r="J9" s="139" t="s">
        <v>89</v>
      </c>
      <c r="K9" s="137"/>
      <c r="L9" s="138" t="s">
        <v>69</v>
      </c>
      <c r="M9" s="134" t="s">
        <v>70</v>
      </c>
      <c r="N9" s="873"/>
    </row>
    <row r="10" spans="1:14" ht="12.75">
      <c r="A10" s="134"/>
      <c r="B10" s="134"/>
      <c r="C10" s="135"/>
      <c r="D10" s="134"/>
      <c r="E10" s="134" t="s">
        <v>385</v>
      </c>
      <c r="F10" s="134"/>
      <c r="G10" s="134" t="s">
        <v>82</v>
      </c>
      <c r="H10" s="134" t="s">
        <v>386</v>
      </c>
      <c r="I10" s="140"/>
      <c r="J10" s="141"/>
      <c r="K10" s="142"/>
      <c r="L10" s="143"/>
      <c r="M10" s="140"/>
      <c r="N10" s="874"/>
    </row>
    <row r="11" spans="1:14" ht="12.75">
      <c r="A11" s="144" t="s">
        <v>6</v>
      </c>
      <c r="B11" s="144" t="s">
        <v>7</v>
      </c>
      <c r="C11" s="145" t="s">
        <v>8</v>
      </c>
      <c r="D11" s="144" t="s">
        <v>9</v>
      </c>
      <c r="E11" s="144" t="s">
        <v>10</v>
      </c>
      <c r="F11" s="144" t="s">
        <v>11</v>
      </c>
      <c r="G11" s="144" t="s">
        <v>12</v>
      </c>
      <c r="H11" s="144" t="s">
        <v>13</v>
      </c>
      <c r="I11" s="131" t="s">
        <v>14</v>
      </c>
      <c r="J11" s="144" t="s">
        <v>15</v>
      </c>
      <c r="K11" s="144" t="s">
        <v>16</v>
      </c>
      <c r="L11" s="146" t="s">
        <v>17</v>
      </c>
      <c r="M11" s="144" t="s">
        <v>18</v>
      </c>
      <c r="N11" s="123" t="s">
        <v>17</v>
      </c>
    </row>
    <row r="12" spans="1:14" ht="12.75">
      <c r="A12" s="638" t="s">
        <v>862</v>
      </c>
      <c r="B12" s="639"/>
      <c r="C12" s="640"/>
      <c r="D12" s="117"/>
      <c r="E12" s="640"/>
      <c r="F12" s="117"/>
      <c r="G12" s="640"/>
      <c r="H12" s="117"/>
      <c r="I12" s="640"/>
      <c r="J12" s="117"/>
      <c r="K12" s="640"/>
      <c r="L12" s="117"/>
      <c r="M12" s="640"/>
      <c r="N12" s="641"/>
    </row>
    <row r="13" spans="1:14" ht="12.75">
      <c r="A13" s="642" t="s">
        <v>64</v>
      </c>
      <c r="B13" s="637" t="s">
        <v>443</v>
      </c>
      <c r="C13" s="643">
        <v>101159</v>
      </c>
      <c r="D13" s="118">
        <v>63853</v>
      </c>
      <c r="E13" s="643">
        <v>18350</v>
      </c>
      <c r="F13" s="118">
        <v>18956</v>
      </c>
      <c r="G13" s="643"/>
      <c r="H13" s="118"/>
      <c r="I13" s="643"/>
      <c r="J13" s="118"/>
      <c r="K13" s="643"/>
      <c r="L13" s="118"/>
      <c r="M13" s="643"/>
      <c r="N13" s="641"/>
    </row>
    <row r="14" spans="1:14" ht="12.75">
      <c r="A14" s="162" t="s">
        <v>829</v>
      </c>
      <c r="B14" s="644"/>
      <c r="C14" s="643">
        <v>96376</v>
      </c>
      <c r="D14" s="118">
        <v>60327</v>
      </c>
      <c r="E14" s="643">
        <v>16995</v>
      </c>
      <c r="F14" s="118">
        <v>19054</v>
      </c>
      <c r="G14" s="643"/>
      <c r="H14" s="118"/>
      <c r="I14" s="643"/>
      <c r="J14" s="118"/>
      <c r="K14" s="643"/>
      <c r="L14" s="118"/>
      <c r="M14" s="643"/>
      <c r="N14" s="641"/>
    </row>
    <row r="15" spans="1:14" ht="12.75">
      <c r="A15" s="162" t="s">
        <v>830</v>
      </c>
      <c r="B15" s="645"/>
      <c r="C15" s="646">
        <v>94030</v>
      </c>
      <c r="D15" s="646">
        <v>60327</v>
      </c>
      <c r="E15" s="646">
        <v>16995</v>
      </c>
      <c r="F15" s="646">
        <v>16708</v>
      </c>
      <c r="G15" s="646"/>
      <c r="H15" s="646"/>
      <c r="I15" s="646"/>
      <c r="J15" s="646"/>
      <c r="K15" s="646"/>
      <c r="L15" s="646"/>
      <c r="M15" s="646"/>
      <c r="N15" s="116">
        <f>SUM(D15:L15)</f>
        <v>94030</v>
      </c>
    </row>
    <row r="16" spans="1:14" ht="12.75">
      <c r="A16" s="163" t="s">
        <v>831</v>
      </c>
      <c r="B16" s="647"/>
      <c r="C16" s="648">
        <f>C15/C14</f>
        <v>0.9756578401261725</v>
      </c>
      <c r="D16" s="648">
        <f>D15/D14</f>
        <v>1</v>
      </c>
      <c r="E16" s="648">
        <f>E15/E14</f>
        <v>1</v>
      </c>
      <c r="F16" s="648">
        <f>F15/F14</f>
        <v>0.8768762464574368</v>
      </c>
      <c r="G16" s="648"/>
      <c r="H16" s="648"/>
      <c r="I16" s="648"/>
      <c r="J16" s="648"/>
      <c r="K16" s="648"/>
      <c r="L16" s="648"/>
      <c r="M16" s="641"/>
      <c r="N16" s="116">
        <f>SUM(D16:L16)</f>
        <v>2.876876246457437</v>
      </c>
    </row>
    <row r="17" spans="1:14" ht="12.75">
      <c r="A17" s="638" t="s">
        <v>853</v>
      </c>
      <c r="B17" s="639"/>
      <c r="C17" s="640"/>
      <c r="D17" s="117"/>
      <c r="E17" s="640"/>
      <c r="F17" s="117"/>
      <c r="G17" s="640"/>
      <c r="H17" s="117"/>
      <c r="I17" s="640"/>
      <c r="J17" s="117"/>
      <c r="K17" s="640"/>
      <c r="L17" s="117"/>
      <c r="M17" s="640"/>
      <c r="N17" s="641"/>
    </row>
    <row r="18" spans="1:14" ht="12.75">
      <c r="A18" s="642" t="s">
        <v>64</v>
      </c>
      <c r="B18" s="637" t="s">
        <v>443</v>
      </c>
      <c r="C18" s="643">
        <v>88394</v>
      </c>
      <c r="D18" s="118">
        <v>56042</v>
      </c>
      <c r="E18" s="643">
        <v>16052</v>
      </c>
      <c r="F18" s="118">
        <v>16300</v>
      </c>
      <c r="G18" s="643"/>
      <c r="H18" s="118"/>
      <c r="I18" s="643"/>
      <c r="J18" s="118"/>
      <c r="K18" s="643"/>
      <c r="L18" s="118"/>
      <c r="M18" s="643"/>
      <c r="N18" s="641"/>
    </row>
    <row r="19" spans="1:14" ht="12.75">
      <c r="A19" s="162" t="s">
        <v>829</v>
      </c>
      <c r="B19" s="649"/>
      <c r="C19" s="643">
        <v>87573</v>
      </c>
      <c r="D19" s="118">
        <v>54172</v>
      </c>
      <c r="E19" s="643">
        <v>15153</v>
      </c>
      <c r="F19" s="118">
        <v>18248</v>
      </c>
      <c r="G19" s="643"/>
      <c r="H19" s="118"/>
      <c r="I19" s="643"/>
      <c r="J19" s="118"/>
      <c r="K19" s="643"/>
      <c r="L19" s="118"/>
      <c r="M19" s="643"/>
      <c r="N19" s="641"/>
    </row>
    <row r="20" spans="1:14" ht="12.75">
      <c r="A20" s="162" t="s">
        <v>830</v>
      </c>
      <c r="B20" s="645"/>
      <c r="C20" s="646">
        <v>84409</v>
      </c>
      <c r="D20" s="646">
        <v>54172</v>
      </c>
      <c r="E20" s="646">
        <v>15153</v>
      </c>
      <c r="F20" s="646">
        <v>15084</v>
      </c>
      <c r="G20" s="646"/>
      <c r="H20" s="646"/>
      <c r="I20" s="646"/>
      <c r="J20" s="646"/>
      <c r="K20" s="646"/>
      <c r="L20" s="646"/>
      <c r="M20" s="646"/>
      <c r="N20" s="116">
        <f>SUM(D20:L20)</f>
        <v>84409</v>
      </c>
    </row>
    <row r="21" spans="1:17" ht="12.75">
      <c r="A21" s="163" t="s">
        <v>831</v>
      </c>
      <c r="B21" s="647"/>
      <c r="C21" s="648">
        <f>C20/C19</f>
        <v>0.963870142623868</v>
      </c>
      <c r="D21" s="648">
        <f>D20/D19</f>
        <v>1</v>
      </c>
      <c r="E21" s="648">
        <f>E20/E19</f>
        <v>1</v>
      </c>
      <c r="F21" s="648">
        <f>F20/F19</f>
        <v>0.8266111354669005</v>
      </c>
      <c r="G21" s="648"/>
      <c r="H21" s="648"/>
      <c r="I21" s="648"/>
      <c r="J21" s="648"/>
      <c r="K21" s="648"/>
      <c r="L21" s="648"/>
      <c r="M21" s="641"/>
      <c r="N21" s="116">
        <f>SUM(D21:L21)</f>
        <v>2.8266111354669006</v>
      </c>
      <c r="Q21" s="149"/>
    </row>
    <row r="22" spans="1:14" ht="12.75">
      <c r="A22" s="638" t="s">
        <v>856</v>
      </c>
      <c r="B22" s="650"/>
      <c r="C22" s="651"/>
      <c r="D22" s="115"/>
      <c r="E22" s="651"/>
      <c r="F22" s="115"/>
      <c r="G22" s="651"/>
      <c r="H22" s="115"/>
      <c r="I22" s="651"/>
      <c r="J22" s="115"/>
      <c r="K22" s="651"/>
      <c r="L22" s="115"/>
      <c r="M22" s="651"/>
      <c r="N22" s="652"/>
    </row>
    <row r="23" spans="1:14" ht="12.75">
      <c r="A23" s="642" t="s">
        <v>64</v>
      </c>
      <c r="B23" s="653" t="s">
        <v>443</v>
      </c>
      <c r="C23" s="646">
        <v>47740</v>
      </c>
      <c r="D23" s="116">
        <v>29955</v>
      </c>
      <c r="E23" s="646">
        <v>8500</v>
      </c>
      <c r="F23" s="116">
        <v>9285</v>
      </c>
      <c r="G23" s="646"/>
      <c r="H23" s="116"/>
      <c r="I23" s="646"/>
      <c r="J23" s="116"/>
      <c r="K23" s="646"/>
      <c r="L23" s="116"/>
      <c r="M23" s="646"/>
      <c r="N23" s="652"/>
    </row>
    <row r="24" spans="1:14" ht="12.75">
      <c r="A24" s="162" t="s">
        <v>829</v>
      </c>
      <c r="B24" s="644"/>
      <c r="C24" s="643">
        <v>67357</v>
      </c>
      <c r="D24" s="118">
        <v>39702</v>
      </c>
      <c r="E24" s="643">
        <v>11028</v>
      </c>
      <c r="F24" s="118">
        <v>16627</v>
      </c>
      <c r="G24" s="643"/>
      <c r="H24" s="118"/>
      <c r="I24" s="643"/>
      <c r="J24" s="118"/>
      <c r="K24" s="643"/>
      <c r="L24" s="118"/>
      <c r="M24" s="643"/>
      <c r="N24" s="641"/>
    </row>
    <row r="25" spans="1:14" ht="12.75">
      <c r="A25" s="162" t="s">
        <v>830</v>
      </c>
      <c r="B25" s="645"/>
      <c r="C25" s="646">
        <v>60437</v>
      </c>
      <c r="D25" s="646">
        <v>38301</v>
      </c>
      <c r="E25" s="646">
        <v>11022</v>
      </c>
      <c r="F25" s="646">
        <v>11114</v>
      </c>
      <c r="G25" s="646"/>
      <c r="H25" s="646"/>
      <c r="I25" s="646"/>
      <c r="J25" s="646"/>
      <c r="K25" s="646"/>
      <c r="L25" s="646"/>
      <c r="M25" s="646"/>
      <c r="N25" s="116">
        <f>SUM(D25:L25)</f>
        <v>60437</v>
      </c>
    </row>
    <row r="26" spans="1:14" ht="12.75">
      <c r="A26" s="163" t="s">
        <v>831</v>
      </c>
      <c r="B26" s="647"/>
      <c r="C26" s="648">
        <f>C25/C24</f>
        <v>0.8972638330091899</v>
      </c>
      <c r="D26" s="648">
        <f>D25/D24</f>
        <v>0.9647121051836179</v>
      </c>
      <c r="E26" s="648">
        <f>E25/E24</f>
        <v>0.999455930359086</v>
      </c>
      <c r="F26" s="648">
        <f>F25/F24</f>
        <v>0.6684308654597944</v>
      </c>
      <c r="G26" s="648"/>
      <c r="H26" s="648"/>
      <c r="I26" s="648"/>
      <c r="J26" s="648"/>
      <c r="K26" s="648"/>
      <c r="L26" s="648"/>
      <c r="M26" s="654"/>
      <c r="N26" s="116">
        <f>SUM(D26:L26)</f>
        <v>2.632598901002498</v>
      </c>
    </row>
    <row r="27" spans="1:14" ht="12.75">
      <c r="A27" s="638" t="s">
        <v>868</v>
      </c>
      <c r="B27" s="637"/>
      <c r="C27" s="643"/>
      <c r="D27" s="118"/>
      <c r="E27" s="643"/>
      <c r="F27" s="118"/>
      <c r="G27" s="643"/>
      <c r="H27" s="118"/>
      <c r="I27" s="643"/>
      <c r="J27" s="118"/>
      <c r="K27" s="643"/>
      <c r="L27" s="118"/>
      <c r="M27" s="643"/>
      <c r="N27" s="641"/>
    </row>
    <row r="28" spans="1:14" ht="12.75">
      <c r="A28" s="642" t="s">
        <v>64</v>
      </c>
      <c r="B28" s="637" t="s">
        <v>443</v>
      </c>
      <c r="C28" s="643">
        <v>21233</v>
      </c>
      <c r="D28" s="118">
        <v>14130</v>
      </c>
      <c r="E28" s="643">
        <v>4085</v>
      </c>
      <c r="F28" s="118">
        <v>3018</v>
      </c>
      <c r="G28" s="643"/>
      <c r="H28" s="118"/>
      <c r="I28" s="643"/>
      <c r="J28" s="118"/>
      <c r="K28" s="643"/>
      <c r="L28" s="118"/>
      <c r="M28" s="643"/>
      <c r="N28" s="641"/>
    </row>
    <row r="29" spans="1:14" ht="12.75">
      <c r="A29" s="162" t="s">
        <v>829</v>
      </c>
      <c r="B29" s="655"/>
      <c r="C29" s="111">
        <v>21808</v>
      </c>
      <c r="D29" s="168">
        <v>15244</v>
      </c>
      <c r="E29" s="111">
        <v>4197</v>
      </c>
      <c r="F29" s="168">
        <v>2367</v>
      </c>
      <c r="G29" s="111"/>
      <c r="H29" s="168"/>
      <c r="I29" s="111"/>
      <c r="J29" s="168"/>
      <c r="K29" s="111"/>
      <c r="L29" s="168"/>
      <c r="M29" s="111"/>
      <c r="N29" s="656" t="e">
        <v>#REF!</v>
      </c>
    </row>
    <row r="30" spans="1:14" ht="12.75">
      <c r="A30" s="162" t="s">
        <v>830</v>
      </c>
      <c r="B30" s="645"/>
      <c r="C30" s="646">
        <v>21452</v>
      </c>
      <c r="D30" s="646">
        <v>15243</v>
      </c>
      <c r="E30" s="646">
        <v>4131</v>
      </c>
      <c r="F30" s="646">
        <v>2078</v>
      </c>
      <c r="G30" s="646"/>
      <c r="H30" s="646"/>
      <c r="I30" s="646"/>
      <c r="J30" s="646"/>
      <c r="K30" s="646"/>
      <c r="L30" s="646"/>
      <c r="M30" s="646"/>
      <c r="N30" s="116">
        <f>SUM(D30:L30)</f>
        <v>21452</v>
      </c>
    </row>
    <row r="31" spans="1:14" ht="12.75">
      <c r="A31" s="163" t="s">
        <v>831</v>
      </c>
      <c r="B31" s="647"/>
      <c r="C31" s="648">
        <f>C30/C29</f>
        <v>0.9836757153338225</v>
      </c>
      <c r="D31" s="648">
        <f>D30/D29</f>
        <v>0.9999344004198373</v>
      </c>
      <c r="E31" s="648">
        <f>E30/E29</f>
        <v>0.9842744817726948</v>
      </c>
      <c r="F31" s="648">
        <f>F30/F29</f>
        <v>0.8779045204900718</v>
      </c>
      <c r="G31" s="648"/>
      <c r="H31" s="648"/>
      <c r="I31" s="648"/>
      <c r="J31" s="648"/>
      <c r="K31" s="648"/>
      <c r="L31" s="648"/>
      <c r="M31" s="641"/>
      <c r="N31" s="116">
        <f>SUM(D31:L31)</f>
        <v>2.862113402682604</v>
      </c>
    </row>
    <row r="32" spans="1:14" ht="12.75">
      <c r="A32" s="657" t="s">
        <v>864</v>
      </c>
      <c r="B32" s="658"/>
      <c r="C32" s="659"/>
      <c r="D32" s="660"/>
      <c r="E32" s="659"/>
      <c r="F32" s="660"/>
      <c r="G32" s="659"/>
      <c r="H32" s="660"/>
      <c r="I32" s="659"/>
      <c r="J32" s="660"/>
      <c r="K32" s="659"/>
      <c r="L32" s="660"/>
      <c r="M32" s="659"/>
      <c r="N32" s="157"/>
    </row>
    <row r="33" spans="1:14" s="148" customFormat="1" ht="12.75">
      <c r="A33" s="642" t="s">
        <v>64</v>
      </c>
      <c r="B33" s="636"/>
      <c r="C33" s="111">
        <f aca="true" t="shared" si="0" ref="C33:H35">C38+C43</f>
        <v>142950</v>
      </c>
      <c r="D33" s="111">
        <f t="shared" si="0"/>
        <v>66171</v>
      </c>
      <c r="E33" s="111">
        <f t="shared" si="0"/>
        <v>18827</v>
      </c>
      <c r="F33" s="111">
        <f t="shared" si="0"/>
        <v>57952</v>
      </c>
      <c r="G33" s="111"/>
      <c r="H33" s="111">
        <f t="shared" si="0"/>
        <v>0</v>
      </c>
      <c r="I33" s="111"/>
      <c r="J33" s="111"/>
      <c r="K33" s="111"/>
      <c r="L33" s="111"/>
      <c r="M33" s="111"/>
      <c r="N33" s="501"/>
    </row>
    <row r="34" spans="1:14" s="148" customFormat="1" ht="12.75">
      <c r="A34" s="162" t="s">
        <v>832</v>
      </c>
      <c r="B34" s="655"/>
      <c r="C34" s="111">
        <f t="shared" si="0"/>
        <v>154434</v>
      </c>
      <c r="D34" s="111">
        <f t="shared" si="0"/>
        <v>67327</v>
      </c>
      <c r="E34" s="111">
        <f t="shared" si="0"/>
        <v>19826</v>
      </c>
      <c r="F34" s="111">
        <f t="shared" si="0"/>
        <v>67158</v>
      </c>
      <c r="G34" s="111"/>
      <c r="H34" s="111">
        <f t="shared" si="0"/>
        <v>123</v>
      </c>
      <c r="I34" s="111"/>
      <c r="J34" s="111"/>
      <c r="K34" s="111"/>
      <c r="L34" s="111"/>
      <c r="M34" s="111"/>
      <c r="N34" s="501"/>
    </row>
    <row r="35" spans="1:14" s="148" customFormat="1" ht="12.75">
      <c r="A35" s="162" t="s">
        <v>830</v>
      </c>
      <c r="B35" s="645"/>
      <c r="C35" s="111">
        <f>C40+C45</f>
        <v>148380</v>
      </c>
      <c r="D35" s="111">
        <f t="shared" si="0"/>
        <v>67321</v>
      </c>
      <c r="E35" s="111">
        <f t="shared" si="0"/>
        <v>19567</v>
      </c>
      <c r="F35" s="111">
        <f t="shared" si="0"/>
        <v>61369</v>
      </c>
      <c r="G35" s="111"/>
      <c r="H35" s="111">
        <f t="shared" si="0"/>
        <v>123</v>
      </c>
      <c r="I35" s="111"/>
      <c r="J35" s="111"/>
      <c r="K35" s="111"/>
      <c r="L35" s="111"/>
      <c r="M35" s="111"/>
      <c r="N35" s="116">
        <f>SUM(D35:L35)</f>
        <v>148380</v>
      </c>
    </row>
    <row r="36" spans="1:14" s="148" customFormat="1" ht="12.75">
      <c r="A36" s="163" t="s">
        <v>831</v>
      </c>
      <c r="B36" s="647"/>
      <c r="C36" s="648">
        <f aca="true" t="shared" si="1" ref="C36:H36">C35/C34</f>
        <v>0.9607987878316951</v>
      </c>
      <c r="D36" s="648">
        <f t="shared" si="1"/>
        <v>0.9999108827067893</v>
      </c>
      <c r="E36" s="648">
        <f t="shared" si="1"/>
        <v>0.9869363462120447</v>
      </c>
      <c r="F36" s="648">
        <f t="shared" si="1"/>
        <v>0.9138002918490723</v>
      </c>
      <c r="G36" s="648"/>
      <c r="H36" s="648">
        <f t="shared" si="1"/>
        <v>1</v>
      </c>
      <c r="I36" s="648"/>
      <c r="J36" s="648"/>
      <c r="K36" s="648"/>
      <c r="L36" s="648"/>
      <c r="M36" s="641"/>
      <c r="N36" s="116">
        <f>SUM(D36:L36)</f>
        <v>3.9006475207679063</v>
      </c>
    </row>
    <row r="37" spans="1:14" ht="12.75">
      <c r="A37" s="638" t="s">
        <v>357</v>
      </c>
      <c r="B37" s="661"/>
      <c r="C37" s="659"/>
      <c r="D37" s="662"/>
      <c r="E37" s="663"/>
      <c r="F37" s="662"/>
      <c r="G37" s="663"/>
      <c r="H37" s="662"/>
      <c r="I37" s="663"/>
      <c r="J37" s="662"/>
      <c r="K37" s="663"/>
      <c r="L37" s="660"/>
      <c r="M37" s="664"/>
      <c r="N37" s="501"/>
    </row>
    <row r="38" spans="1:14" ht="12.75">
      <c r="A38" s="642" t="s">
        <v>64</v>
      </c>
      <c r="B38" s="655" t="s">
        <v>468</v>
      </c>
      <c r="C38" s="111">
        <v>83915</v>
      </c>
      <c r="D38" s="665">
        <v>37099</v>
      </c>
      <c r="E38" s="666">
        <v>10518</v>
      </c>
      <c r="F38" s="665">
        <v>36298</v>
      </c>
      <c r="G38" s="666"/>
      <c r="H38" s="665"/>
      <c r="I38" s="666"/>
      <c r="J38" s="665"/>
      <c r="K38" s="666"/>
      <c r="L38" s="168"/>
      <c r="M38" s="667"/>
      <c r="N38" s="501"/>
    </row>
    <row r="39" spans="1:14" ht="12.75">
      <c r="A39" s="162" t="s">
        <v>829</v>
      </c>
      <c r="B39" s="636"/>
      <c r="C39" s="111">
        <v>94587</v>
      </c>
      <c r="D39" s="665">
        <v>41367</v>
      </c>
      <c r="E39" s="666">
        <v>11221</v>
      </c>
      <c r="F39" s="665">
        <v>41876</v>
      </c>
      <c r="G39" s="666"/>
      <c r="H39" s="665">
        <v>123</v>
      </c>
      <c r="I39" s="666"/>
      <c r="J39" s="665"/>
      <c r="K39" s="666"/>
      <c r="L39" s="168"/>
      <c r="M39" s="668"/>
      <c r="N39" s="501"/>
    </row>
    <row r="40" spans="1:14" ht="12.75">
      <c r="A40" s="162" t="s">
        <v>830</v>
      </c>
      <c r="B40" s="645"/>
      <c r="C40" s="646">
        <v>94275</v>
      </c>
      <c r="D40" s="646">
        <v>41364</v>
      </c>
      <c r="E40" s="646">
        <v>10971</v>
      </c>
      <c r="F40" s="646">
        <v>41817</v>
      </c>
      <c r="G40" s="646"/>
      <c r="H40" s="646">
        <v>123</v>
      </c>
      <c r="I40" s="646"/>
      <c r="J40" s="646"/>
      <c r="K40" s="646"/>
      <c r="L40" s="646"/>
      <c r="M40" s="646"/>
      <c r="N40" s="116">
        <f>SUM(D40:L40)</f>
        <v>94275</v>
      </c>
    </row>
    <row r="41" spans="1:14" ht="12.75">
      <c r="A41" s="163" t="s">
        <v>831</v>
      </c>
      <c r="B41" s="647"/>
      <c r="C41" s="648">
        <f aca="true" t="shared" si="2" ref="C41:H41">C40/C39</f>
        <v>0.996701449459228</v>
      </c>
      <c r="D41" s="648">
        <f t="shared" si="2"/>
        <v>0.9999274784248314</v>
      </c>
      <c r="E41" s="648">
        <f t="shared" si="2"/>
        <v>0.9777203457802335</v>
      </c>
      <c r="F41" s="648">
        <f t="shared" si="2"/>
        <v>0.9985910784220078</v>
      </c>
      <c r="G41" s="648"/>
      <c r="H41" s="648">
        <f t="shared" si="2"/>
        <v>1</v>
      </c>
      <c r="I41" s="648"/>
      <c r="J41" s="648"/>
      <c r="K41" s="648"/>
      <c r="L41" s="648"/>
      <c r="M41" s="641"/>
      <c r="N41" s="116">
        <f>SUM(D41:L41)</f>
        <v>3.9762389026270726</v>
      </c>
    </row>
    <row r="42" spans="1:14" ht="12.75">
      <c r="A42" s="638" t="s">
        <v>358</v>
      </c>
      <c r="B42" s="658"/>
      <c r="C42" s="659"/>
      <c r="D42" s="662"/>
      <c r="E42" s="663"/>
      <c r="F42" s="662"/>
      <c r="G42" s="663"/>
      <c r="H42" s="662"/>
      <c r="I42" s="663"/>
      <c r="J42" s="662"/>
      <c r="K42" s="663"/>
      <c r="L42" s="660"/>
      <c r="M42" s="664"/>
      <c r="N42" s="501"/>
    </row>
    <row r="43" spans="1:14" ht="12.75">
      <c r="A43" s="642" t="s">
        <v>64</v>
      </c>
      <c r="B43" s="669" t="s">
        <v>468</v>
      </c>
      <c r="C43" s="111">
        <v>59035</v>
      </c>
      <c r="D43" s="665">
        <v>29072</v>
      </c>
      <c r="E43" s="666">
        <v>8309</v>
      </c>
      <c r="F43" s="665">
        <v>21654</v>
      </c>
      <c r="G43" s="666"/>
      <c r="H43" s="665"/>
      <c r="I43" s="666"/>
      <c r="J43" s="665"/>
      <c r="K43" s="666"/>
      <c r="L43" s="168"/>
      <c r="M43" s="667"/>
      <c r="N43" s="501"/>
    </row>
    <row r="44" spans="1:14" ht="12.75">
      <c r="A44" s="162" t="s">
        <v>829</v>
      </c>
      <c r="B44" s="637"/>
      <c r="C44" s="643">
        <v>59847</v>
      </c>
      <c r="D44" s="118">
        <v>25960</v>
      </c>
      <c r="E44" s="643">
        <v>8605</v>
      </c>
      <c r="F44" s="118">
        <v>25282</v>
      </c>
      <c r="G44" s="643"/>
      <c r="H44" s="118"/>
      <c r="I44" s="643"/>
      <c r="J44" s="118"/>
      <c r="K44" s="643"/>
      <c r="L44" s="118"/>
      <c r="M44" s="643"/>
      <c r="N44" s="670">
        <v>0</v>
      </c>
    </row>
    <row r="45" spans="1:14" ht="12.75">
      <c r="A45" s="162" t="s">
        <v>830</v>
      </c>
      <c r="B45" s="645"/>
      <c r="C45" s="646">
        <v>54105</v>
      </c>
      <c r="D45" s="646">
        <v>25957</v>
      </c>
      <c r="E45" s="646">
        <v>8596</v>
      </c>
      <c r="F45" s="646">
        <v>19552</v>
      </c>
      <c r="G45" s="646"/>
      <c r="H45" s="646"/>
      <c r="I45" s="646"/>
      <c r="J45" s="646"/>
      <c r="K45" s="646"/>
      <c r="L45" s="646"/>
      <c r="M45" s="646"/>
      <c r="N45" s="116">
        <f>SUM(D45:L45)</f>
        <v>54105</v>
      </c>
    </row>
    <row r="46" spans="1:14" ht="12.75">
      <c r="A46" s="163" t="s">
        <v>831</v>
      </c>
      <c r="B46" s="647"/>
      <c r="C46" s="648">
        <f>C45/C44</f>
        <v>0.9040553411198556</v>
      </c>
      <c r="D46" s="648">
        <f>D45/D44</f>
        <v>0.999884437596302</v>
      </c>
      <c r="E46" s="648">
        <f>E45/E44</f>
        <v>0.9989540964555491</v>
      </c>
      <c r="F46" s="648">
        <f>F45/F44</f>
        <v>0.7733565382485563</v>
      </c>
      <c r="G46" s="648"/>
      <c r="H46" s="648"/>
      <c r="I46" s="648"/>
      <c r="J46" s="648"/>
      <c r="K46" s="648"/>
      <c r="L46" s="648"/>
      <c r="M46" s="641"/>
      <c r="N46" s="116">
        <f>SUM(D46:L46)</f>
        <v>2.7721950723004074</v>
      </c>
    </row>
    <row r="47" spans="1:14" ht="12.75">
      <c r="A47" s="657" t="s">
        <v>772</v>
      </c>
      <c r="B47" s="671"/>
      <c r="C47" s="640"/>
      <c r="D47" s="117"/>
      <c r="E47" s="640"/>
      <c r="F47" s="117"/>
      <c r="G47" s="640"/>
      <c r="H47" s="117"/>
      <c r="I47" s="640"/>
      <c r="J47" s="117"/>
      <c r="K47" s="640"/>
      <c r="L47" s="117"/>
      <c r="M47" s="640"/>
      <c r="N47" s="641"/>
    </row>
    <row r="48" spans="1:14" ht="12.75">
      <c r="A48" s="642" t="s">
        <v>64</v>
      </c>
      <c r="B48" s="637" t="s">
        <v>443</v>
      </c>
      <c r="C48" s="643">
        <v>36313</v>
      </c>
      <c r="D48" s="118">
        <v>21476</v>
      </c>
      <c r="E48" s="643">
        <v>5557</v>
      </c>
      <c r="F48" s="118">
        <v>9280</v>
      </c>
      <c r="G48" s="643"/>
      <c r="H48" s="118"/>
      <c r="I48" s="643"/>
      <c r="J48" s="118"/>
      <c r="K48" s="643"/>
      <c r="L48" s="118"/>
      <c r="M48" s="643"/>
      <c r="N48" s="672"/>
    </row>
    <row r="49" spans="1:14" ht="12.75">
      <c r="A49" s="162" t="s">
        <v>832</v>
      </c>
      <c r="B49" s="673"/>
      <c r="C49" s="643">
        <v>39389</v>
      </c>
      <c r="D49" s="643">
        <v>23236</v>
      </c>
      <c r="E49" s="643">
        <v>5873</v>
      </c>
      <c r="F49" s="643">
        <v>10280</v>
      </c>
      <c r="G49" s="643"/>
      <c r="H49" s="643"/>
      <c r="I49" s="643"/>
      <c r="J49" s="643"/>
      <c r="K49" s="643"/>
      <c r="L49" s="643"/>
      <c r="M49" s="643"/>
      <c r="N49" s="674"/>
    </row>
    <row r="50" spans="1:14" ht="12.75">
      <c r="A50" s="162" t="s">
        <v>830</v>
      </c>
      <c r="B50" s="645"/>
      <c r="C50" s="646">
        <v>39018</v>
      </c>
      <c r="D50" s="646">
        <v>23000</v>
      </c>
      <c r="E50" s="646">
        <v>5872</v>
      </c>
      <c r="F50" s="646">
        <v>10146</v>
      </c>
      <c r="G50" s="646"/>
      <c r="H50" s="646"/>
      <c r="I50" s="646"/>
      <c r="J50" s="646"/>
      <c r="K50" s="646"/>
      <c r="L50" s="646"/>
      <c r="M50" s="646"/>
      <c r="N50" s="116">
        <f>SUM(D50:L50)</f>
        <v>39018</v>
      </c>
    </row>
    <row r="51" spans="1:14" ht="12.75">
      <c r="A51" s="163" t="s">
        <v>831</v>
      </c>
      <c r="B51" s="647"/>
      <c r="C51" s="648">
        <f>C50/C49</f>
        <v>0.9905811267105029</v>
      </c>
      <c r="D51" s="648">
        <f>D50/D49</f>
        <v>0.9898433465312446</v>
      </c>
      <c r="E51" s="648">
        <f>E50/E49</f>
        <v>0.9998297292695386</v>
      </c>
      <c r="F51" s="648">
        <f>F50/F49</f>
        <v>0.9869649805447471</v>
      </c>
      <c r="G51" s="648"/>
      <c r="H51" s="648"/>
      <c r="I51" s="648"/>
      <c r="J51" s="648"/>
      <c r="K51" s="648"/>
      <c r="L51" s="648"/>
      <c r="M51" s="641"/>
      <c r="N51" s="116">
        <f>SUM(D51:L51)</f>
        <v>2.9766380563455304</v>
      </c>
    </row>
    <row r="52" spans="1:14" ht="12.75">
      <c r="A52" s="675" t="s">
        <v>865</v>
      </c>
      <c r="B52" s="637"/>
      <c r="C52" s="643"/>
      <c r="D52" s="118"/>
      <c r="E52" s="643"/>
      <c r="F52" s="118"/>
      <c r="G52" s="643"/>
      <c r="H52" s="118"/>
      <c r="I52" s="643"/>
      <c r="J52" s="118"/>
      <c r="K52" s="643"/>
      <c r="L52" s="118"/>
      <c r="M52" s="643"/>
      <c r="N52" s="676"/>
    </row>
    <row r="53" spans="1:14" ht="12.75">
      <c r="A53" s="642" t="s">
        <v>64</v>
      </c>
      <c r="B53" s="637"/>
      <c r="C53" s="643">
        <f aca="true" t="shared" si="3" ref="C53:J55">C58+C63+C68+C73</f>
        <v>106230</v>
      </c>
      <c r="D53" s="643">
        <f t="shared" si="3"/>
        <v>28472</v>
      </c>
      <c r="E53" s="643">
        <f t="shared" si="3"/>
        <v>7615</v>
      </c>
      <c r="F53" s="643">
        <f t="shared" si="3"/>
        <v>53143</v>
      </c>
      <c r="G53" s="643">
        <f t="shared" si="3"/>
        <v>17000</v>
      </c>
      <c r="H53" s="643"/>
      <c r="I53" s="643"/>
      <c r="J53" s="643">
        <f t="shared" si="3"/>
        <v>0</v>
      </c>
      <c r="K53" s="643"/>
      <c r="L53" s="643"/>
      <c r="M53" s="643"/>
      <c r="N53" s="641"/>
    </row>
    <row r="54" spans="1:14" ht="12.75">
      <c r="A54" s="162" t="s">
        <v>832</v>
      </c>
      <c r="B54" s="637"/>
      <c r="C54" s="643">
        <f t="shared" si="3"/>
        <v>118787</v>
      </c>
      <c r="D54" s="643">
        <f t="shared" si="3"/>
        <v>30238</v>
      </c>
      <c r="E54" s="643">
        <f t="shared" si="3"/>
        <v>7967</v>
      </c>
      <c r="F54" s="643">
        <f t="shared" si="3"/>
        <v>59981</v>
      </c>
      <c r="G54" s="643">
        <f t="shared" si="3"/>
        <v>20000</v>
      </c>
      <c r="H54" s="643"/>
      <c r="I54" s="643"/>
      <c r="J54" s="643">
        <f t="shared" si="3"/>
        <v>601</v>
      </c>
      <c r="K54" s="643"/>
      <c r="L54" s="643"/>
      <c r="M54" s="643"/>
      <c r="N54" s="641"/>
    </row>
    <row r="55" spans="1:14" ht="12.75">
      <c r="A55" s="162" t="s">
        <v>830</v>
      </c>
      <c r="B55" s="645"/>
      <c r="C55" s="643">
        <f>C60+C65+C70+C75</f>
        <v>114020</v>
      </c>
      <c r="D55" s="643">
        <f t="shared" si="3"/>
        <v>30222</v>
      </c>
      <c r="E55" s="643">
        <f t="shared" si="3"/>
        <v>7966</v>
      </c>
      <c r="F55" s="643">
        <f t="shared" si="3"/>
        <v>55821</v>
      </c>
      <c r="G55" s="643">
        <f t="shared" si="3"/>
        <v>19410</v>
      </c>
      <c r="H55" s="643"/>
      <c r="I55" s="643"/>
      <c r="J55" s="643">
        <f t="shared" si="3"/>
        <v>601</v>
      </c>
      <c r="K55" s="643"/>
      <c r="L55" s="643"/>
      <c r="M55" s="643"/>
      <c r="N55" s="116">
        <f>SUM(D55:L55)</f>
        <v>114020</v>
      </c>
    </row>
    <row r="56" spans="1:14" s="125" customFormat="1" ht="12.75">
      <c r="A56" s="163" t="s">
        <v>831</v>
      </c>
      <c r="B56" s="647"/>
      <c r="C56" s="648">
        <f aca="true" t="shared" si="4" ref="C56:J56">C55/C54</f>
        <v>0.9598693459722023</v>
      </c>
      <c r="D56" s="648">
        <f t="shared" si="4"/>
        <v>0.9994708644751638</v>
      </c>
      <c r="E56" s="648">
        <f t="shared" si="4"/>
        <v>0.9998744822392368</v>
      </c>
      <c r="F56" s="648">
        <f t="shared" si="4"/>
        <v>0.9306447041563162</v>
      </c>
      <c r="G56" s="648">
        <f t="shared" si="4"/>
        <v>0.9705</v>
      </c>
      <c r="H56" s="648"/>
      <c r="I56" s="648"/>
      <c r="J56" s="648">
        <f t="shared" si="4"/>
        <v>1</v>
      </c>
      <c r="K56" s="648"/>
      <c r="L56" s="648"/>
      <c r="M56" s="654"/>
      <c r="N56" s="116">
        <f>SUM(D56:L56)</f>
        <v>4.900490050870717</v>
      </c>
    </row>
    <row r="57" spans="1:14" s="149" customFormat="1" ht="12.75">
      <c r="A57" s="677" t="s">
        <v>274</v>
      </c>
      <c r="B57" s="637"/>
      <c r="C57" s="643"/>
      <c r="D57" s="118"/>
      <c r="E57" s="643"/>
      <c r="F57" s="118"/>
      <c r="G57" s="643"/>
      <c r="H57" s="118"/>
      <c r="I57" s="643"/>
      <c r="J57" s="118"/>
      <c r="K57" s="643"/>
      <c r="L57" s="118"/>
      <c r="M57" s="643"/>
      <c r="N57" s="641"/>
    </row>
    <row r="58" spans="1:14" s="125" customFormat="1" ht="12.75">
      <c r="A58" s="642" t="s">
        <v>64</v>
      </c>
      <c r="B58" s="680" t="s">
        <v>468</v>
      </c>
      <c r="C58" s="643">
        <v>57218</v>
      </c>
      <c r="D58" s="118">
        <v>12907</v>
      </c>
      <c r="E58" s="643">
        <v>3412</v>
      </c>
      <c r="F58" s="118">
        <v>40899</v>
      </c>
      <c r="G58" s="643"/>
      <c r="H58" s="118"/>
      <c r="I58" s="643"/>
      <c r="J58" s="118"/>
      <c r="K58" s="643"/>
      <c r="L58" s="118"/>
      <c r="M58" s="643"/>
      <c r="N58" s="641"/>
    </row>
    <row r="59" spans="1:14" s="149" customFormat="1" ht="12.75">
      <c r="A59" s="162" t="s">
        <v>829</v>
      </c>
      <c r="B59" s="644"/>
      <c r="C59" s="643">
        <v>58557</v>
      </c>
      <c r="D59" s="118">
        <v>13445</v>
      </c>
      <c r="E59" s="643">
        <v>3389</v>
      </c>
      <c r="F59" s="118">
        <v>41723</v>
      </c>
      <c r="G59" s="643"/>
      <c r="H59" s="118"/>
      <c r="I59" s="643"/>
      <c r="J59" s="118"/>
      <c r="K59" s="643"/>
      <c r="L59" s="118"/>
      <c r="M59" s="643"/>
      <c r="N59" s="641"/>
    </row>
    <row r="60" spans="1:14" s="149" customFormat="1" ht="12.75">
      <c r="A60" s="162" t="s">
        <v>830</v>
      </c>
      <c r="B60" s="645"/>
      <c r="C60" s="646">
        <v>58809</v>
      </c>
      <c r="D60" s="646">
        <v>13456</v>
      </c>
      <c r="E60" s="646">
        <v>3625</v>
      </c>
      <c r="F60" s="646">
        <v>41728</v>
      </c>
      <c r="G60" s="646"/>
      <c r="H60" s="646"/>
      <c r="I60" s="646"/>
      <c r="J60" s="646"/>
      <c r="K60" s="646"/>
      <c r="L60" s="646"/>
      <c r="M60" s="646"/>
      <c r="N60" s="116">
        <f>SUM(D60:L60)</f>
        <v>58809</v>
      </c>
    </row>
    <row r="61" spans="1:14" s="149" customFormat="1" ht="12.75">
      <c r="A61" s="163" t="s">
        <v>831</v>
      </c>
      <c r="B61" s="647"/>
      <c r="C61" s="648">
        <f>C60/C59</f>
        <v>1.0043034991546698</v>
      </c>
      <c r="D61" s="648">
        <f>D60/D59</f>
        <v>1.0008181480104128</v>
      </c>
      <c r="E61" s="648">
        <f>E60/E59</f>
        <v>1.0696370610799646</v>
      </c>
      <c r="F61" s="648">
        <f>F60/F59</f>
        <v>1.0001198379790524</v>
      </c>
      <c r="G61" s="648"/>
      <c r="H61" s="648"/>
      <c r="I61" s="648"/>
      <c r="J61" s="648"/>
      <c r="K61" s="648"/>
      <c r="L61" s="648"/>
      <c r="M61" s="641"/>
      <c r="N61" s="116">
        <f>SUM(D61:L61)</f>
        <v>3.07057504706943</v>
      </c>
    </row>
    <row r="62" spans="1:14" ht="12.75">
      <c r="A62" s="678" t="s">
        <v>275</v>
      </c>
      <c r="B62" s="639"/>
      <c r="C62" s="640"/>
      <c r="D62" s="117"/>
      <c r="E62" s="640"/>
      <c r="F62" s="117"/>
      <c r="G62" s="640"/>
      <c r="H62" s="117"/>
      <c r="I62" s="640"/>
      <c r="J62" s="117"/>
      <c r="K62" s="640"/>
      <c r="L62" s="117"/>
      <c r="M62" s="640"/>
      <c r="N62" s="676"/>
    </row>
    <row r="63" spans="1:14" ht="12.75">
      <c r="A63" s="642" t="s">
        <v>64</v>
      </c>
      <c r="B63" s="637" t="s">
        <v>443</v>
      </c>
      <c r="C63" s="643">
        <v>17827</v>
      </c>
      <c r="D63" s="118">
        <v>11080</v>
      </c>
      <c r="E63" s="643">
        <v>2992</v>
      </c>
      <c r="F63" s="118">
        <v>3755</v>
      </c>
      <c r="G63" s="643"/>
      <c r="H63" s="118"/>
      <c r="I63" s="643"/>
      <c r="J63" s="118"/>
      <c r="K63" s="643"/>
      <c r="L63" s="118"/>
      <c r="M63" s="643"/>
      <c r="N63" s="641"/>
    </row>
    <row r="64" spans="1:14" ht="12.75">
      <c r="A64" s="162" t="s">
        <v>829</v>
      </c>
      <c r="B64" s="637"/>
      <c r="C64" s="643">
        <v>17589</v>
      </c>
      <c r="D64" s="118">
        <v>11777</v>
      </c>
      <c r="E64" s="643">
        <v>3226</v>
      </c>
      <c r="F64" s="118">
        <v>1985</v>
      </c>
      <c r="G64" s="643"/>
      <c r="H64" s="118"/>
      <c r="I64" s="643"/>
      <c r="J64" s="118">
        <v>601</v>
      </c>
      <c r="K64" s="643"/>
      <c r="L64" s="118"/>
      <c r="M64" s="643"/>
      <c r="N64" s="641"/>
    </row>
    <row r="65" spans="1:14" ht="12.75">
      <c r="A65" s="162" t="s">
        <v>830</v>
      </c>
      <c r="B65" s="645"/>
      <c r="C65" s="646">
        <v>15794</v>
      </c>
      <c r="D65" s="646">
        <v>11750</v>
      </c>
      <c r="E65" s="646">
        <v>2899</v>
      </c>
      <c r="F65" s="646">
        <v>544</v>
      </c>
      <c r="G65" s="646"/>
      <c r="H65" s="646"/>
      <c r="I65" s="646"/>
      <c r="J65" s="646">
        <v>601</v>
      </c>
      <c r="K65" s="646"/>
      <c r="L65" s="646"/>
      <c r="M65" s="646"/>
      <c r="N65" s="116">
        <f>SUM(D65:L65)</f>
        <v>15794</v>
      </c>
    </row>
    <row r="66" spans="1:14" s="125" customFormat="1" ht="12.75">
      <c r="A66" s="163" t="s">
        <v>831</v>
      </c>
      <c r="B66" s="647"/>
      <c r="C66" s="648">
        <f aca="true" t="shared" si="5" ref="C66:J66">C65/C64</f>
        <v>0.8979475808744102</v>
      </c>
      <c r="D66" s="648">
        <f t="shared" si="5"/>
        <v>0.9977073957714189</v>
      </c>
      <c r="E66" s="648">
        <f t="shared" si="5"/>
        <v>0.8986360818350899</v>
      </c>
      <c r="F66" s="648">
        <f t="shared" si="5"/>
        <v>0.2740554156171285</v>
      </c>
      <c r="G66" s="648"/>
      <c r="H66" s="648"/>
      <c r="I66" s="648"/>
      <c r="J66" s="648">
        <f t="shared" si="5"/>
        <v>1</v>
      </c>
      <c r="K66" s="648"/>
      <c r="L66" s="648"/>
      <c r="M66" s="654"/>
      <c r="N66" s="116">
        <f>SUM(D66:L66)</f>
        <v>3.1703988932236373</v>
      </c>
    </row>
    <row r="67" spans="1:14" s="149" customFormat="1" ht="12.75">
      <c r="A67" s="677" t="s">
        <v>277</v>
      </c>
      <c r="B67" s="644"/>
      <c r="C67" s="643"/>
      <c r="D67" s="118"/>
      <c r="E67" s="643"/>
      <c r="F67" s="118"/>
      <c r="G67" s="643"/>
      <c r="H67" s="118"/>
      <c r="I67" s="643"/>
      <c r="J67" s="118"/>
      <c r="K67" s="643"/>
      <c r="L67" s="118"/>
      <c r="M67" s="643"/>
      <c r="N67" s="641"/>
    </row>
    <row r="68" spans="1:14" s="149" customFormat="1" ht="12.75">
      <c r="A68" s="642" t="s">
        <v>64</v>
      </c>
      <c r="B68" s="637" t="s">
        <v>443</v>
      </c>
      <c r="C68" s="643">
        <v>9499</v>
      </c>
      <c r="D68" s="118">
        <v>4485</v>
      </c>
      <c r="E68" s="643">
        <v>1211</v>
      </c>
      <c r="F68" s="118">
        <v>3803</v>
      </c>
      <c r="G68" s="643"/>
      <c r="H68" s="118"/>
      <c r="I68" s="643"/>
      <c r="J68" s="118"/>
      <c r="K68" s="643"/>
      <c r="L68" s="118"/>
      <c r="M68" s="643"/>
      <c r="N68" s="676"/>
    </row>
    <row r="69" spans="1:14" s="149" customFormat="1" ht="12.75">
      <c r="A69" s="162" t="s">
        <v>829</v>
      </c>
      <c r="B69" s="637"/>
      <c r="C69" s="643">
        <v>10120</v>
      </c>
      <c r="D69" s="118">
        <v>5016</v>
      </c>
      <c r="E69" s="643">
        <v>1352</v>
      </c>
      <c r="F69" s="118">
        <v>3752</v>
      </c>
      <c r="G69" s="643"/>
      <c r="H69" s="118"/>
      <c r="I69" s="643"/>
      <c r="J69" s="118"/>
      <c r="K69" s="643"/>
      <c r="L69" s="118"/>
      <c r="M69" s="643"/>
      <c r="N69" s="676">
        <v>0</v>
      </c>
    </row>
    <row r="70" spans="1:14" s="149" customFormat="1" ht="12.75">
      <c r="A70" s="162" t="s">
        <v>830</v>
      </c>
      <c r="B70" s="645"/>
      <c r="C70" s="646">
        <v>10130</v>
      </c>
      <c r="D70" s="646">
        <v>5016</v>
      </c>
      <c r="E70" s="646">
        <v>1442</v>
      </c>
      <c r="F70" s="646">
        <v>3672</v>
      </c>
      <c r="G70" s="646"/>
      <c r="H70" s="646"/>
      <c r="I70" s="646"/>
      <c r="J70" s="646"/>
      <c r="K70" s="646"/>
      <c r="L70" s="646"/>
      <c r="M70" s="646"/>
      <c r="N70" s="116">
        <f>SUM(D70:L70)</f>
        <v>10130</v>
      </c>
    </row>
    <row r="71" spans="1:14" ht="12.75">
      <c r="A71" s="163" t="s">
        <v>831</v>
      </c>
      <c r="B71" s="647"/>
      <c r="C71" s="648">
        <f>C70/C69</f>
        <v>1.0009881422924902</v>
      </c>
      <c r="D71" s="648">
        <f>D70/D69</f>
        <v>1</v>
      </c>
      <c r="E71" s="648">
        <f>E70/E69</f>
        <v>1.066568047337278</v>
      </c>
      <c r="F71" s="648">
        <f>F70/F69</f>
        <v>0.9786780383795309</v>
      </c>
      <c r="G71" s="648"/>
      <c r="H71" s="648"/>
      <c r="I71" s="648"/>
      <c r="J71" s="648"/>
      <c r="K71" s="648"/>
      <c r="L71" s="648"/>
      <c r="M71" s="641"/>
      <c r="N71" s="116">
        <f>SUM(D71:L71)</f>
        <v>3.0452460857168093</v>
      </c>
    </row>
    <row r="72" spans="1:14" s="125" customFormat="1" ht="12.75">
      <c r="A72" s="677" t="s">
        <v>276</v>
      </c>
      <c r="B72" s="639"/>
      <c r="C72" s="640"/>
      <c r="D72" s="117"/>
      <c r="E72" s="640"/>
      <c r="F72" s="117"/>
      <c r="G72" s="640"/>
      <c r="H72" s="117"/>
      <c r="I72" s="640"/>
      <c r="J72" s="117"/>
      <c r="K72" s="640"/>
      <c r="L72" s="117"/>
      <c r="M72" s="640"/>
      <c r="N72" s="641"/>
    </row>
    <row r="73" spans="1:14" s="125" customFormat="1" ht="12.75">
      <c r="A73" s="642" t="s">
        <v>64</v>
      </c>
      <c r="B73" s="680" t="s">
        <v>443</v>
      </c>
      <c r="C73" s="643">
        <v>21686</v>
      </c>
      <c r="D73" s="118"/>
      <c r="E73" s="643"/>
      <c r="F73" s="118">
        <v>4686</v>
      </c>
      <c r="G73" s="643">
        <v>17000</v>
      </c>
      <c r="H73" s="118"/>
      <c r="I73" s="643"/>
      <c r="J73" s="118"/>
      <c r="K73" s="643"/>
      <c r="L73" s="118"/>
      <c r="M73" s="643"/>
      <c r="N73" s="641"/>
    </row>
    <row r="74" spans="1:14" s="149" customFormat="1" ht="12.75">
      <c r="A74" s="162" t="s">
        <v>829</v>
      </c>
      <c r="B74" s="644"/>
      <c r="C74" s="643">
        <v>32521</v>
      </c>
      <c r="D74" s="118"/>
      <c r="E74" s="643"/>
      <c r="F74" s="118">
        <v>12521</v>
      </c>
      <c r="G74" s="643">
        <v>20000</v>
      </c>
      <c r="H74" s="118"/>
      <c r="I74" s="643"/>
      <c r="J74" s="118"/>
      <c r="K74" s="643"/>
      <c r="L74" s="118"/>
      <c r="M74" s="643"/>
      <c r="N74" s="641"/>
    </row>
    <row r="75" spans="1:14" s="149" customFormat="1" ht="12.75">
      <c r="A75" s="162" t="s">
        <v>830</v>
      </c>
      <c r="B75" s="645"/>
      <c r="C75" s="646">
        <v>29287</v>
      </c>
      <c r="D75" s="646"/>
      <c r="E75" s="646"/>
      <c r="F75" s="646">
        <v>9877</v>
      </c>
      <c r="G75" s="646">
        <v>19410</v>
      </c>
      <c r="H75" s="646"/>
      <c r="I75" s="646"/>
      <c r="J75" s="646"/>
      <c r="K75" s="646"/>
      <c r="L75" s="646"/>
      <c r="M75" s="646"/>
      <c r="N75" s="116">
        <f>SUM(D75:L75)</f>
        <v>29287</v>
      </c>
    </row>
    <row r="76" spans="1:14" s="149" customFormat="1" ht="12.75">
      <c r="A76" s="163" t="s">
        <v>831</v>
      </c>
      <c r="B76" s="647"/>
      <c r="C76" s="648">
        <f>C75/C74</f>
        <v>0.9005565634513084</v>
      </c>
      <c r="D76" s="648"/>
      <c r="E76" s="648"/>
      <c r="F76" s="648">
        <f>F75/F74</f>
        <v>0.7888347576072199</v>
      </c>
      <c r="G76" s="648">
        <f>G75/G74</f>
        <v>0.9705</v>
      </c>
      <c r="H76" s="648"/>
      <c r="I76" s="648"/>
      <c r="J76" s="648"/>
      <c r="K76" s="648"/>
      <c r="L76" s="648"/>
      <c r="M76" s="654"/>
      <c r="N76" s="116">
        <f>SUM(D76:L76)</f>
        <v>1.75933475760722</v>
      </c>
    </row>
    <row r="77" spans="1:14" ht="12.75">
      <c r="A77" s="679" t="s">
        <v>866</v>
      </c>
      <c r="B77" s="680" t="s">
        <v>443</v>
      </c>
      <c r="C77" s="643"/>
      <c r="D77" s="118"/>
      <c r="E77" s="643"/>
      <c r="F77" s="118"/>
      <c r="G77" s="643"/>
      <c r="H77" s="118"/>
      <c r="I77" s="643"/>
      <c r="J77" s="118"/>
      <c r="K77" s="643"/>
      <c r="L77" s="118"/>
      <c r="M77" s="643"/>
      <c r="N77" s="641"/>
    </row>
    <row r="78" spans="1:14" ht="12.75">
      <c r="A78" s="162" t="s">
        <v>833</v>
      </c>
      <c r="B78" s="644"/>
      <c r="C78" s="643"/>
      <c r="D78" s="118"/>
      <c r="E78" s="643"/>
      <c r="F78" s="118"/>
      <c r="G78" s="643"/>
      <c r="H78" s="118"/>
      <c r="I78" s="643"/>
      <c r="J78" s="118"/>
      <c r="K78" s="643"/>
      <c r="L78" s="118"/>
      <c r="M78" s="643"/>
      <c r="N78" s="641"/>
    </row>
    <row r="79" spans="1:14" ht="12.75">
      <c r="A79" s="162" t="s">
        <v>834</v>
      </c>
      <c r="B79" s="644"/>
      <c r="C79" s="643">
        <v>8316</v>
      </c>
      <c r="D79" s="118">
        <v>2725</v>
      </c>
      <c r="E79" s="643">
        <v>729</v>
      </c>
      <c r="F79" s="118">
        <v>4862</v>
      </c>
      <c r="G79" s="643"/>
      <c r="H79" s="118"/>
      <c r="I79" s="643"/>
      <c r="J79" s="118"/>
      <c r="K79" s="643"/>
      <c r="L79" s="118"/>
      <c r="M79" s="643"/>
      <c r="N79" s="641"/>
    </row>
    <row r="80" spans="1:14" ht="12.75">
      <c r="A80" s="162" t="s">
        <v>830</v>
      </c>
      <c r="B80" s="645"/>
      <c r="C80" s="646">
        <v>6300</v>
      </c>
      <c r="D80" s="646">
        <v>2724</v>
      </c>
      <c r="E80" s="646">
        <v>728</v>
      </c>
      <c r="F80" s="646">
        <v>2848</v>
      </c>
      <c r="G80" s="646"/>
      <c r="H80" s="646"/>
      <c r="I80" s="646"/>
      <c r="J80" s="646"/>
      <c r="K80" s="646"/>
      <c r="L80" s="646"/>
      <c r="M80" s="646"/>
      <c r="N80" s="116">
        <f>SUM(D80:L80)</f>
        <v>6300</v>
      </c>
    </row>
    <row r="81" spans="1:14" s="125" customFormat="1" ht="12.75">
      <c r="A81" s="163" t="s">
        <v>831</v>
      </c>
      <c r="B81" s="647"/>
      <c r="C81" s="648">
        <f>C80/C79</f>
        <v>0.7575757575757576</v>
      </c>
      <c r="D81" s="648">
        <f>D80/D79</f>
        <v>0.9996330275229358</v>
      </c>
      <c r="E81" s="648">
        <f>E80/E79</f>
        <v>0.9986282578875172</v>
      </c>
      <c r="F81" s="648">
        <f>F80/F79</f>
        <v>0.5857671740024681</v>
      </c>
      <c r="G81" s="648"/>
      <c r="H81" s="648"/>
      <c r="I81" s="648"/>
      <c r="J81" s="648"/>
      <c r="K81" s="648"/>
      <c r="L81" s="648"/>
      <c r="M81" s="654"/>
      <c r="N81" s="116">
        <f>SUM(D81:L81)</f>
        <v>2.584028459412921</v>
      </c>
    </row>
    <row r="82" spans="1:14" s="149" customFormat="1" ht="12.75">
      <c r="A82" s="681" t="s">
        <v>867</v>
      </c>
      <c r="B82" s="637"/>
      <c r="C82" s="643"/>
      <c r="D82" s="118"/>
      <c r="E82" s="643"/>
      <c r="F82" s="118"/>
      <c r="G82" s="643"/>
      <c r="H82" s="118"/>
      <c r="I82" s="643"/>
      <c r="J82" s="118"/>
      <c r="K82" s="643"/>
      <c r="L82" s="118"/>
      <c r="M82" s="643"/>
      <c r="N82" s="676"/>
    </row>
    <row r="83" spans="1:14" s="125" customFormat="1" ht="12.75">
      <c r="A83" s="642" t="s">
        <v>64</v>
      </c>
      <c r="B83" s="637"/>
      <c r="C83" s="643">
        <f aca="true" t="shared" si="6" ref="C83:J85">C88+C93+C98</f>
        <v>369948</v>
      </c>
      <c r="D83" s="643">
        <f t="shared" si="6"/>
        <v>93990</v>
      </c>
      <c r="E83" s="643">
        <f t="shared" si="6"/>
        <v>27296</v>
      </c>
      <c r="F83" s="643">
        <f t="shared" si="6"/>
        <v>247547</v>
      </c>
      <c r="G83" s="643">
        <f t="shared" si="6"/>
        <v>1115</v>
      </c>
      <c r="H83" s="643">
        <f t="shared" si="6"/>
        <v>0</v>
      </c>
      <c r="I83" s="643">
        <f t="shared" si="6"/>
        <v>0</v>
      </c>
      <c r="J83" s="643">
        <f t="shared" si="6"/>
        <v>0</v>
      </c>
      <c r="K83" s="643"/>
      <c r="L83" s="643"/>
      <c r="M83" s="643"/>
      <c r="N83" s="641"/>
    </row>
    <row r="84" spans="1:14" s="149" customFormat="1" ht="12.75">
      <c r="A84" s="162" t="s">
        <v>832</v>
      </c>
      <c r="B84" s="637"/>
      <c r="C84" s="643">
        <f t="shared" si="6"/>
        <v>412700</v>
      </c>
      <c r="D84" s="643">
        <f t="shared" si="6"/>
        <v>97540</v>
      </c>
      <c r="E84" s="643">
        <f t="shared" si="6"/>
        <v>29988</v>
      </c>
      <c r="F84" s="643">
        <f t="shared" si="6"/>
        <v>283927</v>
      </c>
      <c r="G84" s="643"/>
      <c r="H84" s="643"/>
      <c r="I84" s="643"/>
      <c r="J84" s="643">
        <f t="shared" si="6"/>
        <v>1245</v>
      </c>
      <c r="K84" s="643"/>
      <c r="L84" s="643"/>
      <c r="M84" s="643"/>
      <c r="N84" s="676"/>
    </row>
    <row r="85" spans="1:14" s="149" customFormat="1" ht="12.75">
      <c r="A85" s="162" t="s">
        <v>830</v>
      </c>
      <c r="B85" s="645"/>
      <c r="C85" s="643">
        <f>C90+C95+C100</f>
        <v>366871</v>
      </c>
      <c r="D85" s="643">
        <f t="shared" si="6"/>
        <v>97533</v>
      </c>
      <c r="E85" s="643">
        <f t="shared" si="6"/>
        <v>29309</v>
      </c>
      <c r="F85" s="643">
        <f t="shared" si="6"/>
        <v>238784</v>
      </c>
      <c r="G85" s="643"/>
      <c r="H85" s="643"/>
      <c r="I85" s="643"/>
      <c r="J85" s="643">
        <f t="shared" si="6"/>
        <v>1245</v>
      </c>
      <c r="K85" s="643"/>
      <c r="L85" s="643"/>
      <c r="M85" s="643"/>
      <c r="N85" s="116">
        <f>SUM(D85:L85)</f>
        <v>366871</v>
      </c>
    </row>
    <row r="86" spans="1:14" s="149" customFormat="1" ht="12.75">
      <c r="A86" s="163" t="s">
        <v>831</v>
      </c>
      <c r="B86" s="647"/>
      <c r="C86" s="648">
        <f aca="true" t="shared" si="7" ref="C86:J86">C85/C84</f>
        <v>0.8889532347952508</v>
      </c>
      <c r="D86" s="648">
        <f t="shared" si="7"/>
        <v>0.9999282345704327</v>
      </c>
      <c r="E86" s="648">
        <f t="shared" si="7"/>
        <v>0.9773576097105509</v>
      </c>
      <c r="F86" s="648">
        <f t="shared" si="7"/>
        <v>0.8410049061906758</v>
      </c>
      <c r="G86" s="648"/>
      <c r="H86" s="648"/>
      <c r="I86" s="648"/>
      <c r="J86" s="648">
        <f t="shared" si="7"/>
        <v>1</v>
      </c>
      <c r="K86" s="648"/>
      <c r="L86" s="648"/>
      <c r="M86" s="654"/>
      <c r="N86" s="116">
        <f>SUM(D86:L86)</f>
        <v>3.8182907504716592</v>
      </c>
    </row>
    <row r="87" spans="1:14" ht="12.75">
      <c r="A87" s="638" t="s">
        <v>359</v>
      </c>
      <c r="B87" s="639"/>
      <c r="C87" s="640"/>
      <c r="D87" s="117"/>
      <c r="E87" s="640"/>
      <c r="F87" s="117"/>
      <c r="G87" s="640"/>
      <c r="H87" s="117"/>
      <c r="I87" s="640"/>
      <c r="J87" s="117"/>
      <c r="K87" s="640"/>
      <c r="L87" s="117"/>
      <c r="M87" s="640"/>
      <c r="N87" s="641"/>
    </row>
    <row r="88" spans="1:14" s="149" customFormat="1" ht="12.75">
      <c r="A88" s="642" t="s">
        <v>64</v>
      </c>
      <c r="B88" s="680" t="s">
        <v>443</v>
      </c>
      <c r="C88" s="643">
        <v>25886</v>
      </c>
      <c r="D88" s="118">
        <v>16418</v>
      </c>
      <c r="E88" s="643">
        <v>4400</v>
      </c>
      <c r="F88" s="118">
        <v>5068</v>
      </c>
      <c r="G88" s="643"/>
      <c r="H88" s="118"/>
      <c r="I88" s="643"/>
      <c r="J88" s="118"/>
      <c r="K88" s="643"/>
      <c r="L88" s="118"/>
      <c r="M88" s="643"/>
      <c r="N88" s="641"/>
    </row>
    <row r="89" spans="1:14" s="149" customFormat="1" ht="12.75">
      <c r="A89" s="162" t="s">
        <v>835</v>
      </c>
      <c r="B89" s="637"/>
      <c r="C89" s="643">
        <v>32248</v>
      </c>
      <c r="D89" s="118">
        <v>18860</v>
      </c>
      <c r="E89" s="643">
        <v>5327</v>
      </c>
      <c r="F89" s="118">
        <v>6816</v>
      </c>
      <c r="G89" s="643"/>
      <c r="H89" s="118"/>
      <c r="I89" s="643"/>
      <c r="J89" s="118">
        <v>1245</v>
      </c>
      <c r="K89" s="643"/>
      <c r="L89" s="118"/>
      <c r="M89" s="643"/>
      <c r="N89" s="641">
        <v>0</v>
      </c>
    </row>
    <row r="90" spans="1:14" s="149" customFormat="1" ht="12.75">
      <c r="A90" s="162" t="s">
        <v>830</v>
      </c>
      <c r="B90" s="645"/>
      <c r="C90" s="646">
        <v>31085</v>
      </c>
      <c r="D90" s="646">
        <v>17887</v>
      </c>
      <c r="E90" s="646">
        <v>5149</v>
      </c>
      <c r="F90" s="646">
        <v>6804</v>
      </c>
      <c r="G90" s="646"/>
      <c r="H90" s="646"/>
      <c r="I90" s="646"/>
      <c r="J90" s="646">
        <v>1245</v>
      </c>
      <c r="K90" s="646"/>
      <c r="L90" s="646"/>
      <c r="M90" s="646"/>
      <c r="N90" s="116">
        <f>SUM(D90:L90)</f>
        <v>31085</v>
      </c>
    </row>
    <row r="91" spans="1:14" ht="12.75">
      <c r="A91" s="163" t="s">
        <v>831</v>
      </c>
      <c r="B91" s="647"/>
      <c r="C91" s="648">
        <f aca="true" t="shared" si="8" ref="C91:J91">C90/C89</f>
        <v>0.9639357479533615</v>
      </c>
      <c r="D91" s="648">
        <f t="shared" si="8"/>
        <v>0.9484093319194061</v>
      </c>
      <c r="E91" s="648">
        <f t="shared" si="8"/>
        <v>0.9665853200675802</v>
      </c>
      <c r="F91" s="648">
        <f t="shared" si="8"/>
        <v>0.9982394366197183</v>
      </c>
      <c r="G91" s="648"/>
      <c r="H91" s="648"/>
      <c r="I91" s="648"/>
      <c r="J91" s="648">
        <f t="shared" si="8"/>
        <v>1</v>
      </c>
      <c r="K91" s="648"/>
      <c r="L91" s="648"/>
      <c r="M91" s="654"/>
      <c r="N91" s="116">
        <f>SUM(D91:L91)</f>
        <v>3.9132340886067043</v>
      </c>
    </row>
    <row r="92" spans="1:14" s="125" customFormat="1" ht="12.75">
      <c r="A92" s="638" t="s">
        <v>360</v>
      </c>
      <c r="B92" s="671"/>
      <c r="C92" s="640"/>
      <c r="D92" s="117"/>
      <c r="E92" s="640"/>
      <c r="F92" s="117"/>
      <c r="G92" s="640"/>
      <c r="H92" s="117"/>
      <c r="I92" s="640"/>
      <c r="J92" s="117"/>
      <c r="K92" s="640"/>
      <c r="L92" s="117"/>
      <c r="M92" s="640"/>
      <c r="N92" s="641"/>
    </row>
    <row r="93" spans="1:14" s="149" customFormat="1" ht="12.75">
      <c r="A93" s="642" t="s">
        <v>64</v>
      </c>
      <c r="B93" s="637" t="s">
        <v>443</v>
      </c>
      <c r="C93" s="643">
        <v>22900</v>
      </c>
      <c r="D93" s="118">
        <v>16249</v>
      </c>
      <c r="E93" s="643">
        <v>4359</v>
      </c>
      <c r="F93" s="118">
        <v>1177</v>
      </c>
      <c r="G93" s="643">
        <v>1115</v>
      </c>
      <c r="H93" s="118"/>
      <c r="I93" s="643"/>
      <c r="J93" s="118"/>
      <c r="K93" s="643"/>
      <c r="L93" s="118"/>
      <c r="M93" s="643"/>
      <c r="N93" s="676"/>
    </row>
    <row r="94" spans="1:14" s="149" customFormat="1" ht="12.75">
      <c r="A94" s="162" t="s">
        <v>835</v>
      </c>
      <c r="B94" s="637"/>
      <c r="C94" s="643">
        <v>29077</v>
      </c>
      <c r="D94" s="118">
        <v>19030</v>
      </c>
      <c r="E94" s="643">
        <v>5005</v>
      </c>
      <c r="F94" s="118">
        <v>5042</v>
      </c>
      <c r="G94" s="643"/>
      <c r="H94" s="118"/>
      <c r="I94" s="643"/>
      <c r="J94" s="118"/>
      <c r="K94" s="643"/>
      <c r="L94" s="118"/>
      <c r="M94" s="643"/>
      <c r="N94" s="641"/>
    </row>
    <row r="95" spans="1:14" s="149" customFormat="1" ht="12.75">
      <c r="A95" s="162" t="s">
        <v>830</v>
      </c>
      <c r="B95" s="645"/>
      <c r="C95" s="646">
        <v>27396</v>
      </c>
      <c r="D95" s="646">
        <v>17588</v>
      </c>
      <c r="E95" s="646">
        <v>5092</v>
      </c>
      <c r="F95" s="646">
        <v>4716</v>
      </c>
      <c r="G95" s="646"/>
      <c r="H95" s="646"/>
      <c r="I95" s="646"/>
      <c r="J95" s="646"/>
      <c r="K95" s="646"/>
      <c r="L95" s="646"/>
      <c r="M95" s="646"/>
      <c r="N95" s="116">
        <f>SUM(D95:L95)</f>
        <v>27396</v>
      </c>
    </row>
    <row r="96" spans="1:14" ht="12.75">
      <c r="A96" s="163" t="s">
        <v>831</v>
      </c>
      <c r="B96" s="647"/>
      <c r="C96" s="648">
        <f>C95/C94</f>
        <v>0.9421879836296729</v>
      </c>
      <c r="D96" s="648">
        <f>D95/D94</f>
        <v>0.924224908039937</v>
      </c>
      <c r="E96" s="648">
        <f>E95/E94</f>
        <v>1.0173826173826175</v>
      </c>
      <c r="F96" s="648">
        <f>F95/F94</f>
        <v>0.9353431178103927</v>
      </c>
      <c r="G96" s="648"/>
      <c r="H96" s="648"/>
      <c r="I96" s="648"/>
      <c r="J96" s="648"/>
      <c r="K96" s="648"/>
      <c r="L96" s="648"/>
      <c r="M96" s="654"/>
      <c r="N96" s="116">
        <f>SUM(D96:L96)</f>
        <v>2.8769506432329472</v>
      </c>
    </row>
    <row r="97" spans="1:14" s="125" customFormat="1" ht="12.75">
      <c r="A97" s="682" t="s">
        <v>361</v>
      </c>
      <c r="B97" s="671"/>
      <c r="C97" s="640"/>
      <c r="D97" s="117"/>
      <c r="E97" s="640"/>
      <c r="F97" s="117"/>
      <c r="G97" s="640"/>
      <c r="H97" s="117"/>
      <c r="I97" s="640"/>
      <c r="J97" s="117"/>
      <c r="K97" s="640"/>
      <c r="L97" s="117"/>
      <c r="M97" s="640"/>
      <c r="N97" s="641"/>
    </row>
    <row r="98" spans="1:14" ht="12.75">
      <c r="A98" s="642" t="s">
        <v>64</v>
      </c>
      <c r="B98" s="637"/>
      <c r="C98" s="643">
        <f aca="true" t="shared" si="9" ref="C98:F100">C103+C108+C113+C118+C123+C128+C133+C138+C143+C148+C153+C158+C163+C168+C173+C178+C183+C188+C193+C198+C203</f>
        <v>321162</v>
      </c>
      <c r="D98" s="643">
        <f t="shared" si="9"/>
        <v>61323</v>
      </c>
      <c r="E98" s="643">
        <f t="shared" si="9"/>
        <v>18537</v>
      </c>
      <c r="F98" s="643">
        <f t="shared" si="9"/>
        <v>241302</v>
      </c>
      <c r="G98" s="643"/>
      <c r="H98" s="643"/>
      <c r="I98" s="643"/>
      <c r="J98" s="643"/>
      <c r="K98" s="643"/>
      <c r="L98" s="643"/>
      <c r="M98" s="643"/>
      <c r="N98" s="676"/>
    </row>
    <row r="99" spans="1:14" ht="12.75">
      <c r="A99" s="162" t="s">
        <v>832</v>
      </c>
      <c r="B99" s="644"/>
      <c r="C99" s="643">
        <f t="shared" si="9"/>
        <v>351375</v>
      </c>
      <c r="D99" s="643">
        <f t="shared" si="9"/>
        <v>59650</v>
      </c>
      <c r="E99" s="643">
        <f t="shared" si="9"/>
        <v>19656</v>
      </c>
      <c r="F99" s="643">
        <f t="shared" si="9"/>
        <v>272069</v>
      </c>
      <c r="G99" s="643"/>
      <c r="H99" s="643"/>
      <c r="I99" s="643"/>
      <c r="J99" s="643"/>
      <c r="K99" s="643"/>
      <c r="L99" s="643"/>
      <c r="M99" s="643"/>
      <c r="N99" s="641"/>
    </row>
    <row r="100" spans="1:14" ht="12.75">
      <c r="A100" s="162" t="s">
        <v>830</v>
      </c>
      <c r="B100" s="645"/>
      <c r="C100" s="643">
        <f t="shared" si="9"/>
        <v>308390</v>
      </c>
      <c r="D100" s="643">
        <f t="shared" si="9"/>
        <v>62058</v>
      </c>
      <c r="E100" s="643">
        <f t="shared" si="9"/>
        <v>19068</v>
      </c>
      <c r="F100" s="643">
        <f t="shared" si="9"/>
        <v>227264</v>
      </c>
      <c r="G100" s="643"/>
      <c r="H100" s="643"/>
      <c r="I100" s="643"/>
      <c r="J100" s="643"/>
      <c r="K100" s="643"/>
      <c r="L100" s="643"/>
      <c r="M100" s="643"/>
      <c r="N100" s="643">
        <f>N105+N110+N115+N120+N125+N130+N135+N140+N145+N150+N155+N160+N165+N170+N175+N180+N185+N190+N195+N200+N205</f>
        <v>308390</v>
      </c>
    </row>
    <row r="101" spans="1:14" s="125" customFormat="1" ht="12.75">
      <c r="A101" s="163" t="s">
        <v>831</v>
      </c>
      <c r="B101" s="647"/>
      <c r="C101" s="648">
        <f>C100/C99</f>
        <v>0.8776663109213803</v>
      </c>
      <c r="D101" s="648">
        <f>D100/D99</f>
        <v>1.040368818105616</v>
      </c>
      <c r="E101" s="648">
        <f>E100/E99</f>
        <v>0.9700854700854701</v>
      </c>
      <c r="F101" s="648">
        <f>F100/F99</f>
        <v>0.8353175113666018</v>
      </c>
      <c r="G101" s="648"/>
      <c r="H101" s="648"/>
      <c r="I101" s="648"/>
      <c r="J101" s="648"/>
      <c r="K101" s="648"/>
      <c r="L101" s="648"/>
      <c r="M101" s="654"/>
      <c r="N101" s="116">
        <f>SUM(D101:L101)</f>
        <v>2.845771799557688</v>
      </c>
    </row>
    <row r="102" spans="1:14" s="149" customFormat="1" ht="12.75">
      <c r="A102" s="683" t="s">
        <v>362</v>
      </c>
      <c r="B102" s="637"/>
      <c r="C102" s="643"/>
      <c r="D102" s="118"/>
      <c r="E102" s="643"/>
      <c r="F102" s="118"/>
      <c r="G102" s="643"/>
      <c r="H102" s="118"/>
      <c r="I102" s="643"/>
      <c r="J102" s="118"/>
      <c r="K102" s="643"/>
      <c r="L102" s="118"/>
      <c r="M102" s="643"/>
      <c r="N102" s="676"/>
    </row>
    <row r="103" spans="1:14" s="149" customFormat="1" ht="12.75">
      <c r="A103" s="642" t="s">
        <v>64</v>
      </c>
      <c r="B103" s="637" t="s">
        <v>443</v>
      </c>
      <c r="C103" s="643">
        <v>8991</v>
      </c>
      <c r="D103" s="118">
        <v>6038</v>
      </c>
      <c r="E103" s="643">
        <v>1626</v>
      </c>
      <c r="F103" s="118">
        <v>1327</v>
      </c>
      <c r="G103" s="643"/>
      <c r="H103" s="118"/>
      <c r="I103" s="643"/>
      <c r="J103" s="118"/>
      <c r="K103" s="643"/>
      <c r="L103" s="118"/>
      <c r="M103" s="643"/>
      <c r="N103" s="641"/>
    </row>
    <row r="104" spans="1:14" s="149" customFormat="1" ht="12.75">
      <c r="A104" s="162" t="s">
        <v>829</v>
      </c>
      <c r="B104" s="637"/>
      <c r="C104" s="643">
        <v>9855</v>
      </c>
      <c r="D104" s="118">
        <v>7336</v>
      </c>
      <c r="E104" s="643">
        <v>2051</v>
      </c>
      <c r="F104" s="118">
        <v>468</v>
      </c>
      <c r="G104" s="643"/>
      <c r="H104" s="118"/>
      <c r="I104" s="643"/>
      <c r="J104" s="118"/>
      <c r="K104" s="643"/>
      <c r="L104" s="118"/>
      <c r="M104" s="643"/>
      <c r="N104" s="641"/>
    </row>
    <row r="105" spans="1:14" s="149" customFormat="1" ht="12.75">
      <c r="A105" s="162" t="s">
        <v>830</v>
      </c>
      <c r="B105" s="645"/>
      <c r="C105" s="646">
        <v>10272</v>
      </c>
      <c r="D105" s="646">
        <v>7402</v>
      </c>
      <c r="E105" s="646">
        <v>2455</v>
      </c>
      <c r="F105" s="646">
        <v>415</v>
      </c>
      <c r="G105" s="646"/>
      <c r="H105" s="646"/>
      <c r="I105" s="646"/>
      <c r="J105" s="646"/>
      <c r="K105" s="646"/>
      <c r="L105" s="646"/>
      <c r="M105" s="646"/>
      <c r="N105" s="116">
        <f>SUM(D105:L105)</f>
        <v>10272</v>
      </c>
    </row>
    <row r="106" spans="1:14" ht="12.75">
      <c r="A106" s="163" t="s">
        <v>831</v>
      </c>
      <c r="B106" s="647"/>
      <c r="C106" s="648">
        <f>C105/C104</f>
        <v>1.0423135464231355</v>
      </c>
      <c r="D106" s="648">
        <f>D105/D104</f>
        <v>1.0089967284623773</v>
      </c>
      <c r="E106" s="648">
        <f>E105/E104</f>
        <v>1.196977084349098</v>
      </c>
      <c r="F106" s="648">
        <f>F105/F104</f>
        <v>0.8867521367521367</v>
      </c>
      <c r="G106" s="648"/>
      <c r="H106" s="648"/>
      <c r="I106" s="648"/>
      <c r="J106" s="648"/>
      <c r="K106" s="648"/>
      <c r="L106" s="648"/>
      <c r="M106" s="654"/>
      <c r="N106" s="116">
        <f>SUM(D106:L106)</f>
        <v>3.092725949563612</v>
      </c>
    </row>
    <row r="107" spans="1:14" s="125" customFormat="1" ht="12.75">
      <c r="A107" s="684" t="s">
        <v>363</v>
      </c>
      <c r="B107" s="644"/>
      <c r="C107" s="643"/>
      <c r="D107" s="118"/>
      <c r="E107" s="643"/>
      <c r="F107" s="118"/>
      <c r="G107" s="643"/>
      <c r="H107" s="118"/>
      <c r="I107" s="643"/>
      <c r="J107" s="118"/>
      <c r="K107" s="643"/>
      <c r="L107" s="118"/>
      <c r="M107" s="643"/>
      <c r="N107" s="641"/>
    </row>
    <row r="108" spans="1:14" s="125" customFormat="1" ht="12.75">
      <c r="A108" s="642" t="s">
        <v>64</v>
      </c>
      <c r="B108" s="637" t="s">
        <v>443</v>
      </c>
      <c r="C108" s="643">
        <v>3805</v>
      </c>
      <c r="D108" s="118">
        <v>2532</v>
      </c>
      <c r="E108" s="643">
        <v>754</v>
      </c>
      <c r="F108" s="118">
        <v>519</v>
      </c>
      <c r="G108" s="643"/>
      <c r="H108" s="118"/>
      <c r="I108" s="643"/>
      <c r="J108" s="118"/>
      <c r="K108" s="643"/>
      <c r="L108" s="118"/>
      <c r="M108" s="643"/>
      <c r="N108" s="676"/>
    </row>
    <row r="109" spans="1:14" s="149" customFormat="1" ht="12.75">
      <c r="A109" s="162" t="s">
        <v>829</v>
      </c>
      <c r="B109" s="637"/>
      <c r="C109" s="643">
        <v>2997</v>
      </c>
      <c r="D109" s="118">
        <v>1855</v>
      </c>
      <c r="E109" s="643">
        <v>776</v>
      </c>
      <c r="F109" s="118">
        <v>366</v>
      </c>
      <c r="G109" s="643"/>
      <c r="H109" s="118"/>
      <c r="I109" s="643"/>
      <c r="J109" s="118"/>
      <c r="K109" s="643"/>
      <c r="L109" s="118"/>
      <c r="M109" s="643"/>
      <c r="N109" s="676"/>
    </row>
    <row r="110" spans="1:14" s="149" customFormat="1" ht="12.75">
      <c r="A110" s="162" t="s">
        <v>830</v>
      </c>
      <c r="B110" s="645"/>
      <c r="C110" s="646">
        <v>3058</v>
      </c>
      <c r="D110" s="646">
        <v>2023</v>
      </c>
      <c r="E110" s="646">
        <v>359</v>
      </c>
      <c r="F110" s="646">
        <v>676</v>
      </c>
      <c r="G110" s="646"/>
      <c r="H110" s="646"/>
      <c r="I110" s="646"/>
      <c r="J110" s="646"/>
      <c r="K110" s="646"/>
      <c r="L110" s="646"/>
      <c r="M110" s="646"/>
      <c r="N110" s="116">
        <f>SUM(D110:L110)</f>
        <v>3058</v>
      </c>
    </row>
    <row r="111" spans="1:14" s="149" customFormat="1" ht="12.75">
      <c r="A111" s="163" t="s">
        <v>831</v>
      </c>
      <c r="B111" s="647"/>
      <c r="C111" s="648">
        <f>C110/C109</f>
        <v>1.0203536870203538</v>
      </c>
      <c r="D111" s="648">
        <f>D110/D109</f>
        <v>1.090566037735849</v>
      </c>
      <c r="E111" s="648">
        <f>E110/E109</f>
        <v>0.46262886597938147</v>
      </c>
      <c r="F111" s="648">
        <f>F110/F109</f>
        <v>1.8469945355191257</v>
      </c>
      <c r="G111" s="648"/>
      <c r="H111" s="648"/>
      <c r="I111" s="648"/>
      <c r="J111" s="648"/>
      <c r="K111" s="648"/>
      <c r="L111" s="648"/>
      <c r="M111" s="654"/>
      <c r="N111" s="116">
        <f>SUM(D111:L111)</f>
        <v>3.4001894392343566</v>
      </c>
    </row>
    <row r="112" spans="1:14" ht="12.75">
      <c r="A112" s="685" t="s">
        <v>364</v>
      </c>
      <c r="B112" s="639"/>
      <c r="C112" s="640"/>
      <c r="D112" s="117"/>
      <c r="E112" s="640"/>
      <c r="F112" s="117"/>
      <c r="G112" s="640"/>
      <c r="H112" s="117"/>
      <c r="I112" s="640"/>
      <c r="J112" s="117"/>
      <c r="K112" s="640"/>
      <c r="L112" s="117"/>
      <c r="M112" s="640"/>
      <c r="N112" s="641"/>
    </row>
    <row r="113" spans="1:14" ht="12.75">
      <c r="A113" s="642" t="s">
        <v>64</v>
      </c>
      <c r="B113" s="644" t="s">
        <v>443</v>
      </c>
      <c r="C113" s="643">
        <v>5576</v>
      </c>
      <c r="D113" s="118">
        <v>1078</v>
      </c>
      <c r="E113" s="643">
        <v>339</v>
      </c>
      <c r="F113" s="118">
        <v>4159</v>
      </c>
      <c r="G113" s="643"/>
      <c r="H113" s="118"/>
      <c r="I113" s="643"/>
      <c r="J113" s="118"/>
      <c r="K113" s="643"/>
      <c r="L113" s="118"/>
      <c r="M113" s="643"/>
      <c r="N113" s="641"/>
    </row>
    <row r="114" spans="1:14" ht="12.75">
      <c r="A114" s="162" t="s">
        <v>829</v>
      </c>
      <c r="B114" s="644"/>
      <c r="C114" s="643">
        <v>4636</v>
      </c>
      <c r="D114" s="118">
        <v>1132</v>
      </c>
      <c r="E114" s="643">
        <v>378</v>
      </c>
      <c r="F114" s="118">
        <v>3126</v>
      </c>
      <c r="G114" s="643"/>
      <c r="H114" s="118"/>
      <c r="I114" s="643"/>
      <c r="J114" s="118"/>
      <c r="K114" s="643"/>
      <c r="L114" s="118"/>
      <c r="M114" s="643"/>
      <c r="N114" s="652">
        <v>0</v>
      </c>
    </row>
    <row r="115" spans="1:18" ht="12.75">
      <c r="A115" s="162" t="s">
        <v>830</v>
      </c>
      <c r="B115" s="645"/>
      <c r="C115" s="646">
        <v>4887</v>
      </c>
      <c r="D115" s="646">
        <v>1131</v>
      </c>
      <c r="E115" s="646">
        <v>380</v>
      </c>
      <c r="F115" s="646">
        <v>3376</v>
      </c>
      <c r="G115" s="646"/>
      <c r="H115" s="646"/>
      <c r="I115" s="646"/>
      <c r="J115" s="646"/>
      <c r="K115" s="646"/>
      <c r="L115" s="646"/>
      <c r="M115" s="646"/>
      <c r="N115" s="116">
        <f>SUM(D115:L115)</f>
        <v>4887</v>
      </c>
      <c r="R115" s="149"/>
    </row>
    <row r="116" spans="1:14" s="126" customFormat="1" ht="12.75">
      <c r="A116" s="163" t="s">
        <v>831</v>
      </c>
      <c r="B116" s="647"/>
      <c r="C116" s="648">
        <f>C115/C114</f>
        <v>1.0541415012942192</v>
      </c>
      <c r="D116" s="648">
        <f>D115/D114</f>
        <v>0.9991166077738516</v>
      </c>
      <c r="E116" s="648">
        <f>E115/E114</f>
        <v>1.0052910052910053</v>
      </c>
      <c r="F116" s="648">
        <f>F115/F114</f>
        <v>1.0799744081893794</v>
      </c>
      <c r="G116" s="648"/>
      <c r="H116" s="648"/>
      <c r="I116" s="648"/>
      <c r="J116" s="648"/>
      <c r="K116" s="648"/>
      <c r="L116" s="648"/>
      <c r="M116" s="654"/>
      <c r="N116" s="116">
        <f>SUM(D116:L116)</f>
        <v>3.0843820212542363</v>
      </c>
    </row>
    <row r="117" spans="1:14" s="126" customFormat="1" ht="12.75">
      <c r="A117" s="684" t="s">
        <v>365</v>
      </c>
      <c r="B117" s="160"/>
      <c r="C117" s="686"/>
      <c r="D117" s="172"/>
      <c r="E117" s="686"/>
      <c r="F117" s="172"/>
      <c r="G117" s="686"/>
      <c r="H117" s="172"/>
      <c r="I117" s="686"/>
      <c r="J117" s="172"/>
      <c r="K117" s="686"/>
      <c r="L117" s="172"/>
      <c r="M117" s="686"/>
      <c r="N117" s="687" t="e">
        <f>SUM(#REF!,#REF!,N22,#REF!,N31,#REF!)</f>
        <v>#REF!</v>
      </c>
    </row>
    <row r="118" spans="1:14" ht="12.75">
      <c r="A118" s="642" t="s">
        <v>64</v>
      </c>
      <c r="B118" s="688" t="s">
        <v>443</v>
      </c>
      <c r="C118" s="368">
        <v>7942</v>
      </c>
      <c r="D118" s="369">
        <v>2501</v>
      </c>
      <c r="E118" s="368">
        <v>745</v>
      </c>
      <c r="F118" s="369">
        <v>4696</v>
      </c>
      <c r="G118" s="192"/>
      <c r="H118" s="193"/>
      <c r="I118" s="192"/>
      <c r="J118" s="193"/>
      <c r="K118" s="192"/>
      <c r="L118" s="193"/>
      <c r="M118" s="192"/>
      <c r="N118" s="172"/>
    </row>
    <row r="119" spans="1:13" ht="12.75">
      <c r="A119" s="162" t="s">
        <v>829</v>
      </c>
      <c r="B119" s="149"/>
      <c r="C119" s="194">
        <v>6738</v>
      </c>
      <c r="D119" s="195">
        <v>2275</v>
      </c>
      <c r="E119" s="194">
        <v>767</v>
      </c>
      <c r="F119" s="195">
        <v>3696</v>
      </c>
      <c r="G119" s="194"/>
      <c r="H119" s="195"/>
      <c r="I119" s="194"/>
      <c r="J119" s="195"/>
      <c r="K119" s="194"/>
      <c r="L119" s="195"/>
      <c r="M119" s="194"/>
    </row>
    <row r="120" spans="1:14" ht="12.75">
      <c r="A120" s="162" t="s">
        <v>830</v>
      </c>
      <c r="B120" s="645"/>
      <c r="C120" s="646">
        <v>6932</v>
      </c>
      <c r="D120" s="646">
        <v>2534</v>
      </c>
      <c r="E120" s="646">
        <v>677</v>
      </c>
      <c r="F120" s="646">
        <v>3721</v>
      </c>
      <c r="G120" s="646"/>
      <c r="H120" s="646"/>
      <c r="I120" s="646"/>
      <c r="J120" s="646"/>
      <c r="K120" s="646"/>
      <c r="L120" s="646"/>
      <c r="M120" s="646"/>
      <c r="N120" s="116">
        <f>SUM(D120:L120)</f>
        <v>6932</v>
      </c>
    </row>
    <row r="121" spans="1:14" ht="12.75">
      <c r="A121" s="163" t="s">
        <v>831</v>
      </c>
      <c r="B121" s="647"/>
      <c r="C121" s="648">
        <f>C120/C119</f>
        <v>1.0287919263876522</v>
      </c>
      <c r="D121" s="648">
        <f>D120/D119</f>
        <v>1.113846153846154</v>
      </c>
      <c r="E121" s="648">
        <f>E120/E119</f>
        <v>0.8826597131681877</v>
      </c>
      <c r="F121" s="648">
        <f>F120/F119</f>
        <v>1.0067640692640694</v>
      </c>
      <c r="G121" s="648"/>
      <c r="H121" s="648"/>
      <c r="I121" s="648"/>
      <c r="J121" s="648"/>
      <c r="K121" s="648"/>
      <c r="L121" s="648"/>
      <c r="M121" s="654"/>
      <c r="N121" s="116">
        <f>SUM(D121:L121)</f>
        <v>3.0032699362784108</v>
      </c>
    </row>
    <row r="122" spans="1:20" ht="12.75">
      <c r="A122" s="685" t="s">
        <v>366</v>
      </c>
      <c r="B122" s="191"/>
      <c r="C122" s="196"/>
      <c r="D122" s="197"/>
      <c r="E122" s="196"/>
      <c r="F122" s="197"/>
      <c r="G122" s="147"/>
      <c r="H122" s="371"/>
      <c r="I122" s="147"/>
      <c r="J122" s="371"/>
      <c r="K122" s="147"/>
      <c r="L122" s="371"/>
      <c r="M122" s="147"/>
      <c r="Q122" s="149"/>
      <c r="T122" s="149"/>
    </row>
    <row r="123" spans="1:13" ht="12.75">
      <c r="A123" s="642" t="s">
        <v>64</v>
      </c>
      <c r="B123" s="149" t="s">
        <v>443</v>
      </c>
      <c r="C123" s="194">
        <v>10434</v>
      </c>
      <c r="D123" s="195">
        <v>2487</v>
      </c>
      <c r="E123" s="194">
        <v>768</v>
      </c>
      <c r="F123" s="195">
        <v>7179</v>
      </c>
      <c r="G123" s="194"/>
      <c r="H123" s="195"/>
      <c r="I123" s="194"/>
      <c r="J123" s="195"/>
      <c r="K123" s="194"/>
      <c r="L123" s="195"/>
      <c r="M123" s="194"/>
    </row>
    <row r="124" spans="1:14" ht="12.75">
      <c r="A124" s="162" t="s">
        <v>835</v>
      </c>
      <c r="B124" s="149"/>
      <c r="C124" s="194">
        <v>10047</v>
      </c>
      <c r="D124" s="195">
        <v>2291</v>
      </c>
      <c r="E124" s="194">
        <v>851</v>
      </c>
      <c r="F124" s="195">
        <v>6905</v>
      </c>
      <c r="G124" s="194"/>
      <c r="H124" s="195"/>
      <c r="I124" s="194"/>
      <c r="J124" s="195"/>
      <c r="K124" s="194"/>
      <c r="L124" s="195"/>
      <c r="M124" s="194"/>
      <c r="N124" s="149"/>
    </row>
    <row r="125" spans="1:14" ht="12.75">
      <c r="A125" s="162" t="s">
        <v>830</v>
      </c>
      <c r="B125" s="645"/>
      <c r="C125" s="646">
        <v>8289</v>
      </c>
      <c r="D125" s="646">
        <v>2290</v>
      </c>
      <c r="E125" s="646">
        <v>852</v>
      </c>
      <c r="F125" s="646">
        <v>5147</v>
      </c>
      <c r="G125" s="646"/>
      <c r="H125" s="646"/>
      <c r="I125" s="646"/>
      <c r="J125" s="646"/>
      <c r="K125" s="646"/>
      <c r="L125" s="646"/>
      <c r="M125" s="646"/>
      <c r="N125" s="116">
        <f>SUM(D125:L125)</f>
        <v>8289</v>
      </c>
    </row>
    <row r="126" spans="1:14" ht="12.75">
      <c r="A126" s="163" t="s">
        <v>831</v>
      </c>
      <c r="B126" s="647"/>
      <c r="C126" s="648">
        <f>C125/C124</f>
        <v>0.8250223947447</v>
      </c>
      <c r="D126" s="648">
        <f>D125/D124</f>
        <v>0.9995635093845482</v>
      </c>
      <c r="E126" s="648">
        <f>E125/E124</f>
        <v>1.00117508813161</v>
      </c>
      <c r="F126" s="648">
        <f>F125/F124</f>
        <v>0.7454018826937002</v>
      </c>
      <c r="G126" s="648"/>
      <c r="H126" s="648"/>
      <c r="I126" s="648"/>
      <c r="J126" s="648"/>
      <c r="K126" s="648"/>
      <c r="L126" s="648"/>
      <c r="M126" s="654"/>
      <c r="N126" s="116">
        <f>SUM(D126:L126)</f>
        <v>2.746140480209858</v>
      </c>
    </row>
    <row r="127" spans="1:13" ht="12.75">
      <c r="A127" s="684" t="s">
        <v>367</v>
      </c>
      <c r="C127" s="194"/>
      <c r="D127" s="198"/>
      <c r="E127" s="194"/>
      <c r="F127" s="195"/>
      <c r="G127" s="194"/>
      <c r="H127" s="198"/>
      <c r="I127" s="194"/>
      <c r="J127" s="198"/>
      <c r="K127" s="194"/>
      <c r="L127" s="198"/>
      <c r="M127" s="194"/>
    </row>
    <row r="128" spans="1:13" ht="12.75">
      <c r="A128" s="642" t="s">
        <v>64</v>
      </c>
      <c r="B128" s="121" t="s">
        <v>443</v>
      </c>
      <c r="C128" s="194">
        <v>36384</v>
      </c>
      <c r="D128" s="198">
        <v>6795</v>
      </c>
      <c r="E128" s="194">
        <v>2125</v>
      </c>
      <c r="F128" s="195">
        <v>27464</v>
      </c>
      <c r="G128" s="194"/>
      <c r="H128" s="198"/>
      <c r="I128" s="194"/>
      <c r="J128" s="198"/>
      <c r="K128" s="194"/>
      <c r="L128" s="198"/>
      <c r="M128" s="194"/>
    </row>
    <row r="129" spans="1:13" ht="12.75">
      <c r="A129" s="162" t="s">
        <v>829</v>
      </c>
      <c r="C129" s="194">
        <v>38732</v>
      </c>
      <c r="D129" s="198">
        <v>6685</v>
      </c>
      <c r="E129" s="194">
        <v>2174</v>
      </c>
      <c r="F129" s="195">
        <v>29873</v>
      </c>
      <c r="G129" s="194"/>
      <c r="H129" s="198"/>
      <c r="I129" s="194"/>
      <c r="J129" s="198"/>
      <c r="K129" s="194"/>
      <c r="L129" s="198"/>
      <c r="M129" s="194"/>
    </row>
    <row r="130" spans="1:14" ht="12.75">
      <c r="A130" s="162" t="s">
        <v>830</v>
      </c>
      <c r="B130" s="645"/>
      <c r="C130" s="646">
        <v>31160</v>
      </c>
      <c r="D130" s="646">
        <v>6723</v>
      </c>
      <c r="E130" s="646">
        <v>2147</v>
      </c>
      <c r="F130" s="646">
        <v>22290</v>
      </c>
      <c r="G130" s="646"/>
      <c r="H130" s="646"/>
      <c r="I130" s="646"/>
      <c r="J130" s="646"/>
      <c r="K130" s="646"/>
      <c r="L130" s="646"/>
      <c r="M130" s="646"/>
      <c r="N130" s="116">
        <f>SUM(D130:L130)</f>
        <v>31160</v>
      </c>
    </row>
    <row r="131" spans="1:14" ht="12.75">
      <c r="A131" s="163" t="s">
        <v>831</v>
      </c>
      <c r="B131" s="647"/>
      <c r="C131" s="648">
        <f>C130/C129</f>
        <v>0.8045027367551378</v>
      </c>
      <c r="D131" s="648">
        <f>D130/D129</f>
        <v>1.005684367988033</v>
      </c>
      <c r="E131" s="648">
        <f>E130/E129</f>
        <v>0.9875804967801288</v>
      </c>
      <c r="F131" s="648">
        <f>F130/F129</f>
        <v>0.7461587386603288</v>
      </c>
      <c r="G131" s="648"/>
      <c r="H131" s="648"/>
      <c r="I131" s="648"/>
      <c r="J131" s="648"/>
      <c r="K131" s="648"/>
      <c r="L131" s="648"/>
      <c r="M131" s="654"/>
      <c r="N131" s="116">
        <f>SUM(D131:L131)</f>
        <v>2.7394236034284907</v>
      </c>
    </row>
    <row r="132" spans="1:13" ht="12.75">
      <c r="A132" s="685" t="s">
        <v>368</v>
      </c>
      <c r="B132" s="191"/>
      <c r="C132" s="196"/>
      <c r="D132" s="197"/>
      <c r="E132" s="196"/>
      <c r="F132" s="197"/>
      <c r="G132" s="196"/>
      <c r="H132" s="197"/>
      <c r="I132" s="196"/>
      <c r="J132" s="197"/>
      <c r="K132" s="196"/>
      <c r="L132" s="197"/>
      <c r="M132" s="196"/>
    </row>
    <row r="133" spans="1:13" ht="12.75">
      <c r="A133" s="642" t="s">
        <v>64</v>
      </c>
      <c r="B133" s="149" t="s">
        <v>443</v>
      </c>
      <c r="C133" s="194">
        <v>46273</v>
      </c>
      <c r="D133" s="195">
        <v>6206</v>
      </c>
      <c r="E133" s="194">
        <v>1878</v>
      </c>
      <c r="F133" s="195">
        <v>38189</v>
      </c>
      <c r="G133" s="194"/>
      <c r="H133" s="195"/>
      <c r="I133" s="194"/>
      <c r="J133" s="195"/>
      <c r="K133" s="194"/>
      <c r="L133" s="195"/>
      <c r="M133" s="194"/>
    </row>
    <row r="134" spans="1:14" ht="12.75">
      <c r="A134" s="162" t="s">
        <v>829</v>
      </c>
      <c r="B134" s="149"/>
      <c r="C134" s="194">
        <v>55804</v>
      </c>
      <c r="D134" s="195">
        <v>5331</v>
      </c>
      <c r="E134" s="194">
        <v>1920</v>
      </c>
      <c r="F134" s="195">
        <v>48553</v>
      </c>
      <c r="G134" s="194"/>
      <c r="H134" s="195"/>
      <c r="I134" s="194"/>
      <c r="J134" s="195"/>
      <c r="K134" s="194"/>
      <c r="L134" s="195"/>
      <c r="M134" s="194"/>
      <c r="N134" s="149"/>
    </row>
    <row r="135" spans="1:14" ht="12.75">
      <c r="A135" s="162" t="s">
        <v>830</v>
      </c>
      <c r="B135" s="645"/>
      <c r="C135" s="646">
        <v>43508</v>
      </c>
      <c r="D135" s="646">
        <v>5525</v>
      </c>
      <c r="E135" s="646">
        <v>1809</v>
      </c>
      <c r="F135" s="646">
        <v>36174</v>
      </c>
      <c r="G135" s="646"/>
      <c r="H135" s="646"/>
      <c r="I135" s="646"/>
      <c r="J135" s="646"/>
      <c r="K135" s="646"/>
      <c r="L135" s="646"/>
      <c r="M135" s="646"/>
      <c r="N135" s="116">
        <f>SUM(D135:L135)</f>
        <v>43508</v>
      </c>
    </row>
    <row r="136" spans="1:14" ht="12.75">
      <c r="A136" s="163" t="s">
        <v>831</v>
      </c>
      <c r="B136" s="647"/>
      <c r="C136" s="648">
        <f>C135/C134</f>
        <v>0.7796573722313813</v>
      </c>
      <c r="D136" s="648">
        <f>D135/D134</f>
        <v>1.0363909210279498</v>
      </c>
      <c r="E136" s="648">
        <f>E135/E134</f>
        <v>0.9421875</v>
      </c>
      <c r="F136" s="648">
        <f>F135/F134</f>
        <v>0.7450415010401005</v>
      </c>
      <c r="G136" s="648"/>
      <c r="H136" s="648"/>
      <c r="I136" s="648"/>
      <c r="J136" s="648"/>
      <c r="K136" s="648"/>
      <c r="L136" s="648"/>
      <c r="M136" s="654"/>
      <c r="N136" s="116">
        <f>SUM(D136:L136)</f>
        <v>2.72361992206805</v>
      </c>
    </row>
    <row r="137" spans="1:13" ht="12.75">
      <c r="A137" s="685" t="s">
        <v>369</v>
      </c>
      <c r="C137" s="194"/>
      <c r="D137" s="198"/>
      <c r="E137" s="194"/>
      <c r="F137" s="198"/>
      <c r="G137" s="194"/>
      <c r="H137" s="198"/>
      <c r="I137" s="194"/>
      <c r="J137" s="198"/>
      <c r="K137" s="194"/>
      <c r="L137" s="198"/>
      <c r="M137" s="194"/>
    </row>
    <row r="138" spans="1:13" ht="12.75">
      <c r="A138" s="642" t="s">
        <v>64</v>
      </c>
      <c r="B138" s="121" t="s">
        <v>443</v>
      </c>
      <c r="C138" s="194">
        <v>67201</v>
      </c>
      <c r="D138" s="198">
        <v>7832</v>
      </c>
      <c r="E138" s="194">
        <v>2408</v>
      </c>
      <c r="F138" s="198">
        <v>56961</v>
      </c>
      <c r="G138" s="194"/>
      <c r="H138" s="198"/>
      <c r="I138" s="194"/>
      <c r="J138" s="198"/>
      <c r="K138" s="194"/>
      <c r="L138" s="198"/>
      <c r="M138" s="194"/>
    </row>
    <row r="139" spans="1:14" ht="12.75">
      <c r="A139" s="162" t="s">
        <v>829</v>
      </c>
      <c r="C139" s="194">
        <v>77208</v>
      </c>
      <c r="D139" s="198">
        <v>6979</v>
      </c>
      <c r="E139" s="194">
        <v>2465</v>
      </c>
      <c r="F139" s="198">
        <v>67764</v>
      </c>
      <c r="G139" s="194"/>
      <c r="H139" s="198"/>
      <c r="I139" s="194"/>
      <c r="J139" s="198"/>
      <c r="K139" s="194"/>
      <c r="L139" s="198"/>
      <c r="M139" s="194"/>
      <c r="N139" s="124">
        <v>0</v>
      </c>
    </row>
    <row r="140" spans="1:14" ht="12.75">
      <c r="A140" s="162" t="s">
        <v>830</v>
      </c>
      <c r="B140" s="645"/>
      <c r="C140" s="646">
        <v>64426</v>
      </c>
      <c r="D140" s="646">
        <v>8000</v>
      </c>
      <c r="E140" s="646">
        <v>2287</v>
      </c>
      <c r="F140" s="646">
        <v>54139</v>
      </c>
      <c r="G140" s="646"/>
      <c r="H140" s="646"/>
      <c r="I140" s="646"/>
      <c r="J140" s="646"/>
      <c r="K140" s="646"/>
      <c r="L140" s="646"/>
      <c r="M140" s="646"/>
      <c r="N140" s="116">
        <f>SUM(D140:L140)</f>
        <v>64426</v>
      </c>
    </row>
    <row r="141" spans="1:14" ht="12.75">
      <c r="A141" s="163" t="s">
        <v>831</v>
      </c>
      <c r="B141" s="647"/>
      <c r="C141" s="648">
        <f>C140/C139</f>
        <v>0.8344472075432597</v>
      </c>
      <c r="D141" s="648">
        <f>D140/D139</f>
        <v>1.1462960309499928</v>
      </c>
      <c r="E141" s="648">
        <f>E140/E139</f>
        <v>0.927789046653144</v>
      </c>
      <c r="F141" s="648">
        <f>F140/F139</f>
        <v>0.7989345375125435</v>
      </c>
      <c r="G141" s="648"/>
      <c r="H141" s="648"/>
      <c r="I141" s="648"/>
      <c r="J141" s="648"/>
      <c r="K141" s="648"/>
      <c r="L141" s="648"/>
      <c r="M141" s="654"/>
      <c r="N141" s="116">
        <f>SUM(D141:L141)</f>
        <v>2.87301961511568</v>
      </c>
    </row>
    <row r="142" spans="1:13" ht="12.75">
      <c r="A142" s="685" t="s">
        <v>370</v>
      </c>
      <c r="B142" s="191"/>
      <c r="C142" s="196"/>
      <c r="D142" s="197"/>
      <c r="E142" s="196"/>
      <c r="F142" s="197"/>
      <c r="G142" s="196"/>
      <c r="H142" s="197"/>
      <c r="I142" s="196"/>
      <c r="J142" s="197"/>
      <c r="K142" s="196"/>
      <c r="L142" s="197"/>
      <c r="M142" s="196"/>
    </row>
    <row r="143" spans="1:13" ht="12.75">
      <c r="A143" s="642" t="s">
        <v>64</v>
      </c>
      <c r="B143" s="149" t="s">
        <v>443</v>
      </c>
      <c r="C143" s="194">
        <v>4324</v>
      </c>
      <c r="D143" s="195">
        <v>1126</v>
      </c>
      <c r="E143" s="194">
        <v>352</v>
      </c>
      <c r="F143" s="195">
        <v>2846</v>
      </c>
      <c r="G143" s="194"/>
      <c r="H143" s="195"/>
      <c r="I143" s="194"/>
      <c r="J143" s="195"/>
      <c r="K143" s="194"/>
      <c r="L143" s="195"/>
      <c r="M143" s="194"/>
    </row>
    <row r="144" spans="1:14" ht="12.75">
      <c r="A144" s="162" t="s">
        <v>829</v>
      </c>
      <c r="B144" s="149"/>
      <c r="C144" s="194">
        <v>3699</v>
      </c>
      <c r="D144" s="195">
        <v>1256</v>
      </c>
      <c r="E144" s="194">
        <v>412</v>
      </c>
      <c r="F144" s="195">
        <v>2031</v>
      </c>
      <c r="G144" s="194"/>
      <c r="H144" s="195"/>
      <c r="I144" s="194"/>
      <c r="J144" s="195"/>
      <c r="K144" s="194"/>
      <c r="L144" s="195"/>
      <c r="M144" s="194"/>
      <c r="N144" s="149"/>
    </row>
    <row r="145" spans="1:15" ht="12.75">
      <c r="A145" s="162" t="s">
        <v>830</v>
      </c>
      <c r="B145" s="645"/>
      <c r="C145" s="646">
        <v>3876</v>
      </c>
      <c r="D145" s="646">
        <v>1256</v>
      </c>
      <c r="E145" s="646">
        <v>413</v>
      </c>
      <c r="F145" s="646">
        <v>2207</v>
      </c>
      <c r="G145" s="646"/>
      <c r="H145" s="646"/>
      <c r="I145" s="646"/>
      <c r="J145" s="646"/>
      <c r="K145" s="646"/>
      <c r="L145" s="646"/>
      <c r="M145" s="646"/>
      <c r="N145" s="116">
        <f>SUM(D145:L145)</f>
        <v>3876</v>
      </c>
      <c r="O145" s="505"/>
    </row>
    <row r="146" spans="1:16" ht="12.75">
      <c r="A146" s="163" t="s">
        <v>831</v>
      </c>
      <c r="B146" s="647"/>
      <c r="C146" s="648">
        <f>C145/C144</f>
        <v>1.0478507704785076</v>
      </c>
      <c r="D146" s="648">
        <f>D145/D144</f>
        <v>1</v>
      </c>
      <c r="E146" s="648">
        <f>E145/E144</f>
        <v>1.0024271844660195</v>
      </c>
      <c r="F146" s="648">
        <f>F145/F144</f>
        <v>1.086656819300837</v>
      </c>
      <c r="G146" s="648"/>
      <c r="H146" s="648"/>
      <c r="I146" s="648"/>
      <c r="J146" s="648"/>
      <c r="K146" s="648"/>
      <c r="L146" s="648"/>
      <c r="M146" s="654"/>
      <c r="N146" s="116">
        <f>SUM(D146:L146)</f>
        <v>3.0890840037668563</v>
      </c>
      <c r="P146" s="149"/>
    </row>
    <row r="147" spans="1:13" ht="12.75">
      <c r="A147" s="685" t="s">
        <v>836</v>
      </c>
      <c r="C147" s="194"/>
      <c r="D147" s="198"/>
      <c r="E147" s="194"/>
      <c r="F147" s="198"/>
      <c r="G147" s="194"/>
      <c r="H147" s="198"/>
      <c r="I147" s="194"/>
      <c r="J147" s="198"/>
      <c r="K147" s="194"/>
      <c r="L147" s="198"/>
      <c r="M147" s="194"/>
    </row>
    <row r="148" spans="1:13" ht="12.75">
      <c r="A148" s="642" t="s">
        <v>64</v>
      </c>
      <c r="B148" s="121" t="s">
        <v>443</v>
      </c>
      <c r="C148" s="194">
        <v>5517</v>
      </c>
      <c r="D148" s="198">
        <v>2485</v>
      </c>
      <c r="E148" s="194">
        <v>732</v>
      </c>
      <c r="F148" s="198">
        <v>2300</v>
      </c>
      <c r="G148" s="194"/>
      <c r="H148" s="198"/>
      <c r="I148" s="194"/>
      <c r="J148" s="198"/>
      <c r="K148" s="194"/>
      <c r="L148" s="198"/>
      <c r="M148" s="194"/>
    </row>
    <row r="149" spans="1:14" ht="12.75">
      <c r="A149" s="162" t="s">
        <v>829</v>
      </c>
      <c r="C149" s="194">
        <v>3583</v>
      </c>
      <c r="D149" s="198">
        <v>553</v>
      </c>
      <c r="E149" s="194">
        <v>754</v>
      </c>
      <c r="F149" s="198">
        <v>2276</v>
      </c>
      <c r="G149" s="194"/>
      <c r="H149" s="198"/>
      <c r="I149" s="194"/>
      <c r="J149" s="198"/>
      <c r="K149" s="194"/>
      <c r="L149" s="198"/>
      <c r="M149" s="194"/>
      <c r="N149" s="124">
        <v>0</v>
      </c>
    </row>
    <row r="150" spans="1:14" ht="12.75">
      <c r="A150" s="162" t="s">
        <v>830</v>
      </c>
      <c r="B150" s="645"/>
      <c r="C150" s="646">
        <v>3739</v>
      </c>
      <c r="D150" s="646">
        <v>992</v>
      </c>
      <c r="E150" s="646">
        <v>342</v>
      </c>
      <c r="F150" s="646">
        <v>2405</v>
      </c>
      <c r="G150" s="646"/>
      <c r="H150" s="646"/>
      <c r="I150" s="646"/>
      <c r="J150" s="646"/>
      <c r="K150" s="646"/>
      <c r="L150" s="646"/>
      <c r="M150" s="646"/>
      <c r="N150" s="116">
        <f>SUM(D150:L150)</f>
        <v>3739</v>
      </c>
    </row>
    <row r="151" spans="1:14" ht="12.75">
      <c r="A151" s="163" t="s">
        <v>831</v>
      </c>
      <c r="B151" s="647"/>
      <c r="C151" s="648">
        <f>C150/C149</f>
        <v>1.043538933854312</v>
      </c>
      <c r="D151" s="648">
        <f>D150/D149</f>
        <v>1.7938517179023508</v>
      </c>
      <c r="E151" s="648">
        <f>E150/E149</f>
        <v>0.4535809018567639</v>
      </c>
      <c r="F151" s="648">
        <f>F150/F149</f>
        <v>1.0566783831282953</v>
      </c>
      <c r="G151" s="648"/>
      <c r="H151" s="648"/>
      <c r="I151" s="648"/>
      <c r="J151" s="648"/>
      <c r="K151" s="648"/>
      <c r="L151" s="648"/>
      <c r="M151" s="654"/>
      <c r="N151" s="116">
        <f>SUM(D151:L151)</f>
        <v>3.30411100288741</v>
      </c>
    </row>
    <row r="152" spans="1:13" ht="12.75">
      <c r="A152" s="685" t="s">
        <v>371</v>
      </c>
      <c r="B152" s="191"/>
      <c r="C152" s="196"/>
      <c r="D152" s="197"/>
      <c r="E152" s="196"/>
      <c r="F152" s="197"/>
      <c r="G152" s="196"/>
      <c r="H152" s="197"/>
      <c r="I152" s="196"/>
      <c r="J152" s="197"/>
      <c r="K152" s="196"/>
      <c r="L152" s="197"/>
      <c r="M152" s="196"/>
    </row>
    <row r="153" spans="1:13" ht="12.75">
      <c r="A153" s="642" t="s">
        <v>64</v>
      </c>
      <c r="B153" s="149" t="s">
        <v>443</v>
      </c>
      <c r="C153" s="194">
        <v>10057</v>
      </c>
      <c r="D153" s="195">
        <v>4804</v>
      </c>
      <c r="E153" s="194">
        <v>1490</v>
      </c>
      <c r="F153" s="195">
        <v>3763</v>
      </c>
      <c r="G153" s="194"/>
      <c r="H153" s="195"/>
      <c r="I153" s="194"/>
      <c r="J153" s="195"/>
      <c r="K153" s="194"/>
      <c r="L153" s="195"/>
      <c r="M153" s="194"/>
    </row>
    <row r="154" spans="1:14" ht="12.75">
      <c r="A154" s="162" t="s">
        <v>829</v>
      </c>
      <c r="B154" s="149"/>
      <c r="C154" s="194">
        <v>9468</v>
      </c>
      <c r="D154" s="195">
        <v>4390</v>
      </c>
      <c r="E154" s="194">
        <v>1526</v>
      </c>
      <c r="F154" s="195">
        <v>3552</v>
      </c>
      <c r="G154" s="194"/>
      <c r="H154" s="195"/>
      <c r="I154" s="194"/>
      <c r="J154" s="195"/>
      <c r="K154" s="194"/>
      <c r="L154" s="195"/>
      <c r="M154" s="194"/>
      <c r="N154" s="149"/>
    </row>
    <row r="155" spans="1:14" ht="12.75">
      <c r="A155" s="162" t="s">
        <v>830</v>
      </c>
      <c r="B155" s="645"/>
      <c r="C155" s="646">
        <v>9845</v>
      </c>
      <c r="D155" s="646">
        <v>4763</v>
      </c>
      <c r="E155" s="646">
        <v>1446</v>
      </c>
      <c r="F155" s="646">
        <v>3636</v>
      </c>
      <c r="G155" s="646"/>
      <c r="H155" s="646"/>
      <c r="I155" s="646"/>
      <c r="J155" s="646"/>
      <c r="K155" s="646"/>
      <c r="L155" s="646"/>
      <c r="M155" s="646"/>
      <c r="N155" s="116">
        <f>SUM(D155:L155)</f>
        <v>9845</v>
      </c>
    </row>
    <row r="156" spans="1:14" ht="12.75">
      <c r="A156" s="163" t="s">
        <v>831</v>
      </c>
      <c r="B156" s="647"/>
      <c r="C156" s="648">
        <f>C155/C154</f>
        <v>1.0398183354457118</v>
      </c>
      <c r="D156" s="648">
        <f>D155/D154</f>
        <v>1.0849658314350796</v>
      </c>
      <c r="E156" s="648">
        <f>E155/E154</f>
        <v>0.9475753604193972</v>
      </c>
      <c r="F156" s="648">
        <f>F155/F154</f>
        <v>1.0236486486486487</v>
      </c>
      <c r="G156" s="648"/>
      <c r="H156" s="648"/>
      <c r="I156" s="648"/>
      <c r="J156" s="648"/>
      <c r="K156" s="648"/>
      <c r="L156" s="648"/>
      <c r="M156" s="654"/>
      <c r="N156" s="116">
        <f>SUM(D156:L156)</f>
        <v>3.0561898405031256</v>
      </c>
    </row>
    <row r="157" spans="1:13" ht="12.75">
      <c r="A157" s="685" t="s">
        <v>372</v>
      </c>
      <c r="C157" s="194"/>
      <c r="D157" s="198"/>
      <c r="E157" s="194"/>
      <c r="F157" s="198"/>
      <c r="G157" s="194"/>
      <c r="H157" s="198"/>
      <c r="I157" s="194"/>
      <c r="J157" s="198"/>
      <c r="K157" s="194"/>
      <c r="L157" s="198"/>
      <c r="M157" s="194"/>
    </row>
    <row r="158" spans="1:13" ht="12.75">
      <c r="A158" s="642" t="s">
        <v>64</v>
      </c>
      <c r="B158" s="121" t="s">
        <v>468</v>
      </c>
      <c r="C158" s="194">
        <v>22742</v>
      </c>
      <c r="D158" s="198">
        <v>10773</v>
      </c>
      <c r="E158" s="194">
        <v>3297</v>
      </c>
      <c r="F158" s="198">
        <v>8672</v>
      </c>
      <c r="G158" s="194"/>
      <c r="H158" s="198"/>
      <c r="I158" s="194"/>
      <c r="J158" s="198"/>
      <c r="K158" s="194"/>
      <c r="L158" s="198"/>
      <c r="M158" s="194"/>
    </row>
    <row r="159" spans="1:13" ht="12.75">
      <c r="A159" s="162" t="s">
        <v>832</v>
      </c>
      <c r="C159" s="194">
        <v>23944</v>
      </c>
      <c r="D159" s="198">
        <v>11368</v>
      </c>
      <c r="E159" s="194">
        <v>3377</v>
      </c>
      <c r="F159" s="198">
        <v>9199</v>
      </c>
      <c r="G159" s="194"/>
      <c r="H159" s="198"/>
      <c r="I159" s="194"/>
      <c r="J159" s="198"/>
      <c r="K159" s="194"/>
      <c r="L159" s="198"/>
      <c r="M159" s="194"/>
    </row>
    <row r="160" spans="1:14" ht="12.75">
      <c r="A160" s="162" t="s">
        <v>830</v>
      </c>
      <c r="B160" s="645"/>
      <c r="C160" s="646">
        <v>24581</v>
      </c>
      <c r="D160" s="646">
        <v>11368</v>
      </c>
      <c r="E160" s="646">
        <v>3792</v>
      </c>
      <c r="F160" s="646">
        <v>9421</v>
      </c>
      <c r="G160" s="646"/>
      <c r="H160" s="646"/>
      <c r="I160" s="646"/>
      <c r="J160" s="646"/>
      <c r="K160" s="646"/>
      <c r="L160" s="646"/>
      <c r="M160" s="646"/>
      <c r="N160" s="116">
        <f>SUM(D160:L160)</f>
        <v>24581</v>
      </c>
    </row>
    <row r="161" spans="1:14" ht="12.75">
      <c r="A161" s="163" t="s">
        <v>831</v>
      </c>
      <c r="B161" s="647"/>
      <c r="C161" s="648">
        <f>C160/C159</f>
        <v>1.026603742064818</v>
      </c>
      <c r="D161" s="648">
        <f>D160/D159</f>
        <v>1</v>
      </c>
      <c r="E161" s="648">
        <f>E160/E159</f>
        <v>1.122890139176784</v>
      </c>
      <c r="F161" s="648">
        <f>F160/F159</f>
        <v>1.0241330579410806</v>
      </c>
      <c r="G161" s="648"/>
      <c r="H161" s="648"/>
      <c r="I161" s="648"/>
      <c r="J161" s="648"/>
      <c r="K161" s="648"/>
      <c r="L161" s="648"/>
      <c r="M161" s="654"/>
      <c r="N161" s="116">
        <f>SUM(D161:L161)</f>
        <v>3.147023197117864</v>
      </c>
    </row>
    <row r="162" spans="1:13" ht="12.75">
      <c r="A162" s="685" t="s">
        <v>373</v>
      </c>
      <c r="B162" s="191"/>
      <c r="C162" s="196"/>
      <c r="D162" s="197"/>
      <c r="E162" s="196"/>
      <c r="F162" s="197"/>
      <c r="G162" s="196"/>
      <c r="H162" s="197"/>
      <c r="I162" s="196"/>
      <c r="J162" s="197"/>
      <c r="K162" s="196"/>
      <c r="L162" s="197"/>
      <c r="M162" s="196"/>
    </row>
    <row r="163" spans="1:13" ht="12.75">
      <c r="A163" s="642" t="s">
        <v>64</v>
      </c>
      <c r="B163" s="149" t="s">
        <v>468</v>
      </c>
      <c r="C163" s="194">
        <v>9528</v>
      </c>
      <c r="D163" s="195">
        <v>4182</v>
      </c>
      <c r="E163" s="194">
        <v>1254</v>
      </c>
      <c r="F163" s="195">
        <v>4092</v>
      </c>
      <c r="G163" s="194"/>
      <c r="H163" s="195"/>
      <c r="I163" s="194"/>
      <c r="J163" s="195"/>
      <c r="K163" s="194"/>
      <c r="L163" s="195"/>
      <c r="M163" s="194"/>
    </row>
    <row r="164" spans="1:14" ht="12.75">
      <c r="A164" s="162" t="s">
        <v>829</v>
      </c>
      <c r="B164" s="149"/>
      <c r="C164" s="194">
        <v>9390</v>
      </c>
      <c r="D164" s="195">
        <v>4157</v>
      </c>
      <c r="E164" s="194">
        <v>1192</v>
      </c>
      <c r="F164" s="195">
        <v>4041</v>
      </c>
      <c r="G164" s="194"/>
      <c r="H164" s="195"/>
      <c r="I164" s="194"/>
      <c r="J164" s="195"/>
      <c r="K164" s="194"/>
      <c r="L164" s="195"/>
      <c r="M164" s="194"/>
      <c r="N164" s="149"/>
    </row>
    <row r="165" spans="1:14" ht="12.75">
      <c r="A165" s="162" t="s">
        <v>830</v>
      </c>
      <c r="B165" s="645"/>
      <c r="C165" s="646">
        <v>9718</v>
      </c>
      <c r="D165" s="646">
        <v>4042</v>
      </c>
      <c r="E165" s="646">
        <v>1107</v>
      </c>
      <c r="F165" s="646">
        <v>4569</v>
      </c>
      <c r="G165" s="646"/>
      <c r="H165" s="646"/>
      <c r="I165" s="646"/>
      <c r="J165" s="646"/>
      <c r="K165" s="646"/>
      <c r="L165" s="646"/>
      <c r="M165" s="646"/>
      <c r="N165" s="116">
        <f>SUM(D165:L165)</f>
        <v>9718</v>
      </c>
    </row>
    <row r="166" spans="1:14" ht="12.75">
      <c r="A166" s="163" t="s">
        <v>831</v>
      </c>
      <c r="B166" s="647"/>
      <c r="C166" s="648">
        <f>C165/C164</f>
        <v>1.0349307774227903</v>
      </c>
      <c r="D166" s="648">
        <f>D165/D164</f>
        <v>0.9723358191003127</v>
      </c>
      <c r="E166" s="648">
        <f>E165/E164</f>
        <v>0.9286912751677853</v>
      </c>
      <c r="F166" s="648">
        <f>F165/F164</f>
        <v>1.1306607275426874</v>
      </c>
      <c r="G166" s="648"/>
      <c r="H166" s="648"/>
      <c r="I166" s="648"/>
      <c r="J166" s="648"/>
      <c r="K166" s="648"/>
      <c r="L166" s="648"/>
      <c r="M166" s="654"/>
      <c r="N166" s="116">
        <f>SUM(D166:L166)</f>
        <v>3.0316878218107854</v>
      </c>
    </row>
    <row r="167" spans="1:13" ht="12.75">
      <c r="A167" s="685" t="s">
        <v>374</v>
      </c>
      <c r="C167" s="194"/>
      <c r="D167" s="198"/>
      <c r="E167" s="194"/>
      <c r="F167" s="198"/>
      <c r="G167" s="194"/>
      <c r="H167" s="198"/>
      <c r="I167" s="194"/>
      <c r="J167" s="198"/>
      <c r="K167" s="194"/>
      <c r="L167" s="198"/>
      <c r="M167" s="194"/>
    </row>
    <row r="168" spans="1:13" ht="12.75">
      <c r="A168" s="642" t="s">
        <v>64</v>
      </c>
      <c r="B168" s="121" t="s">
        <v>443</v>
      </c>
      <c r="C168" s="194">
        <v>4773</v>
      </c>
      <c r="D168" s="198">
        <v>2484</v>
      </c>
      <c r="E168" s="194">
        <v>769</v>
      </c>
      <c r="F168" s="198">
        <v>1520</v>
      </c>
      <c r="G168" s="194"/>
      <c r="H168" s="198"/>
      <c r="I168" s="194"/>
      <c r="J168" s="198"/>
      <c r="K168" s="194"/>
      <c r="L168" s="198"/>
      <c r="M168" s="194"/>
    </row>
    <row r="169" spans="1:14" ht="12.75">
      <c r="A169" s="162" t="s">
        <v>829</v>
      </c>
      <c r="C169" s="194">
        <v>5094</v>
      </c>
      <c r="D169" s="198">
        <v>3218</v>
      </c>
      <c r="E169" s="194">
        <v>791</v>
      </c>
      <c r="F169" s="198">
        <v>1085</v>
      </c>
      <c r="G169" s="194"/>
      <c r="H169" s="198"/>
      <c r="I169" s="194"/>
      <c r="J169" s="198"/>
      <c r="K169" s="194"/>
      <c r="L169" s="198"/>
      <c r="M169" s="194"/>
      <c r="N169" s="124">
        <v>0</v>
      </c>
    </row>
    <row r="170" spans="1:14" ht="12.75">
      <c r="A170" s="162" t="s">
        <v>830</v>
      </c>
      <c r="B170" s="645"/>
      <c r="C170" s="646">
        <v>5121</v>
      </c>
      <c r="D170" s="646">
        <v>3217</v>
      </c>
      <c r="E170" s="646">
        <v>799</v>
      </c>
      <c r="F170" s="646">
        <v>1105</v>
      </c>
      <c r="G170" s="646"/>
      <c r="H170" s="646"/>
      <c r="I170" s="646"/>
      <c r="J170" s="646"/>
      <c r="K170" s="646"/>
      <c r="L170" s="646"/>
      <c r="M170" s="646"/>
      <c r="N170" s="116">
        <f>SUM(D170:L170)</f>
        <v>5121</v>
      </c>
    </row>
    <row r="171" spans="1:14" ht="12.75">
      <c r="A171" s="163" t="s">
        <v>831</v>
      </c>
      <c r="B171" s="647"/>
      <c r="C171" s="648">
        <f>C170/C169</f>
        <v>1.0053003533568905</v>
      </c>
      <c r="D171" s="648">
        <f>D170/D169</f>
        <v>0.9996892479801118</v>
      </c>
      <c r="E171" s="648">
        <f>E170/E169</f>
        <v>1.0101137800252844</v>
      </c>
      <c r="F171" s="648">
        <f>F170/F169</f>
        <v>1.0184331797235022</v>
      </c>
      <c r="G171" s="648"/>
      <c r="H171" s="648"/>
      <c r="I171" s="648"/>
      <c r="J171" s="648"/>
      <c r="K171" s="648"/>
      <c r="L171" s="648"/>
      <c r="M171" s="654"/>
      <c r="N171" s="116">
        <f>SUM(D171:L171)</f>
        <v>3.0282362077288982</v>
      </c>
    </row>
    <row r="172" spans="1:13" ht="12.75">
      <c r="A172" s="684" t="s">
        <v>375</v>
      </c>
      <c r="B172" s="191"/>
      <c r="C172" s="196"/>
      <c r="D172" s="197"/>
      <c r="E172" s="196"/>
      <c r="F172" s="197"/>
      <c r="G172" s="196"/>
      <c r="H172" s="197"/>
      <c r="I172" s="196"/>
      <c r="J172" s="197"/>
      <c r="K172" s="196"/>
      <c r="L172" s="197"/>
      <c r="M172" s="196"/>
    </row>
    <row r="173" spans="1:13" ht="12.75">
      <c r="A173" s="642" t="s">
        <v>64</v>
      </c>
      <c r="B173" s="149" t="s">
        <v>443</v>
      </c>
      <c r="C173" s="194">
        <v>2334</v>
      </c>
      <c r="D173" s="195"/>
      <c r="E173" s="194"/>
      <c r="F173" s="195">
        <v>2334</v>
      </c>
      <c r="G173" s="194"/>
      <c r="H173" s="195"/>
      <c r="I173" s="194"/>
      <c r="J173" s="195"/>
      <c r="K173" s="194"/>
      <c r="L173" s="195"/>
      <c r="M173" s="194"/>
    </row>
    <row r="174" spans="1:14" ht="12.75">
      <c r="A174" s="162" t="s">
        <v>829</v>
      </c>
      <c r="B174" s="149"/>
      <c r="C174" s="194">
        <v>2380</v>
      </c>
      <c r="D174" s="195"/>
      <c r="E174" s="194"/>
      <c r="F174" s="195">
        <v>2380</v>
      </c>
      <c r="G174" s="194"/>
      <c r="H174" s="195"/>
      <c r="I174" s="194"/>
      <c r="J174" s="195"/>
      <c r="K174" s="194"/>
      <c r="L174" s="195"/>
      <c r="M174" s="194"/>
      <c r="N174" s="149"/>
    </row>
    <row r="175" spans="1:14" ht="12.75">
      <c r="A175" s="162" t="s">
        <v>830</v>
      </c>
      <c r="B175" s="645"/>
      <c r="C175" s="646">
        <v>1874</v>
      </c>
      <c r="D175" s="646"/>
      <c r="E175" s="646"/>
      <c r="F175" s="646">
        <v>1874</v>
      </c>
      <c r="G175" s="646"/>
      <c r="H175" s="646"/>
      <c r="I175" s="646"/>
      <c r="J175" s="646"/>
      <c r="K175" s="646"/>
      <c r="L175" s="646"/>
      <c r="M175" s="646"/>
      <c r="N175" s="116">
        <f>SUM(D175:L175)</f>
        <v>1874</v>
      </c>
    </row>
    <row r="176" spans="1:14" ht="12.75">
      <c r="A176" s="163" t="s">
        <v>831</v>
      </c>
      <c r="B176" s="647"/>
      <c r="C176" s="648">
        <f>C175/C174</f>
        <v>0.7873949579831933</v>
      </c>
      <c r="D176" s="648"/>
      <c r="E176" s="648"/>
      <c r="F176" s="648">
        <f>F175/F174</f>
        <v>0.7873949579831933</v>
      </c>
      <c r="G176" s="648"/>
      <c r="H176" s="648"/>
      <c r="I176" s="648"/>
      <c r="J176" s="648"/>
      <c r="K176" s="648"/>
      <c r="L176" s="648"/>
      <c r="M176" s="654"/>
      <c r="N176" s="116">
        <f>SUM(D176:L176)</f>
        <v>0.7873949579831933</v>
      </c>
    </row>
    <row r="177" spans="1:13" ht="12.75">
      <c r="A177" s="685" t="s">
        <v>376</v>
      </c>
      <c r="C177" s="194"/>
      <c r="D177" s="198"/>
      <c r="E177" s="194"/>
      <c r="F177" s="198"/>
      <c r="G177" s="194"/>
      <c r="H177" s="198"/>
      <c r="I177" s="194"/>
      <c r="J177" s="198"/>
      <c r="K177" s="194"/>
      <c r="L177" s="198"/>
      <c r="M177" s="194"/>
    </row>
    <row r="178" spans="1:13" ht="12.75">
      <c r="A178" s="642" t="s">
        <v>64</v>
      </c>
      <c r="B178" s="121" t="s">
        <v>443</v>
      </c>
      <c r="C178" s="194">
        <v>16720</v>
      </c>
      <c r="D178" s="198"/>
      <c r="E178" s="194"/>
      <c r="F178" s="198">
        <v>16720</v>
      </c>
      <c r="G178" s="194"/>
      <c r="H178" s="198"/>
      <c r="I178" s="194"/>
      <c r="J178" s="198"/>
      <c r="K178" s="194"/>
      <c r="L178" s="198"/>
      <c r="M178" s="194"/>
    </row>
    <row r="179" spans="1:13" ht="12.75">
      <c r="A179" s="162" t="s">
        <v>829</v>
      </c>
      <c r="C179" s="194">
        <v>22750</v>
      </c>
      <c r="D179" s="198"/>
      <c r="E179" s="194"/>
      <c r="F179" s="198">
        <v>22750</v>
      </c>
      <c r="G179" s="194"/>
      <c r="H179" s="198"/>
      <c r="I179" s="194"/>
      <c r="J179" s="198"/>
      <c r="K179" s="194"/>
      <c r="L179" s="198"/>
      <c r="M179" s="194"/>
    </row>
    <row r="180" spans="1:14" ht="12.75">
      <c r="A180" s="162" t="s">
        <v>830</v>
      </c>
      <c r="B180" s="645"/>
      <c r="C180" s="646">
        <v>22060</v>
      </c>
      <c r="D180" s="646"/>
      <c r="E180" s="646"/>
      <c r="F180" s="646">
        <v>22060</v>
      </c>
      <c r="G180" s="646"/>
      <c r="H180" s="646"/>
      <c r="I180" s="646"/>
      <c r="J180" s="646"/>
      <c r="K180" s="646"/>
      <c r="L180" s="646"/>
      <c r="M180" s="646"/>
      <c r="N180" s="116">
        <f>SUM(D180:L180)</f>
        <v>22060</v>
      </c>
    </row>
    <row r="181" spans="1:14" ht="12.75">
      <c r="A181" s="163" t="s">
        <v>831</v>
      </c>
      <c r="B181" s="647"/>
      <c r="C181" s="648">
        <f>C180/C179</f>
        <v>0.9696703296703296</v>
      </c>
      <c r="D181" s="648"/>
      <c r="E181" s="648"/>
      <c r="F181" s="648">
        <f>F180/F179</f>
        <v>0.9696703296703296</v>
      </c>
      <c r="G181" s="648"/>
      <c r="H181" s="648"/>
      <c r="I181" s="648"/>
      <c r="J181" s="648"/>
      <c r="K181" s="648"/>
      <c r="L181" s="648"/>
      <c r="M181" s="654"/>
      <c r="N181" s="116">
        <f>SUM(D181:L181)</f>
        <v>0.9696703296703296</v>
      </c>
    </row>
    <row r="182" spans="1:13" ht="12.75">
      <c r="A182" s="685" t="s">
        <v>377</v>
      </c>
      <c r="B182" s="191"/>
      <c r="C182" s="196"/>
      <c r="D182" s="197"/>
      <c r="E182" s="196"/>
      <c r="F182" s="197"/>
      <c r="G182" s="196"/>
      <c r="H182" s="197"/>
      <c r="I182" s="196"/>
      <c r="J182" s="197"/>
      <c r="K182" s="196"/>
      <c r="L182" s="197"/>
      <c r="M182" s="196"/>
    </row>
    <row r="183" spans="1:13" ht="12.75">
      <c r="A183" s="642" t="s">
        <v>64</v>
      </c>
      <c r="B183" s="149" t="s">
        <v>468</v>
      </c>
      <c r="C183" s="194">
        <v>50622</v>
      </c>
      <c r="D183" s="195"/>
      <c r="E183" s="194"/>
      <c r="F183" s="195">
        <v>50622</v>
      </c>
      <c r="G183" s="194"/>
      <c r="H183" s="195"/>
      <c r="I183" s="194"/>
      <c r="J183" s="195"/>
      <c r="K183" s="194"/>
      <c r="L183" s="195"/>
      <c r="M183" s="194"/>
    </row>
    <row r="184" spans="1:14" ht="12.75">
      <c r="A184" s="162" t="s">
        <v>829</v>
      </c>
      <c r="B184" s="149"/>
      <c r="C184" s="194">
        <v>54162</v>
      </c>
      <c r="D184" s="195"/>
      <c r="E184" s="194"/>
      <c r="F184" s="195">
        <v>54162</v>
      </c>
      <c r="G184" s="194"/>
      <c r="H184" s="195"/>
      <c r="I184" s="194"/>
      <c r="J184" s="195"/>
      <c r="K184" s="194"/>
      <c r="L184" s="195"/>
      <c r="M184" s="194"/>
      <c r="N184" s="149"/>
    </row>
    <row r="185" spans="1:14" ht="12.75">
      <c r="A185" s="162" t="s">
        <v>830</v>
      </c>
      <c r="B185" s="645"/>
      <c r="C185" s="646">
        <v>44205</v>
      </c>
      <c r="D185" s="646"/>
      <c r="E185" s="646"/>
      <c r="F185" s="646">
        <v>44205</v>
      </c>
      <c r="G185" s="646"/>
      <c r="H185" s="646"/>
      <c r="I185" s="646"/>
      <c r="J185" s="646"/>
      <c r="K185" s="646"/>
      <c r="L185" s="646"/>
      <c r="M185" s="646"/>
      <c r="N185" s="116">
        <f>SUM(D185:L185)</f>
        <v>44205</v>
      </c>
    </row>
    <row r="186" spans="1:14" ht="12.75">
      <c r="A186" s="163" t="s">
        <v>831</v>
      </c>
      <c r="B186" s="647"/>
      <c r="C186" s="648">
        <f>C185/C184</f>
        <v>0.816162623241387</v>
      </c>
      <c r="D186" s="648"/>
      <c r="E186" s="648"/>
      <c r="F186" s="648">
        <f>F185/F184</f>
        <v>0.816162623241387</v>
      </c>
      <c r="G186" s="648"/>
      <c r="H186" s="648"/>
      <c r="I186" s="648"/>
      <c r="J186" s="648"/>
      <c r="K186" s="648"/>
      <c r="L186" s="648"/>
      <c r="M186" s="654"/>
      <c r="N186" s="116">
        <f>SUM(D186:L186)</f>
        <v>0.816162623241387</v>
      </c>
    </row>
    <row r="187" spans="1:13" ht="12.75">
      <c r="A187" s="685" t="s">
        <v>378</v>
      </c>
      <c r="C187" s="194"/>
      <c r="D187" s="198"/>
      <c r="E187" s="194"/>
      <c r="F187" s="198"/>
      <c r="G187" s="194"/>
      <c r="H187" s="198"/>
      <c r="I187" s="194"/>
      <c r="J187" s="198"/>
      <c r="K187" s="194"/>
      <c r="L187" s="198"/>
      <c r="M187" s="194"/>
    </row>
    <row r="188" spans="1:13" ht="12.75">
      <c r="A188" s="642" t="s">
        <v>64</v>
      </c>
      <c r="B188" s="689" t="s">
        <v>443</v>
      </c>
      <c r="C188" s="194">
        <v>6735</v>
      </c>
      <c r="D188" s="198"/>
      <c r="E188" s="194"/>
      <c r="F188" s="198">
        <v>6735</v>
      </c>
      <c r="G188" s="194"/>
      <c r="H188" s="198"/>
      <c r="I188" s="194"/>
      <c r="J188" s="198"/>
      <c r="K188" s="194"/>
      <c r="L188" s="198"/>
      <c r="M188" s="194"/>
    </row>
    <row r="189" spans="1:13" ht="12.75">
      <c r="A189" s="162" t="s">
        <v>829</v>
      </c>
      <c r="C189" s="194">
        <v>4950</v>
      </c>
      <c r="D189" s="198"/>
      <c r="E189" s="194"/>
      <c r="F189" s="198">
        <v>4950</v>
      </c>
      <c r="G189" s="194"/>
      <c r="H189" s="198"/>
      <c r="I189" s="194"/>
      <c r="J189" s="198"/>
      <c r="K189" s="194"/>
      <c r="L189" s="198"/>
      <c r="M189" s="194"/>
    </row>
    <row r="190" spans="1:14" ht="12.75">
      <c r="A190" s="162" t="s">
        <v>830</v>
      </c>
      <c r="B190" s="645"/>
      <c r="C190" s="646">
        <v>5027</v>
      </c>
      <c r="D190" s="646"/>
      <c r="E190" s="646"/>
      <c r="F190" s="646">
        <v>5027</v>
      </c>
      <c r="G190" s="646"/>
      <c r="H190" s="646"/>
      <c r="I190" s="646"/>
      <c r="J190" s="646"/>
      <c r="K190" s="646"/>
      <c r="L190" s="646"/>
      <c r="M190" s="646"/>
      <c r="N190" s="116">
        <f>SUM(D190:L190)</f>
        <v>5027</v>
      </c>
    </row>
    <row r="191" spans="1:14" ht="12.75">
      <c r="A191" s="163" t="s">
        <v>831</v>
      </c>
      <c r="B191" s="647"/>
      <c r="C191" s="648">
        <f>C190/C189</f>
        <v>1.0155555555555555</v>
      </c>
      <c r="D191" s="648"/>
      <c r="E191" s="648"/>
      <c r="F191" s="648">
        <f>F190/F189</f>
        <v>1.0155555555555555</v>
      </c>
      <c r="G191" s="648"/>
      <c r="H191" s="648"/>
      <c r="I191" s="648"/>
      <c r="J191" s="648"/>
      <c r="K191" s="648"/>
      <c r="L191" s="648"/>
      <c r="M191" s="654"/>
      <c r="N191" s="116">
        <f>SUM(D191:L191)</f>
        <v>1.0155555555555555</v>
      </c>
    </row>
    <row r="192" spans="1:13" ht="12.75">
      <c r="A192" s="684" t="s">
        <v>379</v>
      </c>
      <c r="B192" s="191"/>
      <c r="C192" s="196"/>
      <c r="D192" s="197"/>
      <c r="E192" s="196"/>
      <c r="F192" s="197"/>
      <c r="G192" s="196"/>
      <c r="H192" s="197"/>
      <c r="I192" s="196"/>
      <c r="J192" s="197"/>
      <c r="K192" s="196"/>
      <c r="L192" s="197"/>
      <c r="M192" s="196"/>
    </row>
    <row r="193" spans="1:13" ht="12.75">
      <c r="A193" s="642" t="s">
        <v>64</v>
      </c>
      <c r="B193" s="690" t="s">
        <v>443</v>
      </c>
      <c r="C193" s="194">
        <v>410</v>
      </c>
      <c r="D193" s="195"/>
      <c r="E193" s="194"/>
      <c r="F193" s="195">
        <v>410</v>
      </c>
      <c r="G193" s="194"/>
      <c r="H193" s="195"/>
      <c r="I193" s="194"/>
      <c r="J193" s="195"/>
      <c r="K193" s="194"/>
      <c r="L193" s="195"/>
      <c r="M193" s="194"/>
    </row>
    <row r="194" spans="1:14" ht="12.75">
      <c r="A194" s="162" t="s">
        <v>829</v>
      </c>
      <c r="B194" s="149"/>
      <c r="C194" s="194">
        <v>2170</v>
      </c>
      <c r="D194" s="195"/>
      <c r="E194" s="194"/>
      <c r="F194" s="195">
        <v>2170</v>
      </c>
      <c r="G194" s="194"/>
      <c r="H194" s="195"/>
      <c r="I194" s="194"/>
      <c r="J194" s="195"/>
      <c r="K194" s="194"/>
      <c r="L194" s="195"/>
      <c r="M194" s="194"/>
      <c r="N194" s="149"/>
    </row>
    <row r="195" spans="1:14" ht="12.75">
      <c r="A195" s="162" t="s">
        <v>830</v>
      </c>
      <c r="B195" s="645"/>
      <c r="C195" s="646">
        <v>2122</v>
      </c>
      <c r="D195" s="646"/>
      <c r="E195" s="646"/>
      <c r="F195" s="646">
        <v>2122</v>
      </c>
      <c r="G195" s="646"/>
      <c r="H195" s="646"/>
      <c r="I195" s="646"/>
      <c r="J195" s="646"/>
      <c r="K195" s="646"/>
      <c r="L195" s="646"/>
      <c r="M195" s="646"/>
      <c r="N195" s="116">
        <f>SUM(D195:L195)</f>
        <v>2122</v>
      </c>
    </row>
    <row r="196" spans="1:14" ht="12.75">
      <c r="A196" s="163" t="s">
        <v>831</v>
      </c>
      <c r="B196" s="647"/>
      <c r="C196" s="648">
        <f>C195/C194</f>
        <v>0.9778801843317972</v>
      </c>
      <c r="D196" s="648"/>
      <c r="E196" s="648"/>
      <c r="F196" s="648">
        <f>F195/F194</f>
        <v>0.9778801843317972</v>
      </c>
      <c r="G196" s="648"/>
      <c r="H196" s="648"/>
      <c r="I196" s="648"/>
      <c r="J196" s="648"/>
      <c r="K196" s="648"/>
      <c r="L196" s="648"/>
      <c r="M196" s="654"/>
      <c r="N196" s="116">
        <f>SUM(D196:L196)</f>
        <v>0.9778801843317972</v>
      </c>
    </row>
    <row r="197" spans="1:13" ht="12.75">
      <c r="A197" s="685" t="s">
        <v>837</v>
      </c>
      <c r="C197" s="194"/>
      <c r="D197" s="198"/>
      <c r="E197" s="194"/>
      <c r="F197" s="198"/>
      <c r="G197" s="194"/>
      <c r="H197" s="198"/>
      <c r="I197" s="194"/>
      <c r="J197" s="198"/>
      <c r="K197" s="194"/>
      <c r="L197" s="198"/>
      <c r="M197" s="194"/>
    </row>
    <row r="198" spans="1:13" ht="12.75">
      <c r="A198" s="642" t="s">
        <v>64</v>
      </c>
      <c r="B198" s="689" t="s">
        <v>443</v>
      </c>
      <c r="C198" s="194"/>
      <c r="D198" s="198"/>
      <c r="E198" s="194"/>
      <c r="F198" s="198"/>
      <c r="G198" s="194"/>
      <c r="H198" s="198"/>
      <c r="I198" s="194"/>
      <c r="J198" s="198"/>
      <c r="K198" s="194"/>
      <c r="L198" s="198"/>
      <c r="M198" s="194"/>
    </row>
    <row r="199" spans="1:14" ht="12.75">
      <c r="A199" s="162" t="s">
        <v>829</v>
      </c>
      <c r="C199" s="194">
        <v>1746</v>
      </c>
      <c r="D199" s="198">
        <v>824</v>
      </c>
      <c r="E199" s="194">
        <v>222</v>
      </c>
      <c r="F199" s="198">
        <v>700</v>
      </c>
      <c r="G199" s="194"/>
      <c r="H199" s="198"/>
      <c r="I199" s="194"/>
      <c r="J199" s="198"/>
      <c r="K199" s="194"/>
      <c r="L199" s="198"/>
      <c r="M199" s="194"/>
      <c r="N199" s="124">
        <v>0</v>
      </c>
    </row>
    <row r="200" spans="1:14" ht="12.75">
      <c r="A200" s="162" t="s">
        <v>830</v>
      </c>
      <c r="B200" s="645"/>
      <c r="C200" s="646">
        <v>1665</v>
      </c>
      <c r="D200" s="646">
        <v>792</v>
      </c>
      <c r="E200" s="646">
        <v>203</v>
      </c>
      <c r="F200" s="646">
        <v>670</v>
      </c>
      <c r="G200" s="646"/>
      <c r="H200" s="646"/>
      <c r="I200" s="646"/>
      <c r="J200" s="646"/>
      <c r="K200" s="646"/>
      <c r="L200" s="646"/>
      <c r="M200" s="646"/>
      <c r="N200" s="116">
        <f>SUM(D200:L200)</f>
        <v>1665</v>
      </c>
    </row>
    <row r="201" spans="1:14" ht="12.75">
      <c r="A201" s="163" t="s">
        <v>831</v>
      </c>
      <c r="B201" s="647"/>
      <c r="C201" s="648">
        <f>C200/C199</f>
        <v>0.9536082474226805</v>
      </c>
      <c r="D201" s="648">
        <f>D200/D199</f>
        <v>0.9611650485436893</v>
      </c>
      <c r="E201" s="648">
        <f>E200/E199</f>
        <v>0.9144144144144144</v>
      </c>
      <c r="F201" s="648">
        <f>F200/F199</f>
        <v>0.9571428571428572</v>
      </c>
      <c r="G201" s="648"/>
      <c r="H201" s="648"/>
      <c r="I201" s="648"/>
      <c r="J201" s="648"/>
      <c r="K201" s="648"/>
      <c r="L201" s="648"/>
      <c r="M201" s="654"/>
      <c r="N201" s="116">
        <f>SUM(D201:L201)</f>
        <v>2.832722320100961</v>
      </c>
    </row>
    <row r="202" spans="1:13" ht="12.75">
      <c r="A202" s="685" t="s">
        <v>380</v>
      </c>
      <c r="C202" s="194"/>
      <c r="D202" s="198"/>
      <c r="E202" s="194"/>
      <c r="F202" s="198"/>
      <c r="G202" s="194"/>
      <c r="H202" s="198"/>
      <c r="I202" s="194"/>
      <c r="J202" s="198"/>
      <c r="K202" s="194"/>
      <c r="L202" s="198"/>
      <c r="M202" s="194"/>
    </row>
    <row r="203" spans="1:13" ht="12.75">
      <c r="A203" s="642" t="s">
        <v>64</v>
      </c>
      <c r="B203" s="121" t="s">
        <v>443</v>
      </c>
      <c r="C203" s="194">
        <v>794</v>
      </c>
      <c r="D203" s="198"/>
      <c r="E203" s="194"/>
      <c r="F203" s="198">
        <v>794</v>
      </c>
      <c r="G203" s="194"/>
      <c r="H203" s="198"/>
      <c r="I203" s="194"/>
      <c r="J203" s="198"/>
      <c r="K203" s="194"/>
      <c r="L203" s="198"/>
      <c r="M203" s="194"/>
    </row>
    <row r="204" spans="1:14" ht="12.75">
      <c r="A204" s="162" t="s">
        <v>829</v>
      </c>
      <c r="C204" s="194">
        <v>2022</v>
      </c>
      <c r="D204" s="198"/>
      <c r="E204" s="194"/>
      <c r="F204" s="198">
        <v>2022</v>
      </c>
      <c r="G204" s="194"/>
      <c r="H204" s="198"/>
      <c r="I204" s="194"/>
      <c r="J204" s="198"/>
      <c r="K204" s="194"/>
      <c r="L204" s="198"/>
      <c r="M204" s="194"/>
      <c r="N204" s="124">
        <v>0</v>
      </c>
    </row>
    <row r="205" spans="1:14" ht="12.75">
      <c r="A205" s="162" t="s">
        <v>830</v>
      </c>
      <c r="B205" s="645"/>
      <c r="C205" s="646">
        <v>2025</v>
      </c>
      <c r="D205" s="646"/>
      <c r="E205" s="646"/>
      <c r="F205" s="646">
        <v>2025</v>
      </c>
      <c r="G205" s="646"/>
      <c r="H205" s="646"/>
      <c r="I205" s="646"/>
      <c r="J205" s="646"/>
      <c r="K205" s="646"/>
      <c r="L205" s="646"/>
      <c r="M205" s="646"/>
      <c r="N205" s="116">
        <f>SUM(D205:L205)</f>
        <v>2025</v>
      </c>
    </row>
    <row r="206" spans="1:14" ht="12.75">
      <c r="A206" s="163" t="s">
        <v>831</v>
      </c>
      <c r="B206" s="647"/>
      <c r="C206" s="648">
        <f>C205/C204</f>
        <v>1.0014836795252227</v>
      </c>
      <c r="D206" s="648"/>
      <c r="E206" s="648"/>
      <c r="F206" s="648">
        <f>F205/F204</f>
        <v>1.0014836795252227</v>
      </c>
      <c r="G206" s="648"/>
      <c r="H206" s="648"/>
      <c r="I206" s="648"/>
      <c r="J206" s="648"/>
      <c r="K206" s="648"/>
      <c r="L206" s="648"/>
      <c r="M206" s="654"/>
      <c r="N206" s="116">
        <f>SUM(D206:L206)</f>
        <v>1.0014836795252227</v>
      </c>
    </row>
    <row r="207" spans="1:13" ht="12.75">
      <c r="A207" s="638" t="s">
        <v>85</v>
      </c>
      <c r="B207" s="191"/>
      <c r="C207" s="196"/>
      <c r="D207" s="197"/>
      <c r="E207" s="196"/>
      <c r="F207" s="197"/>
      <c r="G207" s="196"/>
      <c r="H207" s="197"/>
      <c r="I207" s="196"/>
      <c r="J207" s="197"/>
      <c r="K207" s="196"/>
      <c r="L207" s="197"/>
      <c r="M207" s="196"/>
    </row>
    <row r="208" spans="1:13" ht="12.75">
      <c r="A208" s="642" t="s">
        <v>64</v>
      </c>
      <c r="B208" s="149"/>
      <c r="C208" s="194">
        <f aca="true" t="shared" si="10" ref="C208:K210">C13+C18+C23+C28+C33+C48+C53+C78+C83</f>
        <v>913967</v>
      </c>
      <c r="D208" s="194">
        <f t="shared" si="10"/>
        <v>374089</v>
      </c>
      <c r="E208" s="194">
        <f t="shared" si="10"/>
        <v>106282</v>
      </c>
      <c r="F208" s="194">
        <f t="shared" si="10"/>
        <v>415481</v>
      </c>
      <c r="G208" s="194">
        <f t="shared" si="10"/>
        <v>18115</v>
      </c>
      <c r="H208" s="194">
        <f t="shared" si="10"/>
        <v>0</v>
      </c>
      <c r="I208" s="194"/>
      <c r="J208" s="194">
        <f t="shared" si="10"/>
        <v>0</v>
      </c>
      <c r="K208" s="194">
        <f t="shared" si="10"/>
        <v>0</v>
      </c>
      <c r="L208" s="194"/>
      <c r="M208" s="194"/>
    </row>
    <row r="209" spans="1:13" ht="12.75">
      <c r="A209" s="162" t="s">
        <v>838</v>
      </c>
      <c r="B209" s="149"/>
      <c r="C209" s="194">
        <f t="shared" si="10"/>
        <v>1006740</v>
      </c>
      <c r="D209" s="194">
        <f t="shared" si="10"/>
        <v>390511</v>
      </c>
      <c r="E209" s="194">
        <f t="shared" si="10"/>
        <v>111756</v>
      </c>
      <c r="F209" s="194">
        <f t="shared" si="10"/>
        <v>482504</v>
      </c>
      <c r="G209" s="194">
        <f t="shared" si="10"/>
        <v>20000</v>
      </c>
      <c r="H209" s="194">
        <f t="shared" si="10"/>
        <v>123</v>
      </c>
      <c r="I209" s="194"/>
      <c r="J209" s="194">
        <f t="shared" si="10"/>
        <v>1846</v>
      </c>
      <c r="K209" s="194"/>
      <c r="L209" s="194"/>
      <c r="M209" s="194"/>
    </row>
    <row r="210" spans="1:14" ht="12.75">
      <c r="A210" s="162" t="s">
        <v>830</v>
      </c>
      <c r="B210" s="645"/>
      <c r="C210" s="194">
        <f>C15+C20+C25+C30+C35+C50+C55+C80+C85</f>
        <v>934917</v>
      </c>
      <c r="D210" s="194">
        <f t="shared" si="10"/>
        <v>388843</v>
      </c>
      <c r="E210" s="194">
        <f t="shared" si="10"/>
        <v>110743</v>
      </c>
      <c r="F210" s="194">
        <f t="shared" si="10"/>
        <v>413952</v>
      </c>
      <c r="G210" s="194">
        <f t="shared" si="10"/>
        <v>19410</v>
      </c>
      <c r="H210" s="194">
        <f t="shared" si="10"/>
        <v>123</v>
      </c>
      <c r="I210" s="194"/>
      <c r="J210" s="194">
        <f t="shared" si="10"/>
        <v>1846</v>
      </c>
      <c r="K210" s="194"/>
      <c r="L210" s="194"/>
      <c r="M210" s="194"/>
      <c r="N210" s="116">
        <f>SUM(D210:L210)</f>
        <v>934917</v>
      </c>
    </row>
    <row r="211" spans="1:14" ht="12.75">
      <c r="A211" s="163" t="s">
        <v>831</v>
      </c>
      <c r="B211" s="647"/>
      <c r="C211" s="648">
        <f aca="true" t="shared" si="11" ref="C211:J211">C210/C209</f>
        <v>0.9286578461171703</v>
      </c>
      <c r="D211" s="648">
        <f t="shared" si="11"/>
        <v>0.9957286734560614</v>
      </c>
      <c r="E211" s="648">
        <f t="shared" si="11"/>
        <v>0.9909356097211783</v>
      </c>
      <c r="F211" s="648">
        <f t="shared" si="11"/>
        <v>0.8579244938902061</v>
      </c>
      <c r="G211" s="648">
        <f t="shared" si="11"/>
        <v>0.9705</v>
      </c>
      <c r="H211" s="648">
        <f t="shared" si="11"/>
        <v>1</v>
      </c>
      <c r="I211" s="648"/>
      <c r="J211" s="648">
        <f t="shared" si="11"/>
        <v>1</v>
      </c>
      <c r="K211" s="648"/>
      <c r="L211" s="648"/>
      <c r="M211" s="654"/>
      <c r="N211" s="116">
        <f>SUM(D211:L211)</f>
        <v>5.815088777067446</v>
      </c>
    </row>
    <row r="212" spans="1:14" ht="12.75">
      <c r="A212" s="691" t="s">
        <v>472</v>
      </c>
      <c r="B212" s="692"/>
      <c r="C212" s="199"/>
      <c r="D212" s="478"/>
      <c r="E212" s="199"/>
      <c r="F212" s="478"/>
      <c r="G212" s="199"/>
      <c r="H212" s="478"/>
      <c r="I212" s="199"/>
      <c r="J212" s="478"/>
      <c r="K212" s="199"/>
      <c r="L212" s="478"/>
      <c r="M212" s="199"/>
      <c r="N212" s="689"/>
    </row>
    <row r="213" spans="1:14" ht="12.75">
      <c r="A213" s="642" t="s">
        <v>64</v>
      </c>
      <c r="B213" s="693"/>
      <c r="C213" s="196">
        <f aca="true" t="shared" si="12" ref="C213:N215">C13+C18+C23+C28+C48+C63+C68+C73+C78+C88+C93+C103+C108+C113+C118+C123+C128+C133+C138+C143+C148+C153+C168+C173+C178+C198+C203+C188+C193</f>
        <v>630907</v>
      </c>
      <c r="D213" s="196">
        <f t="shared" si="12"/>
        <v>280056</v>
      </c>
      <c r="E213" s="196">
        <f t="shared" si="12"/>
        <v>79492</v>
      </c>
      <c r="F213" s="196">
        <f t="shared" si="12"/>
        <v>253244</v>
      </c>
      <c r="G213" s="196">
        <f t="shared" si="12"/>
        <v>18115</v>
      </c>
      <c r="H213" s="196"/>
      <c r="I213" s="196"/>
      <c r="J213" s="196">
        <f t="shared" si="12"/>
        <v>0</v>
      </c>
      <c r="K213" s="196"/>
      <c r="L213" s="196"/>
      <c r="M213" s="196"/>
      <c r="N213" s="690"/>
    </row>
    <row r="214" spans="1:14" ht="12.75">
      <c r="A214" s="694" t="s">
        <v>832</v>
      </c>
      <c r="B214" s="690"/>
      <c r="C214" s="194">
        <f t="shared" si="12"/>
        <v>706253</v>
      </c>
      <c r="D214" s="194">
        <f t="shared" si="12"/>
        <v>294214</v>
      </c>
      <c r="E214" s="194">
        <f t="shared" si="12"/>
        <v>83972</v>
      </c>
      <c r="F214" s="194">
        <f t="shared" si="12"/>
        <v>306221</v>
      </c>
      <c r="G214" s="194">
        <f t="shared" si="12"/>
        <v>20000</v>
      </c>
      <c r="H214" s="194"/>
      <c r="I214" s="194"/>
      <c r="J214" s="194">
        <f t="shared" si="12"/>
        <v>1846</v>
      </c>
      <c r="K214" s="194"/>
      <c r="L214" s="194"/>
      <c r="M214" s="194"/>
      <c r="N214" s="690"/>
    </row>
    <row r="215" spans="1:14" ht="12.75">
      <c r="A215" s="162" t="s">
        <v>830</v>
      </c>
      <c r="B215" s="645"/>
      <c r="C215" s="194">
        <f>C15+C20+C25+C30+C50+C65+C70+C75+C80+C90+C95+C105+C110+C115+C120+C125+C130+C135+C140+C145+C150+C155+C170+C175+C180+C200+C205+C190+C195</f>
        <v>649224</v>
      </c>
      <c r="D215" s="194">
        <f t="shared" si="12"/>
        <v>292656</v>
      </c>
      <c r="E215" s="194">
        <f t="shared" si="12"/>
        <v>82652</v>
      </c>
      <c r="F215" s="194">
        <f t="shared" si="12"/>
        <v>252660</v>
      </c>
      <c r="G215" s="194">
        <f t="shared" si="12"/>
        <v>19410</v>
      </c>
      <c r="H215" s="194"/>
      <c r="I215" s="194"/>
      <c r="J215" s="194">
        <f t="shared" si="12"/>
        <v>1846</v>
      </c>
      <c r="K215" s="194"/>
      <c r="L215" s="194"/>
      <c r="M215" s="194"/>
      <c r="N215" s="194">
        <f t="shared" si="12"/>
        <v>649224</v>
      </c>
    </row>
    <row r="216" spans="1:14" ht="12.75">
      <c r="A216" s="163" t="s">
        <v>831</v>
      </c>
      <c r="B216" s="647"/>
      <c r="C216" s="648">
        <f aca="true" t="shared" si="13" ref="C216:J216">C215/C214</f>
        <v>0.919251316454585</v>
      </c>
      <c r="D216" s="648">
        <f t="shared" si="13"/>
        <v>0.9947045347944014</v>
      </c>
      <c r="E216" s="648">
        <f t="shared" si="13"/>
        <v>0.9842804744438622</v>
      </c>
      <c r="F216" s="648">
        <f t="shared" si="13"/>
        <v>0.8250903759049837</v>
      </c>
      <c r="G216" s="648">
        <f t="shared" si="13"/>
        <v>0.9705</v>
      </c>
      <c r="H216" s="648"/>
      <c r="I216" s="648"/>
      <c r="J216" s="648">
        <f t="shared" si="13"/>
        <v>1</v>
      </c>
      <c r="K216" s="648"/>
      <c r="L216" s="648"/>
      <c r="M216" s="654"/>
      <c r="N216" s="116">
        <f>SUM(D216:L216)</f>
        <v>4.7745753851432475</v>
      </c>
    </row>
    <row r="217" spans="1:17" ht="12.75">
      <c r="A217" s="691" t="s">
        <v>473</v>
      </c>
      <c r="B217" s="692"/>
      <c r="C217" s="199"/>
      <c r="D217" s="478"/>
      <c r="E217" s="199"/>
      <c r="F217" s="478"/>
      <c r="G217" s="199"/>
      <c r="H217" s="478"/>
      <c r="I217" s="199"/>
      <c r="J217" s="478"/>
      <c r="K217" s="199"/>
      <c r="L217" s="478"/>
      <c r="M217" s="199"/>
      <c r="N217" s="689"/>
      <c r="Q217" s="149"/>
    </row>
    <row r="218" spans="1:14" ht="12.75">
      <c r="A218" s="642" t="s">
        <v>64</v>
      </c>
      <c r="B218" s="695"/>
      <c r="C218" s="196">
        <f aca="true" t="shared" si="14" ref="C218:F220">C33+C58+C158+C163+C183</f>
        <v>283060</v>
      </c>
      <c r="D218" s="196">
        <f t="shared" si="14"/>
        <v>94033</v>
      </c>
      <c r="E218" s="196">
        <f t="shared" si="14"/>
        <v>26790</v>
      </c>
      <c r="F218" s="196">
        <f t="shared" si="14"/>
        <v>162237</v>
      </c>
      <c r="G218" s="196"/>
      <c r="H218" s="196">
        <f>H33+H58+H158+H163+H183</f>
        <v>0</v>
      </c>
      <c r="I218" s="196"/>
      <c r="J218" s="196"/>
      <c r="K218" s="196"/>
      <c r="L218" s="196"/>
      <c r="M218" s="196"/>
      <c r="N218" s="199">
        <f>N33+N58+N158+N163+N183</f>
        <v>0</v>
      </c>
    </row>
    <row r="219" spans="1:14" ht="12.75">
      <c r="A219" s="694" t="s">
        <v>832</v>
      </c>
      <c r="B219" s="690"/>
      <c r="C219" s="194">
        <f t="shared" si="14"/>
        <v>300487</v>
      </c>
      <c r="D219" s="194">
        <f t="shared" si="14"/>
        <v>96297</v>
      </c>
      <c r="E219" s="194">
        <f t="shared" si="14"/>
        <v>27784</v>
      </c>
      <c r="F219" s="194">
        <f t="shared" si="14"/>
        <v>176283</v>
      </c>
      <c r="G219" s="194"/>
      <c r="H219" s="194">
        <f>H34+H59+H159+H164+H184</f>
        <v>123</v>
      </c>
      <c r="I219" s="194"/>
      <c r="J219" s="194"/>
      <c r="K219" s="194"/>
      <c r="L219" s="194"/>
      <c r="M219" s="194"/>
      <c r="N219" s="196">
        <f>N34+N59+N159+N164+N184</f>
        <v>0</v>
      </c>
    </row>
    <row r="220" spans="1:14" ht="12.75">
      <c r="A220" s="162" t="s">
        <v>830</v>
      </c>
      <c r="B220" s="645"/>
      <c r="C220" s="194">
        <f t="shared" si="14"/>
        <v>285693</v>
      </c>
      <c r="D220" s="194">
        <f t="shared" si="14"/>
        <v>96187</v>
      </c>
      <c r="E220" s="194">
        <f t="shared" si="14"/>
        <v>28091</v>
      </c>
      <c r="F220" s="194">
        <f t="shared" si="14"/>
        <v>161292</v>
      </c>
      <c r="G220" s="194"/>
      <c r="H220" s="194">
        <f>H35+H60+H160+H165+H185</f>
        <v>123</v>
      </c>
      <c r="I220" s="194"/>
      <c r="J220" s="194"/>
      <c r="K220" s="194"/>
      <c r="L220" s="194"/>
      <c r="M220" s="194"/>
      <c r="N220" s="196">
        <f>N20+N25+N30+N35+N55+N70+N75+N80+N85+N95+N100+N110+N115+N120+N125+N130+N135+N140+N145+N150+N155+N160+N175+N180+N185+N205+N210+N195+N200</f>
        <v>2390241</v>
      </c>
    </row>
    <row r="221" spans="1:14" ht="12.75">
      <c r="A221" s="163" t="s">
        <v>831</v>
      </c>
      <c r="B221" s="647"/>
      <c r="C221" s="648">
        <f aca="true" t="shared" si="15" ref="C221:H221">C220/C219</f>
        <v>0.9507665889040124</v>
      </c>
      <c r="D221" s="648">
        <f t="shared" si="15"/>
        <v>0.9988577006552645</v>
      </c>
      <c r="E221" s="648">
        <f t="shared" si="15"/>
        <v>1.0110495249064209</v>
      </c>
      <c r="F221" s="648">
        <f t="shared" si="15"/>
        <v>0.9149606031211177</v>
      </c>
      <c r="G221" s="648"/>
      <c r="H221" s="648">
        <f t="shared" si="15"/>
        <v>1</v>
      </c>
      <c r="I221" s="648"/>
      <c r="J221" s="648"/>
      <c r="K221" s="648"/>
      <c r="L221" s="648"/>
      <c r="M221" s="654"/>
      <c r="N221" s="116">
        <f>SUM(D221:L221)</f>
        <v>3.924867828682803</v>
      </c>
    </row>
    <row r="222" spans="1:14" ht="12.75">
      <c r="A222" s="696" t="s">
        <v>474</v>
      </c>
      <c r="B222" s="697"/>
      <c r="C222" s="620">
        <v>0</v>
      </c>
      <c r="D222" s="620">
        <v>0</v>
      </c>
      <c r="E222" s="620">
        <v>0</v>
      </c>
      <c r="F222" s="620">
        <v>0</v>
      </c>
      <c r="G222" s="620">
        <v>0</v>
      </c>
      <c r="H222" s="620">
        <v>0</v>
      </c>
      <c r="I222" s="620">
        <v>0</v>
      </c>
      <c r="J222" s="620">
        <v>0</v>
      </c>
      <c r="K222" s="620">
        <v>0</v>
      </c>
      <c r="L222" s="620">
        <v>0</v>
      </c>
      <c r="M222" s="620">
        <v>0</v>
      </c>
      <c r="N222" s="689"/>
    </row>
    <row r="223" spans="1:13" ht="12.75">
      <c r="A223" s="642" t="s">
        <v>487</v>
      </c>
      <c r="B223" s="667"/>
      <c r="C223" s="667">
        <v>0</v>
      </c>
      <c r="D223" s="667">
        <v>0</v>
      </c>
      <c r="E223" s="667">
        <v>0</v>
      </c>
      <c r="F223" s="667">
        <v>0</v>
      </c>
      <c r="G223" s="667">
        <v>0</v>
      </c>
      <c r="H223" s="667">
        <v>0</v>
      </c>
      <c r="I223" s="667">
        <v>0</v>
      </c>
      <c r="J223" s="667">
        <v>0</v>
      </c>
      <c r="K223" s="667">
        <v>0</v>
      </c>
      <c r="L223" s="667">
        <v>0</v>
      </c>
      <c r="M223" s="667">
        <v>0</v>
      </c>
    </row>
    <row r="224" spans="1:13" ht="12.75">
      <c r="A224" s="162" t="s">
        <v>839</v>
      </c>
      <c r="B224" s="667"/>
      <c r="C224" s="667">
        <v>0</v>
      </c>
      <c r="D224" s="667">
        <v>0</v>
      </c>
      <c r="E224" s="667">
        <v>0</v>
      </c>
      <c r="F224" s="667">
        <v>0</v>
      </c>
      <c r="G224" s="667">
        <v>0</v>
      </c>
      <c r="H224" s="667">
        <v>0</v>
      </c>
      <c r="I224" s="667">
        <v>0</v>
      </c>
      <c r="J224" s="667">
        <v>0</v>
      </c>
      <c r="K224" s="667">
        <v>0</v>
      </c>
      <c r="L224" s="667">
        <v>0</v>
      </c>
      <c r="M224" s="667">
        <v>0</v>
      </c>
    </row>
    <row r="225" spans="1:13" ht="12.75">
      <c r="A225" s="162" t="s">
        <v>840</v>
      </c>
      <c r="B225" s="667"/>
      <c r="C225" s="667">
        <v>0</v>
      </c>
      <c r="D225" s="667">
        <v>0</v>
      </c>
      <c r="E225" s="667">
        <v>0</v>
      </c>
      <c r="F225" s="667">
        <v>0</v>
      </c>
      <c r="G225" s="667">
        <v>0</v>
      </c>
      <c r="H225" s="667">
        <v>0</v>
      </c>
      <c r="I225" s="667">
        <v>0</v>
      </c>
      <c r="J225" s="667">
        <v>0</v>
      </c>
      <c r="K225" s="667">
        <v>0</v>
      </c>
      <c r="L225" s="667">
        <v>0</v>
      </c>
      <c r="M225" s="667">
        <v>0</v>
      </c>
    </row>
    <row r="226" spans="1:13" ht="12.75">
      <c r="A226" s="163" t="s">
        <v>834</v>
      </c>
      <c r="B226" s="667"/>
      <c r="C226" s="667">
        <v>0</v>
      </c>
      <c r="D226" s="667">
        <v>0</v>
      </c>
      <c r="E226" s="667">
        <v>0</v>
      </c>
      <c r="F226" s="667">
        <v>0</v>
      </c>
      <c r="G226" s="667">
        <v>0</v>
      </c>
      <c r="H226" s="667">
        <v>0</v>
      </c>
      <c r="I226" s="667">
        <v>0</v>
      </c>
      <c r="J226" s="667">
        <v>0</v>
      </c>
      <c r="K226" s="667">
        <v>0</v>
      </c>
      <c r="L226" s="667">
        <v>0</v>
      </c>
      <c r="M226" s="667">
        <v>0</v>
      </c>
    </row>
    <row r="228" ht="12.75">
      <c r="R228" s="149"/>
    </row>
  </sheetData>
  <sheetProtection/>
  <mergeCells count="7">
    <mergeCell ref="D7:H7"/>
    <mergeCell ref="I7:J7"/>
    <mergeCell ref="N7:N10"/>
    <mergeCell ref="A3:M3"/>
    <mergeCell ref="A4:M4"/>
    <mergeCell ref="A5:M5"/>
    <mergeCell ref="I6:N6"/>
  </mergeCells>
  <printOptions horizontalCentered="1"/>
  <pageMargins left="0.7874015748031497" right="0.7874015748031497" top="0.5905511811023623" bottom="0.5905511811023623" header="0.5118110236220472" footer="0.31496062992125984"/>
  <pageSetup horizontalDpi="300" verticalDpi="300" orientation="landscape" paperSize="9" scale="68" r:id="rId1"/>
  <headerFooter alignWithMargins="0">
    <oddFooter>&amp;C&amp;P. oldal</oddFooter>
  </headerFooter>
  <rowBreaks count="3" manualBreakCount="3">
    <brk id="51" max="13" man="1"/>
    <brk id="110" max="13" man="1"/>
    <brk id="16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Dorog</dc:creator>
  <cp:keywords/>
  <dc:description/>
  <cp:lastModifiedBy>PM-HANGANYAG</cp:lastModifiedBy>
  <cp:lastPrinted>2015-04-23T06:50:01Z</cp:lastPrinted>
  <dcterms:created xsi:type="dcterms:W3CDTF">2001-01-09T08:56:26Z</dcterms:created>
  <dcterms:modified xsi:type="dcterms:W3CDTF">2015-04-23T06:50:07Z</dcterms:modified>
  <cp:category/>
  <cp:version/>
  <cp:contentType/>
  <cp:contentStatus/>
</cp:coreProperties>
</file>