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20" yWindow="-120" windowWidth="24240" windowHeight="13740" tabRatio="599" firstSheet="1" activeTab="13"/>
  </bookViews>
  <sheets>
    <sheet name="2-3.mell" sheetId="1" r:id="rId1"/>
    <sheet name="4.mell" sheetId="2" r:id="rId2"/>
    <sheet name="4.1" sheetId="6" r:id="rId3"/>
    <sheet name="4.2" sheetId="25" r:id="rId4"/>
    <sheet name="4.3" sheetId="33" r:id="rId5"/>
    <sheet name="5.mell" sheetId="3" r:id="rId6"/>
    <sheet name="5.1" sheetId="7" r:id="rId7"/>
    <sheet name="5.2" sheetId="26" r:id="rId8"/>
    <sheet name="5.3" sheetId="34" r:id="rId9"/>
    <sheet name="6.mell." sheetId="23" r:id="rId10"/>
    <sheet name="7-8.mell." sheetId="9" r:id="rId11"/>
    <sheet name="9.1-9.2" sheetId="10" r:id="rId12"/>
    <sheet name="9.3. mell." sheetId="11" r:id="rId13"/>
    <sheet name="10 mell" sheetId="29" r:id="rId14"/>
    <sheet name="11-11.2" sheetId="13" r:id="rId15"/>
    <sheet name="12 mell" sheetId="17" r:id="rId16"/>
    <sheet name="13 mell." sheetId="32" r:id="rId17"/>
    <sheet name="14 mell." sheetId="19" r:id="rId18"/>
  </sheets>
  <externalReferences>
    <externalReference r:id="rId19"/>
  </externalReferences>
  <definedNames>
    <definedName name="_xlnm.Print_Titles" localSheetId="2">'4.1'!$6:$10</definedName>
    <definedName name="_xlnm.Print_Titles" localSheetId="4">'4.3'!$7:$11</definedName>
    <definedName name="_xlnm.Print_Titles" localSheetId="6">'5.1'!$6:$11</definedName>
    <definedName name="_xlnm.Print_Titles" localSheetId="8">'5.3'!$7:$11</definedName>
    <definedName name="_xlnm.Print_Area" localSheetId="14">'11-11.2'!$A$1:$F$70</definedName>
    <definedName name="_xlnm.Print_Area" localSheetId="15">'12 mell'!$A$1:$N$33</definedName>
    <definedName name="_xlnm.Print_Area" localSheetId="16">'13 mell.'!$A$1:$J$23</definedName>
    <definedName name="_xlnm.Print_Area" localSheetId="17">'14 mell.'!$A$1:$D$18</definedName>
    <definedName name="_xlnm.Print_Area" localSheetId="0">'2-3.mell'!$A$1:$C$52</definedName>
    <definedName name="_xlnm.Print_Area" localSheetId="2">'4.1'!$A$1:$N$121</definedName>
    <definedName name="_xlnm.Print_Area" localSheetId="3">'4.2'!$A$1:$N$27</definedName>
    <definedName name="_xlnm.Print_Area" localSheetId="4">'4.3'!$A$1:$O$106</definedName>
    <definedName name="_xlnm.Print_Area" localSheetId="1">'4.mell'!$A$1:$M$39</definedName>
    <definedName name="_xlnm.Print_Area" localSheetId="6">'5.1'!$A$1:$L$116</definedName>
    <definedName name="_xlnm.Print_Area" localSheetId="7">'5.2'!$A$1:$L$28</definedName>
    <definedName name="_xlnm.Print_Area" localSheetId="8">'5.3'!$A$1:$L$106</definedName>
    <definedName name="_xlnm.Print_Area" localSheetId="5">'5.mell'!$A$1:$K$39</definedName>
    <definedName name="_xlnm.Print_Area" localSheetId="9">'6.mell.'!$A$1:$C$62</definedName>
    <definedName name="_xlnm.Print_Area" localSheetId="10">'7-8.mell.'!$A$1:$C$68</definedName>
    <definedName name="_xlnm.Print_Area" localSheetId="11">'9.1-9.2'!$A$1:$E$85</definedName>
  </definedNames>
  <calcPr calcId="125725"/>
</workbook>
</file>

<file path=xl/calcChain.xml><?xml version="1.0" encoding="utf-8"?>
<calcChain xmlns="http://schemas.openxmlformats.org/spreadsheetml/2006/main">
  <c r="D18" i="19"/>
  <c r="C96" i="6"/>
  <c r="M115" i="34" l="1"/>
  <c r="N115" s="1"/>
  <c r="M114"/>
  <c r="N114" s="1"/>
  <c r="M113"/>
  <c r="N113" s="1"/>
  <c r="M112"/>
  <c r="N112" s="1"/>
  <c r="M111"/>
  <c r="N111" s="1"/>
  <c r="M110"/>
  <c r="N110" s="1"/>
  <c r="M109"/>
  <c r="N107"/>
  <c r="M107"/>
  <c r="M106"/>
  <c r="N106" s="1"/>
  <c r="L105"/>
  <c r="K105"/>
  <c r="J105"/>
  <c r="H105"/>
  <c r="M104"/>
  <c r="N104" s="1"/>
  <c r="M102"/>
  <c r="N102" s="1"/>
  <c r="M100"/>
  <c r="N100" s="1"/>
  <c r="M99"/>
  <c r="C99"/>
  <c r="M98"/>
  <c r="N98" s="1"/>
  <c r="M97"/>
  <c r="C97"/>
  <c r="M96"/>
  <c r="N96" s="1"/>
  <c r="M95"/>
  <c r="N95" s="1"/>
  <c r="C95"/>
  <c r="M94"/>
  <c r="N94" s="1"/>
  <c r="M93"/>
  <c r="C93"/>
  <c r="M92"/>
  <c r="N92" s="1"/>
  <c r="M91"/>
  <c r="C91"/>
  <c r="M90"/>
  <c r="N90" s="1"/>
  <c r="M89"/>
  <c r="C89"/>
  <c r="M88"/>
  <c r="N88" s="1"/>
  <c r="M87"/>
  <c r="N87" s="1"/>
  <c r="C87"/>
  <c r="M86"/>
  <c r="N86" s="1"/>
  <c r="M85"/>
  <c r="C85"/>
  <c r="M84"/>
  <c r="N84" s="1"/>
  <c r="M83"/>
  <c r="C83"/>
  <c r="M82"/>
  <c r="N82" s="1"/>
  <c r="M81"/>
  <c r="C81"/>
  <c r="M80"/>
  <c r="N80" s="1"/>
  <c r="M79"/>
  <c r="N79" s="1"/>
  <c r="C79"/>
  <c r="M78"/>
  <c r="N78" s="1"/>
  <c r="M77"/>
  <c r="C77"/>
  <c r="M76"/>
  <c r="N76" s="1"/>
  <c r="M75"/>
  <c r="C75"/>
  <c r="M74"/>
  <c r="N74" s="1"/>
  <c r="M73"/>
  <c r="C73"/>
  <c r="R72"/>
  <c r="M72"/>
  <c r="N72" s="1"/>
  <c r="P72" s="1"/>
  <c r="Q72" s="1"/>
  <c r="M71"/>
  <c r="C71"/>
  <c r="M70"/>
  <c r="N70" s="1"/>
  <c r="M69"/>
  <c r="C69"/>
  <c r="M68"/>
  <c r="N68" s="1"/>
  <c r="M67"/>
  <c r="C67"/>
  <c r="M66"/>
  <c r="N66" s="1"/>
  <c r="M65"/>
  <c r="C65"/>
  <c r="N65" s="1"/>
  <c r="N64"/>
  <c r="M64"/>
  <c r="M63"/>
  <c r="C63"/>
  <c r="N62"/>
  <c r="M62"/>
  <c r="M61"/>
  <c r="C61"/>
  <c r="M60"/>
  <c r="N60" s="1"/>
  <c r="M59"/>
  <c r="C59"/>
  <c r="M58"/>
  <c r="N58" s="1"/>
  <c r="M57"/>
  <c r="C57"/>
  <c r="M56"/>
  <c r="N56" s="1"/>
  <c r="M55"/>
  <c r="C55"/>
  <c r="M54"/>
  <c r="N54" s="1"/>
  <c r="L53"/>
  <c r="K53"/>
  <c r="J53"/>
  <c r="I53"/>
  <c r="I47" s="1"/>
  <c r="H53"/>
  <c r="G53"/>
  <c r="F53"/>
  <c r="F47" s="1"/>
  <c r="E53"/>
  <c r="D53"/>
  <c r="D47" s="1"/>
  <c r="M52"/>
  <c r="N52" s="1"/>
  <c r="Q51"/>
  <c r="M51"/>
  <c r="C51"/>
  <c r="M50"/>
  <c r="N50" s="1"/>
  <c r="M49"/>
  <c r="N49" s="1"/>
  <c r="C49"/>
  <c r="M48"/>
  <c r="N48" s="1"/>
  <c r="E47"/>
  <c r="M46"/>
  <c r="N46" s="1"/>
  <c r="M45"/>
  <c r="C45"/>
  <c r="M44"/>
  <c r="N44" s="1"/>
  <c r="M43"/>
  <c r="C43"/>
  <c r="M42"/>
  <c r="N42" s="1"/>
  <c r="M41"/>
  <c r="C41"/>
  <c r="M40"/>
  <c r="N40" s="1"/>
  <c r="M39"/>
  <c r="C39"/>
  <c r="N39" s="1"/>
  <c r="M38"/>
  <c r="N38" s="1"/>
  <c r="M37"/>
  <c r="N37" s="1"/>
  <c r="C37"/>
  <c r="M36"/>
  <c r="N36" s="1"/>
  <c r="M35"/>
  <c r="C35"/>
  <c r="M34"/>
  <c r="N34" s="1"/>
  <c r="L33"/>
  <c r="K33"/>
  <c r="J33"/>
  <c r="I33"/>
  <c r="H33"/>
  <c r="G33"/>
  <c r="F33"/>
  <c r="E33"/>
  <c r="D33"/>
  <c r="M32"/>
  <c r="N32" s="1"/>
  <c r="M31"/>
  <c r="C31"/>
  <c r="M30"/>
  <c r="N30" s="1"/>
  <c r="M29"/>
  <c r="C29"/>
  <c r="M28"/>
  <c r="N28" s="1"/>
  <c r="M27"/>
  <c r="C27"/>
  <c r="M26"/>
  <c r="N26" s="1"/>
  <c r="I25"/>
  <c r="I105" s="1"/>
  <c r="G25"/>
  <c r="G105" s="1"/>
  <c r="F25"/>
  <c r="F105" s="1"/>
  <c r="E25"/>
  <c r="E105" s="1"/>
  <c r="D25"/>
  <c r="M24"/>
  <c r="N24" s="1"/>
  <c r="M23"/>
  <c r="C23"/>
  <c r="M22"/>
  <c r="N22" s="1"/>
  <c r="M21"/>
  <c r="C21"/>
  <c r="M20"/>
  <c r="N20" s="1"/>
  <c r="L19"/>
  <c r="K19"/>
  <c r="K103" s="1"/>
  <c r="J19"/>
  <c r="J103" s="1"/>
  <c r="J108" s="1"/>
  <c r="I19"/>
  <c r="I101" s="1"/>
  <c r="H19"/>
  <c r="H103" s="1"/>
  <c r="H108" s="1"/>
  <c r="G19"/>
  <c r="G103" s="1"/>
  <c r="G108" s="1"/>
  <c r="F19"/>
  <c r="F103" s="1"/>
  <c r="E19"/>
  <c r="D19"/>
  <c r="M18"/>
  <c r="N18" s="1"/>
  <c r="M17"/>
  <c r="C17"/>
  <c r="M16"/>
  <c r="N16" s="1"/>
  <c r="M15"/>
  <c r="C15"/>
  <c r="M14"/>
  <c r="N14" s="1"/>
  <c r="M13"/>
  <c r="C13"/>
  <c r="N12"/>
  <c r="R110" i="33"/>
  <c r="P110"/>
  <c r="Q110" s="1"/>
  <c r="R107"/>
  <c r="P107"/>
  <c r="Q107" s="1"/>
  <c r="R106"/>
  <c r="P106"/>
  <c r="Q106" s="1"/>
  <c r="M105"/>
  <c r="L105"/>
  <c r="K105"/>
  <c r="J105"/>
  <c r="I105"/>
  <c r="G105"/>
  <c r="F105"/>
  <c r="E105"/>
  <c r="R104"/>
  <c r="P104"/>
  <c r="Q104" s="1"/>
  <c r="R102"/>
  <c r="P102"/>
  <c r="Q102" s="1"/>
  <c r="R100"/>
  <c r="P100"/>
  <c r="Q100" s="1"/>
  <c r="D99"/>
  <c r="C99" s="1"/>
  <c r="R99" s="1"/>
  <c r="R98"/>
  <c r="P98"/>
  <c r="Q98" s="1"/>
  <c r="D97"/>
  <c r="C97" s="1"/>
  <c r="R97" s="1"/>
  <c r="R96"/>
  <c r="P96"/>
  <c r="Q96" s="1"/>
  <c r="D95"/>
  <c r="C95" s="1"/>
  <c r="R95" s="1"/>
  <c r="R94"/>
  <c r="P94"/>
  <c r="Q94" s="1"/>
  <c r="D93"/>
  <c r="C93" s="1"/>
  <c r="R93" s="1"/>
  <c r="R92"/>
  <c r="P92"/>
  <c r="Q92" s="1"/>
  <c r="D91"/>
  <c r="C91" s="1"/>
  <c r="R91" s="1"/>
  <c r="R90"/>
  <c r="P90"/>
  <c r="Q90" s="1"/>
  <c r="D89"/>
  <c r="C89" s="1"/>
  <c r="R89" s="1"/>
  <c r="R88"/>
  <c r="P88"/>
  <c r="Q88" s="1"/>
  <c r="D87"/>
  <c r="C87" s="1"/>
  <c r="R87" s="1"/>
  <c r="R86"/>
  <c r="P86"/>
  <c r="Q86" s="1"/>
  <c r="D85"/>
  <c r="C85" s="1"/>
  <c r="R85" s="1"/>
  <c r="R84"/>
  <c r="P84"/>
  <c r="Q84" s="1"/>
  <c r="D83"/>
  <c r="C83" s="1"/>
  <c r="R83" s="1"/>
  <c r="R82"/>
  <c r="P82"/>
  <c r="Q82" s="1"/>
  <c r="D81"/>
  <c r="C81" s="1"/>
  <c r="R81" s="1"/>
  <c r="R80"/>
  <c r="P80"/>
  <c r="Q80" s="1"/>
  <c r="D79"/>
  <c r="C79" s="1"/>
  <c r="R79" s="1"/>
  <c r="R78"/>
  <c r="P78"/>
  <c r="Q78" s="1"/>
  <c r="D77"/>
  <c r="C77" s="1"/>
  <c r="R77" s="1"/>
  <c r="R76"/>
  <c r="P76"/>
  <c r="Q76" s="1"/>
  <c r="D75"/>
  <c r="C75" s="1"/>
  <c r="R75" s="1"/>
  <c r="R74"/>
  <c r="P74"/>
  <c r="Q74" s="1"/>
  <c r="D73"/>
  <c r="C73" s="1"/>
  <c r="R73" s="1"/>
  <c r="D72"/>
  <c r="P72" s="1"/>
  <c r="D71"/>
  <c r="P71" s="1"/>
  <c r="D70"/>
  <c r="D69"/>
  <c r="C69" s="1"/>
  <c r="R69" s="1"/>
  <c r="R68"/>
  <c r="P68"/>
  <c r="Q68" s="1"/>
  <c r="D67"/>
  <c r="C67" s="1"/>
  <c r="R67" s="1"/>
  <c r="R66"/>
  <c r="P66"/>
  <c r="Q66" s="1"/>
  <c r="D65"/>
  <c r="C65" s="1"/>
  <c r="R65" s="1"/>
  <c r="D64"/>
  <c r="C64" s="1"/>
  <c r="R64" s="1"/>
  <c r="D63"/>
  <c r="P63" s="1"/>
  <c r="R62"/>
  <c r="P62"/>
  <c r="Q62" s="1"/>
  <c r="D61"/>
  <c r="P61" s="1"/>
  <c r="R60"/>
  <c r="P60"/>
  <c r="Q60" s="1"/>
  <c r="D59"/>
  <c r="P59" s="1"/>
  <c r="R58"/>
  <c r="P58"/>
  <c r="Q58" s="1"/>
  <c r="D57"/>
  <c r="P57" s="1"/>
  <c r="C57"/>
  <c r="R57" s="1"/>
  <c r="R56"/>
  <c r="P56"/>
  <c r="Q56" s="1"/>
  <c r="D55"/>
  <c r="P55" s="1"/>
  <c r="C55"/>
  <c r="R54"/>
  <c r="P54"/>
  <c r="Q54" s="1"/>
  <c r="O53"/>
  <c r="O47" s="1"/>
  <c r="N53"/>
  <c r="N47" s="1"/>
  <c r="M53"/>
  <c r="M47" s="1"/>
  <c r="L53"/>
  <c r="K53"/>
  <c r="K47" s="1"/>
  <c r="J53"/>
  <c r="J47" s="1"/>
  <c r="I53"/>
  <c r="I47" s="1"/>
  <c r="H53"/>
  <c r="H47" s="1"/>
  <c r="G53"/>
  <c r="G47" s="1"/>
  <c r="F53"/>
  <c r="E53"/>
  <c r="R52"/>
  <c r="P52"/>
  <c r="Q52" s="1"/>
  <c r="D51"/>
  <c r="P51" s="1"/>
  <c r="R50"/>
  <c r="P50"/>
  <c r="Q50" s="1"/>
  <c r="D49"/>
  <c r="P49" s="1"/>
  <c r="R48"/>
  <c r="P48"/>
  <c r="Q48" s="1"/>
  <c r="L47"/>
  <c r="F47"/>
  <c r="E47"/>
  <c r="R46"/>
  <c r="P46"/>
  <c r="Q46" s="1"/>
  <c r="D45"/>
  <c r="C45" s="1"/>
  <c r="R45" s="1"/>
  <c r="R44"/>
  <c r="P44"/>
  <c r="Q44" s="1"/>
  <c r="D43"/>
  <c r="C43" s="1"/>
  <c r="R43" s="1"/>
  <c r="R42"/>
  <c r="P42"/>
  <c r="Q42" s="1"/>
  <c r="D41"/>
  <c r="C41" s="1"/>
  <c r="R41" s="1"/>
  <c r="R40"/>
  <c r="P40"/>
  <c r="Q40" s="1"/>
  <c r="D39"/>
  <c r="C39" s="1"/>
  <c r="R39" s="1"/>
  <c r="R38"/>
  <c r="P38"/>
  <c r="Q38" s="1"/>
  <c r="D37"/>
  <c r="C37" s="1"/>
  <c r="R37" s="1"/>
  <c r="R36"/>
  <c r="P36"/>
  <c r="Q36" s="1"/>
  <c r="D35"/>
  <c r="P35" s="1"/>
  <c r="R34"/>
  <c r="P34"/>
  <c r="Q34" s="1"/>
  <c r="O33"/>
  <c r="N33"/>
  <c r="M33"/>
  <c r="L33"/>
  <c r="K33"/>
  <c r="J33"/>
  <c r="I33"/>
  <c r="H33"/>
  <c r="G33"/>
  <c r="F33"/>
  <c r="E33"/>
  <c r="R32"/>
  <c r="P32"/>
  <c r="Q32" s="1"/>
  <c r="D31"/>
  <c r="C31" s="1"/>
  <c r="R31" s="1"/>
  <c r="R30"/>
  <c r="P30"/>
  <c r="Q30" s="1"/>
  <c r="D29"/>
  <c r="P29" s="1"/>
  <c r="R28"/>
  <c r="P28"/>
  <c r="Q28" s="1"/>
  <c r="D27"/>
  <c r="C27" s="1"/>
  <c r="R26"/>
  <c r="P26"/>
  <c r="Q26" s="1"/>
  <c r="O25"/>
  <c r="O105" s="1"/>
  <c r="N25"/>
  <c r="N105" s="1"/>
  <c r="H25"/>
  <c r="H105" s="1"/>
  <c r="R24"/>
  <c r="P24"/>
  <c r="Q24" s="1"/>
  <c r="D23"/>
  <c r="C23" s="1"/>
  <c r="R23" s="1"/>
  <c r="R22"/>
  <c r="P22"/>
  <c r="Q22" s="1"/>
  <c r="D21"/>
  <c r="C21" s="1"/>
  <c r="R20"/>
  <c r="P20"/>
  <c r="Q20" s="1"/>
  <c r="O19"/>
  <c r="N19"/>
  <c r="M19"/>
  <c r="M103" s="1"/>
  <c r="L19"/>
  <c r="K19"/>
  <c r="J19"/>
  <c r="J103" s="1"/>
  <c r="I19"/>
  <c r="I103" s="1"/>
  <c r="H19"/>
  <c r="G19"/>
  <c r="F19"/>
  <c r="F103" s="1"/>
  <c r="E19"/>
  <c r="E103" s="1"/>
  <c r="R18"/>
  <c r="P18"/>
  <c r="Q18" s="1"/>
  <c r="D17"/>
  <c r="P17" s="1"/>
  <c r="R16"/>
  <c r="P16"/>
  <c r="Q16" s="1"/>
  <c r="D15"/>
  <c r="P15" s="1"/>
  <c r="R14"/>
  <c r="P14"/>
  <c r="Q14" s="1"/>
  <c r="D13"/>
  <c r="C13" s="1"/>
  <c r="C51" l="1"/>
  <c r="R51" s="1"/>
  <c r="C63"/>
  <c r="R63" s="1"/>
  <c r="C72"/>
  <c r="R72" s="1"/>
  <c r="N45" i="34"/>
  <c r="C19"/>
  <c r="C103" s="1"/>
  <c r="P85" i="33"/>
  <c r="Q85" s="1"/>
  <c r="N13" i="34"/>
  <c r="N27"/>
  <c r="N35"/>
  <c r="N67"/>
  <c r="D25" i="33"/>
  <c r="D105" s="1"/>
  <c r="P105" s="1"/>
  <c r="E101" i="34"/>
  <c r="M25"/>
  <c r="C15" i="33"/>
  <c r="R15" s="1"/>
  <c r="C17"/>
  <c r="R17" s="1"/>
  <c r="E111"/>
  <c r="I111"/>
  <c r="M111"/>
  <c r="C29"/>
  <c r="R29" s="1"/>
  <c r="C49"/>
  <c r="R49" s="1"/>
  <c r="Q57"/>
  <c r="P77"/>
  <c r="Q77" s="1"/>
  <c r="P93"/>
  <c r="N17" i="34"/>
  <c r="F108"/>
  <c r="C25"/>
  <c r="C105" s="1"/>
  <c r="C108" s="1"/>
  <c r="N51"/>
  <c r="M53"/>
  <c r="N57"/>
  <c r="N59"/>
  <c r="N81"/>
  <c r="N97"/>
  <c r="F108" i="33"/>
  <c r="F111"/>
  <c r="P27"/>
  <c r="Q27" s="1"/>
  <c r="P31"/>
  <c r="Q31" s="1"/>
  <c r="Q15"/>
  <c r="E103" i="34"/>
  <c r="E108" s="1"/>
  <c r="P64" i="33"/>
  <c r="Q64" s="1"/>
  <c r="P79"/>
  <c r="Q79" s="1"/>
  <c r="P87"/>
  <c r="Q87" s="1"/>
  <c r="P95"/>
  <c r="Q95" s="1"/>
  <c r="N15" i="34"/>
  <c r="N23"/>
  <c r="M33"/>
  <c r="N43"/>
  <c r="N69"/>
  <c r="N71"/>
  <c r="R73"/>
  <c r="N75"/>
  <c r="N77"/>
  <c r="N91"/>
  <c r="N93"/>
  <c r="P43" i="33"/>
  <c r="Q43" s="1"/>
  <c r="Q55"/>
  <c r="P73"/>
  <c r="Q73" s="1"/>
  <c r="P81"/>
  <c r="P89"/>
  <c r="Q89" s="1"/>
  <c r="P97"/>
  <c r="Q97" s="1"/>
  <c r="K108" i="34"/>
  <c r="N21"/>
  <c r="N29"/>
  <c r="N31"/>
  <c r="C33"/>
  <c r="N41"/>
  <c r="C53"/>
  <c r="C47" s="1"/>
  <c r="N61"/>
  <c r="N63"/>
  <c r="N89"/>
  <c r="I103"/>
  <c r="C35" i="33"/>
  <c r="R35" s="1"/>
  <c r="P39"/>
  <c r="Q39" s="1"/>
  <c r="C59"/>
  <c r="R59" s="1"/>
  <c r="C61"/>
  <c r="R61" s="1"/>
  <c r="C71"/>
  <c r="R71" s="1"/>
  <c r="P75"/>
  <c r="Q75" s="1"/>
  <c r="P83"/>
  <c r="Q83" s="1"/>
  <c r="P91"/>
  <c r="Q91" s="1"/>
  <c r="P99"/>
  <c r="Q99" s="1"/>
  <c r="M108"/>
  <c r="M19" i="34"/>
  <c r="N19" s="1"/>
  <c r="H101"/>
  <c r="L101"/>
  <c r="N55"/>
  <c r="N83"/>
  <c r="N85"/>
  <c r="N99"/>
  <c r="D103"/>
  <c r="L103"/>
  <c r="L108" s="1"/>
  <c r="M47"/>
  <c r="F101"/>
  <c r="J101"/>
  <c r="N73"/>
  <c r="P73" s="1"/>
  <c r="Q73" s="1"/>
  <c r="D101"/>
  <c r="D105"/>
  <c r="M105" s="1"/>
  <c r="G101"/>
  <c r="K101"/>
  <c r="R21" i="33"/>
  <c r="C19"/>
  <c r="R19" s="1"/>
  <c r="J108"/>
  <c r="J111"/>
  <c r="M101"/>
  <c r="R13"/>
  <c r="K101"/>
  <c r="K103"/>
  <c r="O101"/>
  <c r="O103"/>
  <c r="H101"/>
  <c r="H103"/>
  <c r="P13"/>
  <c r="Q13" s="1"/>
  <c r="R27"/>
  <c r="P37"/>
  <c r="Q37" s="1"/>
  <c r="P41"/>
  <c r="Q41" s="1"/>
  <c r="P45"/>
  <c r="Q45" s="1"/>
  <c r="P67"/>
  <c r="Q67" s="1"/>
  <c r="Q71"/>
  <c r="E101"/>
  <c r="E108"/>
  <c r="G101"/>
  <c r="G103"/>
  <c r="C70"/>
  <c r="R70" s="1"/>
  <c r="P70"/>
  <c r="D19"/>
  <c r="P19" s="1"/>
  <c r="L101"/>
  <c r="L103"/>
  <c r="P21"/>
  <c r="Q21" s="1"/>
  <c r="P23"/>
  <c r="Q23" s="1"/>
  <c r="P65"/>
  <c r="Q65" s="1"/>
  <c r="Q81"/>
  <c r="F101"/>
  <c r="J101"/>
  <c r="N101"/>
  <c r="D33"/>
  <c r="P33" s="1"/>
  <c r="R55"/>
  <c r="P69"/>
  <c r="Q69" s="1"/>
  <c r="Q93"/>
  <c r="I101"/>
  <c r="I109" s="1"/>
  <c r="N103"/>
  <c r="I108"/>
  <c r="D53"/>
  <c r="D103" l="1"/>
  <c r="Q17"/>
  <c r="Q51"/>
  <c r="N25" i="34"/>
  <c r="P25" i="33"/>
  <c r="N105" i="34"/>
  <c r="D108"/>
  <c r="M108" s="1"/>
  <c r="N108" s="1"/>
  <c r="Q63" i="33"/>
  <c r="Q72"/>
  <c r="J109"/>
  <c r="C101" i="34"/>
  <c r="C109" s="1"/>
  <c r="N109" s="1"/>
  <c r="Q49" i="33"/>
  <c r="F109"/>
  <c r="M109"/>
  <c r="M103" i="34"/>
  <c r="N103" s="1"/>
  <c r="N53"/>
  <c r="Q29" i="33"/>
  <c r="C33"/>
  <c r="R33" s="1"/>
  <c r="C25"/>
  <c r="I108" i="34"/>
  <c r="Q61" i="33"/>
  <c r="N33" i="34"/>
  <c r="C53" i="33"/>
  <c r="Q59"/>
  <c r="Q35"/>
  <c r="N47" i="34"/>
  <c r="M101"/>
  <c r="K108" i="33"/>
  <c r="K109" s="1"/>
  <c r="K111"/>
  <c r="P53"/>
  <c r="D47"/>
  <c r="Q19"/>
  <c r="L108"/>
  <c r="L109" s="1"/>
  <c r="L111"/>
  <c r="D108"/>
  <c r="D111"/>
  <c r="P103"/>
  <c r="E109"/>
  <c r="H108"/>
  <c r="H109" s="1"/>
  <c r="H111"/>
  <c r="O108"/>
  <c r="O109" s="1"/>
  <c r="O111"/>
  <c r="N108"/>
  <c r="N109" s="1"/>
  <c r="N111"/>
  <c r="Q70"/>
  <c r="G108"/>
  <c r="G109" s="1"/>
  <c r="G111"/>
  <c r="C103"/>
  <c r="N101" i="34" l="1"/>
  <c r="Q33" i="33"/>
  <c r="R25"/>
  <c r="C105"/>
  <c r="Q25"/>
  <c r="R53"/>
  <c r="C47"/>
  <c r="Q103"/>
  <c r="Q53"/>
  <c r="R103"/>
  <c r="P111"/>
  <c r="P108"/>
  <c r="P47"/>
  <c r="D101"/>
  <c r="Q47" l="1"/>
  <c r="R105"/>
  <c r="Q105"/>
  <c r="C111"/>
  <c r="Q111" s="1"/>
  <c r="C108"/>
  <c r="Q108" s="1"/>
  <c r="R47"/>
  <c r="C101"/>
  <c r="R101" s="1"/>
  <c r="D109"/>
  <c r="P109" s="1"/>
  <c r="P101"/>
  <c r="C112" l="1"/>
  <c r="R111"/>
  <c r="C109"/>
  <c r="R109" s="1"/>
  <c r="Q101"/>
  <c r="R108"/>
  <c r="R112"/>
  <c r="Q112"/>
  <c r="Q109" l="1"/>
  <c r="C23" i="13"/>
  <c r="C66"/>
  <c r="D66"/>
  <c r="E66"/>
  <c r="B66"/>
  <c r="F53"/>
  <c r="B52"/>
  <c r="F54"/>
  <c r="D46" i="10"/>
  <c r="C46"/>
  <c r="E47"/>
  <c r="E35"/>
  <c r="C11" i="9"/>
  <c r="C29"/>
  <c r="C26"/>
  <c r="O13" i="6"/>
  <c r="O14"/>
  <c r="O15"/>
  <c r="O16"/>
  <c r="O17"/>
  <c r="O18"/>
  <c r="O19"/>
  <c r="O20"/>
  <c r="O21"/>
  <c r="O22"/>
  <c r="O23"/>
  <c r="O24"/>
  <c r="O25"/>
  <c r="O26"/>
  <c r="O27"/>
  <c r="O28"/>
  <c r="O29"/>
  <c r="O30"/>
  <c r="O31"/>
  <c r="O32"/>
  <c r="O33"/>
  <c r="O34"/>
  <c r="O35"/>
  <c r="O36"/>
  <c r="O37"/>
  <c r="O38"/>
  <c r="O39"/>
  <c r="O40"/>
  <c r="O41"/>
  <c r="O42"/>
  <c r="O43"/>
  <c r="O44"/>
  <c r="O45"/>
  <c r="O46"/>
  <c r="O47"/>
  <c r="O48"/>
  <c r="O49"/>
  <c r="O50"/>
  <c r="O51"/>
  <c r="O52"/>
  <c r="O53"/>
  <c r="O54"/>
  <c r="O55"/>
  <c r="O56"/>
  <c r="O57"/>
  <c r="O58"/>
  <c r="O59"/>
  <c r="O60"/>
  <c r="O61"/>
  <c r="O62"/>
  <c r="O63"/>
  <c r="O64"/>
  <c r="O65"/>
  <c r="O66"/>
  <c r="O67"/>
  <c r="O68"/>
  <c r="O69"/>
  <c r="O70"/>
  <c r="O71"/>
  <c r="O72"/>
  <c r="O73"/>
  <c r="O74"/>
  <c r="O75"/>
  <c r="O76"/>
  <c r="O77"/>
  <c r="O78"/>
  <c r="O79"/>
  <c r="O80"/>
  <c r="O81"/>
  <c r="O82"/>
  <c r="O83"/>
  <c r="O84"/>
  <c r="O85"/>
  <c r="O86"/>
  <c r="O87"/>
  <c r="O88"/>
  <c r="O89"/>
  <c r="O90"/>
  <c r="O91"/>
  <c r="O92"/>
  <c r="O93"/>
  <c r="O94"/>
  <c r="O97"/>
  <c r="O98"/>
  <c r="O99"/>
  <c r="O100"/>
  <c r="O101"/>
  <c r="O102"/>
  <c r="O103"/>
  <c r="O104"/>
  <c r="O105"/>
  <c r="O106"/>
  <c r="O107"/>
  <c r="O108"/>
  <c r="O109"/>
  <c r="O110"/>
  <c r="O111"/>
  <c r="O113"/>
  <c r="O114"/>
  <c r="O115"/>
  <c r="O116"/>
  <c r="O117"/>
  <c r="F13" i="13" l="1"/>
  <c r="F14"/>
  <c r="F15"/>
  <c r="F16"/>
  <c r="F17"/>
  <c r="F18"/>
  <c r="F19"/>
  <c r="F20"/>
  <c r="F21"/>
  <c r="F22"/>
  <c r="F12"/>
  <c r="M96" i="7"/>
  <c r="M97"/>
  <c r="C11" i="29"/>
  <c r="E79" i="10"/>
  <c r="E78" s="1"/>
  <c r="D78"/>
  <c r="C78"/>
  <c r="D83"/>
  <c r="C83"/>
  <c r="E84"/>
  <c r="D80"/>
  <c r="C80"/>
  <c r="E41"/>
  <c r="D76"/>
  <c r="C76"/>
  <c r="E74"/>
  <c r="D37"/>
  <c r="C37"/>
  <c r="E28"/>
  <c r="E25"/>
  <c r="D21"/>
  <c r="C21"/>
  <c r="E22"/>
  <c r="E20"/>
  <c r="E18"/>
  <c r="E17" s="1"/>
  <c r="D17"/>
  <c r="C17"/>
  <c r="E66"/>
  <c r="E65" s="1"/>
  <c r="D65"/>
  <c r="C65"/>
  <c r="E64"/>
  <c r="E63" s="1"/>
  <c r="D63"/>
  <c r="C63"/>
  <c r="E125" i="6"/>
  <c r="E112" s="1"/>
  <c r="F125"/>
  <c r="F112" s="1"/>
  <c r="G125"/>
  <c r="G112" s="1"/>
  <c r="H125"/>
  <c r="H112" s="1"/>
  <c r="I125"/>
  <c r="I112" s="1"/>
  <c r="J125"/>
  <c r="J112" s="1"/>
  <c r="K125"/>
  <c r="K112" s="1"/>
  <c r="L125"/>
  <c r="L112" s="1"/>
  <c r="M125"/>
  <c r="M112" s="1"/>
  <c r="N125"/>
  <c r="N112" s="1"/>
  <c r="E120" i="7"/>
  <c r="E113" s="1"/>
  <c r="F120"/>
  <c r="F113" s="1"/>
  <c r="G120"/>
  <c r="G113" s="1"/>
  <c r="H120"/>
  <c r="H113" s="1"/>
  <c r="I120"/>
  <c r="I113" s="1"/>
  <c r="J120"/>
  <c r="J113" s="1"/>
  <c r="K120"/>
  <c r="K113" s="1"/>
  <c r="L120"/>
  <c r="L113" s="1"/>
  <c r="D120"/>
  <c r="D113" s="1"/>
  <c r="C97"/>
  <c r="M70"/>
  <c r="M71"/>
  <c r="M72"/>
  <c r="M73"/>
  <c r="M74"/>
  <c r="M75"/>
  <c r="M76"/>
  <c r="M77"/>
  <c r="C41" i="23"/>
  <c r="M56" i="7"/>
  <c r="M57"/>
  <c r="M58"/>
  <c r="M59"/>
  <c r="M64"/>
  <c r="M65"/>
  <c r="C65"/>
  <c r="C64" i="6"/>
  <c r="D115" i="7"/>
  <c r="E115"/>
  <c r="F115"/>
  <c r="G115"/>
  <c r="H115"/>
  <c r="I115"/>
  <c r="J115"/>
  <c r="K115"/>
  <c r="L115"/>
  <c r="D120" i="6"/>
  <c r="E120"/>
  <c r="F120"/>
  <c r="G120"/>
  <c r="H120"/>
  <c r="I120"/>
  <c r="J120"/>
  <c r="K120"/>
  <c r="L120"/>
  <c r="M120"/>
  <c r="N120"/>
  <c r="F34" i="13"/>
  <c r="F35"/>
  <c r="F36"/>
  <c r="F37"/>
  <c r="F38"/>
  <c r="F39"/>
  <c r="F33"/>
  <c r="D40"/>
  <c r="E40"/>
  <c r="E72" i="10"/>
  <c r="C12" i="1"/>
  <c r="B132" i="6"/>
  <c r="B134" s="1"/>
  <c r="C13" i="9"/>
  <c r="C39"/>
  <c r="E81" i="10"/>
  <c r="D71"/>
  <c r="C71"/>
  <c r="E73"/>
  <c r="E75"/>
  <c r="E31"/>
  <c r="E30" s="1"/>
  <c r="D30"/>
  <c r="C30"/>
  <c r="E23"/>
  <c r="E16"/>
  <c r="E15" s="1"/>
  <c r="D15"/>
  <c r="C15"/>
  <c r="F23" i="13" l="1"/>
  <c r="E83" i="10"/>
  <c r="E21"/>
  <c r="E71"/>
  <c r="C59" i="13" l="1"/>
  <c r="D59"/>
  <c r="E59"/>
  <c r="B59"/>
  <c r="F64"/>
  <c r="F63"/>
  <c r="E23" i="26"/>
  <c r="F23"/>
  <c r="G23"/>
  <c r="H23"/>
  <c r="I23"/>
  <c r="J23"/>
  <c r="K23"/>
  <c r="L23"/>
  <c r="C21"/>
  <c r="M26" i="7"/>
  <c r="M27"/>
  <c r="M18"/>
  <c r="M19"/>
  <c r="M22"/>
  <c r="M23"/>
  <c r="C109"/>
  <c r="C107"/>
  <c r="C27"/>
  <c r="C23"/>
  <c r="E118" i="6"/>
  <c r="F118"/>
  <c r="H118"/>
  <c r="J118"/>
  <c r="L118"/>
  <c r="N118"/>
  <c r="C106"/>
  <c r="C88"/>
  <c r="C74"/>
  <c r="C56"/>
  <c r="C38"/>
  <c r="C26"/>
  <c r="C22"/>
  <c r="C18"/>
  <c r="C14"/>
  <c r="C75" i="7"/>
  <c r="C73"/>
  <c r="C71"/>
  <c r="C57"/>
  <c r="C59"/>
  <c r="C19"/>
  <c r="C84" i="6"/>
  <c r="C82"/>
  <c r="C72"/>
  <c r="C70"/>
  <c r="O18" i="17"/>
  <c r="O15"/>
  <c r="O32"/>
  <c r="O27"/>
  <c r="D116" i="7"/>
  <c r="E116"/>
  <c r="F116"/>
  <c r="G116"/>
  <c r="H116"/>
  <c r="I116"/>
  <c r="J116"/>
  <c r="K116"/>
  <c r="L116"/>
  <c r="C41" i="9"/>
  <c r="C31"/>
  <c r="C12" i="11"/>
  <c r="C19" i="9"/>
  <c r="C15"/>
  <c r="E77" i="10"/>
  <c r="E76" s="1"/>
  <c r="E39"/>
  <c r="D32"/>
  <c r="C32"/>
  <c r="E36"/>
  <c r="E34"/>
  <c r="E33"/>
  <c r="E12"/>
  <c r="E11" s="1"/>
  <c r="D11"/>
  <c r="C11"/>
  <c r="M14" i="7"/>
  <c r="M15"/>
  <c r="M16"/>
  <c r="M17"/>
  <c r="M20"/>
  <c r="M21"/>
  <c r="M24"/>
  <c r="M25"/>
  <c r="M28"/>
  <c r="M29"/>
  <c r="M30"/>
  <c r="M31"/>
  <c r="M32"/>
  <c r="M33"/>
  <c r="M34"/>
  <c r="M35"/>
  <c r="M36"/>
  <c r="M37"/>
  <c r="M38"/>
  <c r="M39"/>
  <c r="M40"/>
  <c r="M41"/>
  <c r="M42"/>
  <c r="M43"/>
  <c r="M44"/>
  <c r="M45"/>
  <c r="M46"/>
  <c r="M47"/>
  <c r="M48"/>
  <c r="M49"/>
  <c r="M50"/>
  <c r="M51"/>
  <c r="M52"/>
  <c r="M53"/>
  <c r="M54"/>
  <c r="M55"/>
  <c r="M60"/>
  <c r="M61"/>
  <c r="M62"/>
  <c r="M63"/>
  <c r="M66"/>
  <c r="M67"/>
  <c r="M68"/>
  <c r="M69"/>
  <c r="M78"/>
  <c r="M79"/>
  <c r="M80"/>
  <c r="M81"/>
  <c r="M82"/>
  <c r="M83"/>
  <c r="M84"/>
  <c r="M85"/>
  <c r="M86"/>
  <c r="M87"/>
  <c r="M88"/>
  <c r="M89"/>
  <c r="M90"/>
  <c r="M91"/>
  <c r="M92"/>
  <c r="M93"/>
  <c r="M94"/>
  <c r="M95"/>
  <c r="M98"/>
  <c r="M99"/>
  <c r="M100"/>
  <c r="M101"/>
  <c r="M102"/>
  <c r="M103"/>
  <c r="M104"/>
  <c r="M105"/>
  <c r="M106"/>
  <c r="M107"/>
  <c r="M108"/>
  <c r="M109"/>
  <c r="M110"/>
  <c r="M111"/>
  <c r="M13"/>
  <c r="C110" i="6"/>
  <c r="O33" i="17" l="1"/>
  <c r="O19"/>
  <c r="M113" i="7"/>
  <c r="C121"/>
  <c r="M114"/>
  <c r="M116" s="1"/>
  <c r="K114"/>
  <c r="I114"/>
  <c r="G114"/>
  <c r="E114"/>
  <c r="L114"/>
  <c r="J114"/>
  <c r="H114"/>
  <c r="D114"/>
  <c r="F114"/>
  <c r="G118" i="6"/>
  <c r="M118"/>
  <c r="K118"/>
  <c r="I118"/>
  <c r="M115" i="7"/>
  <c r="E32" i="10"/>
  <c r="C111" i="7" l="1"/>
  <c r="C103"/>
  <c r="C39"/>
  <c r="C15"/>
  <c r="C11" i="23" l="1"/>
  <c r="D18" s="1"/>
  <c r="C19" s="1"/>
  <c r="C55"/>
  <c r="E121" i="6"/>
  <c r="E119" s="1"/>
  <c r="F121"/>
  <c r="F119" s="1"/>
  <c r="G121"/>
  <c r="G119" s="1"/>
  <c r="H121"/>
  <c r="H119" s="1"/>
  <c r="I121"/>
  <c r="I119" s="1"/>
  <c r="J121"/>
  <c r="J119" s="1"/>
  <c r="K121"/>
  <c r="K119" s="1"/>
  <c r="L121"/>
  <c r="L119" s="1"/>
  <c r="M121"/>
  <c r="M119" s="1"/>
  <c r="N121"/>
  <c r="N119" s="1"/>
  <c r="B30" i="17"/>
  <c r="D26" i="10" l="1"/>
  <c r="C26"/>
  <c r="E27"/>
  <c r="C16" i="29"/>
  <c r="B21" i="2"/>
  <c r="B23" i="13"/>
  <c r="D49" i="10"/>
  <c r="C49"/>
  <c r="E48"/>
  <c r="E46" s="1"/>
  <c r="E49" l="1"/>
  <c r="D69"/>
  <c r="C69"/>
  <c r="E70"/>
  <c r="E38"/>
  <c r="E37" s="1"/>
  <c r="C81" i="7"/>
  <c r="C85"/>
  <c r="C43"/>
  <c r="C42" i="6"/>
  <c r="E18" i="3" l="1"/>
  <c r="C25" i="25"/>
  <c r="C16"/>
  <c r="D18" i="3"/>
  <c r="F18"/>
  <c r="H18"/>
  <c r="C17" i="26"/>
  <c r="J18" i="3"/>
  <c r="C77" i="7"/>
  <c r="E22" i="25"/>
  <c r="D19" i="2" s="1"/>
  <c r="F22" i="25"/>
  <c r="G22"/>
  <c r="F19" i="2" s="1"/>
  <c r="H22" i="25"/>
  <c r="I22"/>
  <c r="H19" i="2" s="1"/>
  <c r="J22" i="25"/>
  <c r="I19" i="2" s="1"/>
  <c r="K22" i="25"/>
  <c r="J19" i="2" s="1"/>
  <c r="L22" i="25"/>
  <c r="K19" i="2" s="1"/>
  <c r="M22" i="25"/>
  <c r="L19" i="2" s="1"/>
  <c r="N22" i="25"/>
  <c r="C86" i="6"/>
  <c r="C76"/>
  <c r="C80"/>
  <c r="D25" i="17"/>
  <c r="E25"/>
  <c r="F25"/>
  <c r="G25"/>
  <c r="H25"/>
  <c r="I25"/>
  <c r="J25"/>
  <c r="K25"/>
  <c r="L25"/>
  <c r="M25"/>
  <c r="N25"/>
  <c r="C25"/>
  <c r="D24"/>
  <c r="E24"/>
  <c r="F24"/>
  <c r="G24"/>
  <c r="H24"/>
  <c r="I24"/>
  <c r="J24"/>
  <c r="K24"/>
  <c r="L24"/>
  <c r="M24"/>
  <c r="N24"/>
  <c r="C24"/>
  <c r="D23"/>
  <c r="E23"/>
  <c r="F23"/>
  <c r="F27" s="1"/>
  <c r="G23"/>
  <c r="H23"/>
  <c r="I23"/>
  <c r="J23"/>
  <c r="J27" s="1"/>
  <c r="K23"/>
  <c r="L23"/>
  <c r="M23"/>
  <c r="N23"/>
  <c r="N27" s="1"/>
  <c r="C23"/>
  <c r="B26"/>
  <c r="D22"/>
  <c r="E22"/>
  <c r="F22"/>
  <c r="G22"/>
  <c r="H22"/>
  <c r="I22"/>
  <c r="J22"/>
  <c r="K22"/>
  <c r="L22"/>
  <c r="M22"/>
  <c r="N22"/>
  <c r="C22"/>
  <c r="D21"/>
  <c r="E21"/>
  <c r="F21"/>
  <c r="G21"/>
  <c r="H21"/>
  <c r="I21"/>
  <c r="J21"/>
  <c r="K21"/>
  <c r="K27" s="1"/>
  <c r="L21"/>
  <c r="M21"/>
  <c r="N21"/>
  <c r="C21"/>
  <c r="D16"/>
  <c r="D18" s="1"/>
  <c r="E16"/>
  <c r="E18" s="1"/>
  <c r="F16"/>
  <c r="F18" s="1"/>
  <c r="G16"/>
  <c r="G18" s="1"/>
  <c r="H16"/>
  <c r="H18" s="1"/>
  <c r="I16"/>
  <c r="I18" s="1"/>
  <c r="J16"/>
  <c r="J18" s="1"/>
  <c r="K16"/>
  <c r="K18" s="1"/>
  <c r="L16"/>
  <c r="L18" s="1"/>
  <c r="M16"/>
  <c r="M18" s="1"/>
  <c r="N16"/>
  <c r="N18" s="1"/>
  <c r="C16"/>
  <c r="C18" s="1"/>
  <c r="D12"/>
  <c r="E12"/>
  <c r="F12"/>
  <c r="G12"/>
  <c r="H12"/>
  <c r="I12"/>
  <c r="J12"/>
  <c r="K12"/>
  <c r="L12"/>
  <c r="M12"/>
  <c r="N12"/>
  <c r="C12"/>
  <c r="D11"/>
  <c r="E11"/>
  <c r="F11"/>
  <c r="G11"/>
  <c r="H11"/>
  <c r="I11"/>
  <c r="J11"/>
  <c r="K11"/>
  <c r="L11"/>
  <c r="M11"/>
  <c r="N11"/>
  <c r="C11"/>
  <c r="D9"/>
  <c r="D15" s="1"/>
  <c r="D19" s="1"/>
  <c r="E9"/>
  <c r="E15" s="1"/>
  <c r="E19" s="1"/>
  <c r="F9"/>
  <c r="F15" s="1"/>
  <c r="F19" s="1"/>
  <c r="G9"/>
  <c r="H9"/>
  <c r="H15" s="1"/>
  <c r="H19" s="1"/>
  <c r="I9"/>
  <c r="I15" s="1"/>
  <c r="J9"/>
  <c r="J15" s="1"/>
  <c r="J19" s="1"/>
  <c r="K9"/>
  <c r="L9"/>
  <c r="L15" s="1"/>
  <c r="L19" s="1"/>
  <c r="M9"/>
  <c r="M15" s="1"/>
  <c r="N9"/>
  <c r="N15" s="1"/>
  <c r="N19" s="1"/>
  <c r="C9"/>
  <c r="B10"/>
  <c r="B13"/>
  <c r="B14"/>
  <c r="B17"/>
  <c r="B28"/>
  <c r="B29"/>
  <c r="B31"/>
  <c r="D32"/>
  <c r="E32"/>
  <c r="F32"/>
  <c r="G32"/>
  <c r="H32"/>
  <c r="I32"/>
  <c r="J32"/>
  <c r="K32"/>
  <c r="L32"/>
  <c r="M32"/>
  <c r="N32"/>
  <c r="D23" i="13"/>
  <c r="B40"/>
  <c r="C40"/>
  <c r="F49"/>
  <c r="F50"/>
  <c r="F51"/>
  <c r="F52"/>
  <c r="B55"/>
  <c r="B70" s="1"/>
  <c r="C55"/>
  <c r="D55"/>
  <c r="E55"/>
  <c r="E70" s="1"/>
  <c r="F56"/>
  <c r="F57"/>
  <c r="F58"/>
  <c r="F60"/>
  <c r="F61"/>
  <c r="F62"/>
  <c r="F65"/>
  <c r="F67"/>
  <c r="F68"/>
  <c r="F69"/>
  <c r="C13" i="10"/>
  <c r="C42" s="1"/>
  <c r="D13"/>
  <c r="D42" s="1"/>
  <c r="E14"/>
  <c r="E29"/>
  <c r="E26" s="1"/>
  <c r="C43"/>
  <c r="D43"/>
  <c r="E44"/>
  <c r="C67"/>
  <c r="C85" s="1"/>
  <c r="D67"/>
  <c r="D85" s="1"/>
  <c r="E68"/>
  <c r="E69"/>
  <c r="E82"/>
  <c r="E80" s="1"/>
  <c r="C23" i="9"/>
  <c r="C43" s="1"/>
  <c r="C60"/>
  <c r="C65" s="1"/>
  <c r="C68" s="1"/>
  <c r="C30" i="23"/>
  <c r="C45"/>
  <c r="C13" i="26"/>
  <c r="C15"/>
  <c r="D19"/>
  <c r="C25"/>
  <c r="D26"/>
  <c r="E26"/>
  <c r="F26"/>
  <c r="G26"/>
  <c r="H26"/>
  <c r="I26"/>
  <c r="J26"/>
  <c r="K26"/>
  <c r="L26"/>
  <c r="C13" i="7"/>
  <c r="C17"/>
  <c r="C21"/>
  <c r="C25"/>
  <c r="C29"/>
  <c r="C31"/>
  <c r="C33"/>
  <c r="C35"/>
  <c r="C37"/>
  <c r="C41"/>
  <c r="C45"/>
  <c r="C47"/>
  <c r="C49"/>
  <c r="C51"/>
  <c r="C53"/>
  <c r="C55"/>
  <c r="C61"/>
  <c r="C63"/>
  <c r="C67"/>
  <c r="C69"/>
  <c r="C79"/>
  <c r="C83"/>
  <c r="C87"/>
  <c r="C89"/>
  <c r="C91"/>
  <c r="C93"/>
  <c r="C95"/>
  <c r="C99"/>
  <c r="C101"/>
  <c r="C105"/>
  <c r="D16" i="3"/>
  <c r="H16"/>
  <c r="J16"/>
  <c r="F16"/>
  <c r="G18"/>
  <c r="I18"/>
  <c r="K18"/>
  <c r="B20"/>
  <c r="B26"/>
  <c r="B34"/>
  <c r="C12" i="25"/>
  <c r="C14"/>
  <c r="C18"/>
  <c r="D20"/>
  <c r="D23"/>
  <c r="C23" s="1"/>
  <c r="C24"/>
  <c r="D12" i="6"/>
  <c r="D125" s="1"/>
  <c r="C16"/>
  <c r="C20"/>
  <c r="C24"/>
  <c r="C28"/>
  <c r="C30"/>
  <c r="C32"/>
  <c r="C34"/>
  <c r="C36"/>
  <c r="C40"/>
  <c r="C44"/>
  <c r="C46"/>
  <c r="C48"/>
  <c r="C50"/>
  <c r="C52"/>
  <c r="C54"/>
  <c r="C58"/>
  <c r="C60"/>
  <c r="C62"/>
  <c r="C66"/>
  <c r="C68"/>
  <c r="C78"/>
  <c r="C90"/>
  <c r="C92"/>
  <c r="C94"/>
  <c r="C98"/>
  <c r="C100"/>
  <c r="C102"/>
  <c r="C104"/>
  <c r="C108"/>
  <c r="C114"/>
  <c r="C116"/>
  <c r="B17" i="2"/>
  <c r="E19"/>
  <c r="G19"/>
  <c r="M19"/>
  <c r="C22" i="1"/>
  <c r="C25"/>
  <c r="C44"/>
  <c r="B30" i="3"/>
  <c r="B28"/>
  <c r="B24"/>
  <c r="B32"/>
  <c r="B22"/>
  <c r="B16" i="17" l="1"/>
  <c r="G27"/>
  <c r="K33"/>
  <c r="G33"/>
  <c r="D118" i="6"/>
  <c r="O118" s="1"/>
  <c r="D112"/>
  <c r="O112" s="1"/>
  <c r="F66" i="13"/>
  <c r="C120" i="7"/>
  <c r="C113" s="1"/>
  <c r="C115"/>
  <c r="I27" i="17"/>
  <c r="I33" s="1"/>
  <c r="C120" i="6"/>
  <c r="C29" i="1"/>
  <c r="C55" s="1"/>
  <c r="B12" i="17"/>
  <c r="L27"/>
  <c r="L33" s="1"/>
  <c r="M27"/>
  <c r="M33" s="1"/>
  <c r="E27"/>
  <c r="E33" s="1"/>
  <c r="D27"/>
  <c r="D33" s="1"/>
  <c r="C126" i="6"/>
  <c r="B11" i="17"/>
  <c r="B21"/>
  <c r="H27"/>
  <c r="H33" s="1"/>
  <c r="C19" i="26"/>
  <c r="D23"/>
  <c r="B23" i="17"/>
  <c r="B24"/>
  <c r="B25"/>
  <c r="C116" i="7"/>
  <c r="F59" i="13"/>
  <c r="O12" i="6"/>
  <c r="O125" s="1"/>
  <c r="D38" i="3"/>
  <c r="C41" i="1" s="1"/>
  <c r="B32" i="17"/>
  <c r="J33"/>
  <c r="F33"/>
  <c r="B22"/>
  <c r="C70" i="13"/>
  <c r="C47" i="9"/>
  <c r="C12" i="6"/>
  <c r="C125" s="1"/>
  <c r="C112" s="1"/>
  <c r="D121"/>
  <c r="C20" i="25"/>
  <c r="D22"/>
  <c r="N33" i="17"/>
  <c r="B18"/>
  <c r="B9"/>
  <c r="C27"/>
  <c r="C33" s="1"/>
  <c r="E23" i="13"/>
  <c r="F55"/>
  <c r="D70"/>
  <c r="D45" i="10"/>
  <c r="C45"/>
  <c r="C50" s="1"/>
  <c r="E67"/>
  <c r="E85" s="1"/>
  <c r="E43"/>
  <c r="E13"/>
  <c r="E42" s="1"/>
  <c r="C26" i="26"/>
  <c r="C47" i="23"/>
  <c r="C57" s="1"/>
  <c r="F38" i="3"/>
  <c r="C43" i="1" s="1"/>
  <c r="K15" i="2"/>
  <c r="G15"/>
  <c r="I16" i="3"/>
  <c r="L15" i="2"/>
  <c r="L39" s="1"/>
  <c r="J15"/>
  <c r="H15"/>
  <c r="H39" s="1"/>
  <c r="F15"/>
  <c r="D15"/>
  <c r="D39" s="1"/>
  <c r="H38" i="3"/>
  <c r="C47" i="1" s="1"/>
  <c r="M15" i="2"/>
  <c r="M39" s="1"/>
  <c r="I15"/>
  <c r="I39" s="1"/>
  <c r="E15"/>
  <c r="B37"/>
  <c r="K16" i="3"/>
  <c r="K38" s="1"/>
  <c r="C50" i="1" s="1"/>
  <c r="G16" i="3"/>
  <c r="E16"/>
  <c r="C16"/>
  <c r="J38"/>
  <c r="C49" i="1" s="1"/>
  <c r="B35" i="2"/>
  <c r="B33"/>
  <c r="B29"/>
  <c r="B25"/>
  <c r="M19" i="17"/>
  <c r="I19"/>
  <c r="C15"/>
  <c r="K15"/>
  <c r="K19" s="1"/>
  <c r="G15"/>
  <c r="G19" s="1"/>
  <c r="B31" i="2"/>
  <c r="B27"/>
  <c r="B23"/>
  <c r="C24" i="26"/>
  <c r="P112" i="6" l="1"/>
  <c r="B27" i="17"/>
  <c r="B33" s="1"/>
  <c r="C114" i="7"/>
  <c r="C121" i="6"/>
  <c r="D50" i="10"/>
  <c r="K39" i="2"/>
  <c r="F39"/>
  <c r="J39"/>
  <c r="F70" i="13"/>
  <c r="E45" i="10"/>
  <c r="E50" s="1"/>
  <c r="C23" i="26"/>
  <c r="C18" i="3"/>
  <c r="B18" s="1"/>
  <c r="C22" i="25"/>
  <c r="B19" i="2" s="1"/>
  <c r="C19"/>
  <c r="B16" i="3"/>
  <c r="B15" i="17"/>
  <c r="B19" s="1"/>
  <c r="C19"/>
  <c r="B36" i="3"/>
  <c r="E38"/>
  <c r="C42" i="1" s="1"/>
  <c r="G38" i="3"/>
  <c r="E39" i="2"/>
  <c r="G39"/>
  <c r="I38" i="3"/>
  <c r="C48" i="1" s="1"/>
  <c r="D119" i="6" l="1"/>
  <c r="C15" i="2"/>
  <c r="B15" s="1"/>
  <c r="C38" i="3"/>
  <c r="C118" i="6" l="1"/>
  <c r="C119"/>
  <c r="C39" i="2"/>
  <c r="B39" s="1"/>
  <c r="B38" i="3"/>
  <c r="C40" i="1"/>
  <c r="C51" s="1"/>
  <c r="C56" s="1"/>
  <c r="C57" s="1"/>
  <c r="F40" i="13"/>
</calcChain>
</file>

<file path=xl/sharedStrings.xml><?xml version="1.0" encoding="utf-8"?>
<sst xmlns="http://schemas.openxmlformats.org/spreadsheetml/2006/main" count="1473" uniqueCount="660">
  <si>
    <t xml:space="preserve">                                    Dorog Város Önkormányzat</t>
  </si>
  <si>
    <t xml:space="preserve">                                             pénzügyi mérleg</t>
  </si>
  <si>
    <t>BEVÉTELEK</t>
  </si>
  <si>
    <t xml:space="preserve">Adatok: ezer forintban </t>
  </si>
  <si>
    <t>Sor-</t>
  </si>
  <si>
    <t>Megnevezés</t>
  </si>
  <si>
    <t>Összesen</t>
  </si>
  <si>
    <t>szám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</si>
  <si>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</si>
  <si>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</si>
  <si>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</si>
  <si>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</si>
  <si>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</si>
  <si>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</si>
  <si>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</si>
  <si>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</si>
  <si>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</si>
  <si>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</si>
  <si>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</si>
  <si>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14.</t>
  </si>
  <si>
    <t>KIADÁSOK</t>
  </si>
  <si>
    <t xml:space="preserve">    Adatok: ezer forintban </t>
  </si>
  <si>
    <t>KIADÁSOK FŐÖSSZEGE</t>
  </si>
  <si>
    <t>BEVÉTEL</t>
  </si>
  <si>
    <t>KIADÁS</t>
  </si>
  <si>
    <t>Egyenleg</t>
  </si>
  <si>
    <t>Dorog Város Önkormányzat</t>
  </si>
  <si>
    <t>Bevételi összesítő</t>
  </si>
  <si>
    <t>Adatok: ezer forintban</t>
  </si>
  <si>
    <t xml:space="preserve">Költségvetési cím </t>
  </si>
  <si>
    <t>Költségv.</t>
  </si>
  <si>
    <t>és megnevezés</t>
  </si>
  <si>
    <t>bevételi</t>
  </si>
  <si>
    <t>főösszeg</t>
  </si>
  <si>
    <t xml:space="preserve">     Eredeti előirányzat</t>
  </si>
  <si>
    <t xml:space="preserve">          Eredeti előirányzat</t>
  </si>
  <si>
    <t>Polgármesteri Hivatal</t>
  </si>
  <si>
    <t xml:space="preserve">       Eredeti előirányzat</t>
  </si>
  <si>
    <t>Kiadási összesítő</t>
  </si>
  <si>
    <t>Költségvetési cím és</t>
  </si>
  <si>
    <t>Működési kiadás</t>
  </si>
  <si>
    <t>Felhalmozási kiadás</t>
  </si>
  <si>
    <t>alcím megnevezés</t>
  </si>
  <si>
    <t>Felújítás</t>
  </si>
  <si>
    <t>Beruházás</t>
  </si>
  <si>
    <t xml:space="preserve">         Eredeti előirányzat</t>
  </si>
  <si>
    <t xml:space="preserve">        Eredeti előirányzat</t>
  </si>
  <si>
    <t>1. cím költségvetési főösszege</t>
  </si>
  <si>
    <t>Eredeti előirányzat</t>
  </si>
  <si>
    <t>Intézményfinanszírozás</t>
  </si>
  <si>
    <t>2. cím költségvetési főösszege</t>
  </si>
  <si>
    <t>Mutató</t>
  </si>
  <si>
    <t>Jogcím</t>
  </si>
  <si>
    <t>Összeg Ft</t>
  </si>
  <si>
    <t xml:space="preserve">                 Dorog Város Önkormányzat</t>
  </si>
  <si>
    <t xml:space="preserve">        Működésre átadott pénzeszközök és</t>
  </si>
  <si>
    <t xml:space="preserve">                        egyéb támogatások</t>
  </si>
  <si>
    <t xml:space="preserve">                                                            Adatok: ezer forintban</t>
  </si>
  <si>
    <t>Cím és</t>
  </si>
  <si>
    <t>alcím</t>
  </si>
  <si>
    <t>Működésre átadott pénzeszk. és támogatás össz.</t>
  </si>
  <si>
    <t xml:space="preserve">                          Dorog Város Önkormányzat </t>
  </si>
  <si>
    <t xml:space="preserve">                                                               Adatok: ezer forintban</t>
  </si>
  <si>
    <t>I.</t>
  </si>
  <si>
    <t>II.</t>
  </si>
  <si>
    <t>III.</t>
  </si>
  <si>
    <t xml:space="preserve">                          Dorog Város Önkormányzat</t>
  </si>
  <si>
    <t xml:space="preserve">                               Felhalmozási kiadások</t>
  </si>
  <si>
    <t xml:space="preserve">                                       BERUHÁZÁS</t>
  </si>
  <si>
    <t>Alap</t>
  </si>
  <si>
    <t>ÁFA</t>
  </si>
  <si>
    <t xml:space="preserve">                                       FELÚJÍTÁS</t>
  </si>
  <si>
    <t xml:space="preserve">     Felhalmozásra átadott pénzeszközök és</t>
  </si>
  <si>
    <t xml:space="preserve">                                                      Adatok: ezer forintban</t>
  </si>
  <si>
    <t>Felhalmozási célú pénzeszköz átadás össz.</t>
  </si>
  <si>
    <t>Rendszeres sze-</t>
  </si>
  <si>
    <t>Részfoglalko-</t>
  </si>
  <si>
    <t>mélyi juttatásban</t>
  </si>
  <si>
    <t>zásúak</t>
  </si>
  <si>
    <t>részesülők</t>
  </si>
  <si>
    <t>2. Polgármesteri Hivatal</t>
  </si>
  <si>
    <t>Jegyző, aljegyző</t>
  </si>
  <si>
    <t>Osztályvezető</t>
  </si>
  <si>
    <t>Szervezési Osztály</t>
  </si>
  <si>
    <t>Pénzügyi Osztály</t>
  </si>
  <si>
    <t>Műszaki Osztály</t>
  </si>
  <si>
    <t>Személyi juttatások</t>
  </si>
  <si>
    <t>Munkaadókat terhelő járulékok</t>
  </si>
  <si>
    <t>Családsegítés</t>
  </si>
  <si>
    <t>Előirányzat felhasználási terv</t>
  </si>
  <si>
    <t>Erdeti előirányzat</t>
  </si>
  <si>
    <t>01. hó</t>
  </si>
  <si>
    <t>02. hó</t>
  </si>
  <si>
    <t>03. hó</t>
  </si>
  <si>
    <t>04. hó</t>
  </si>
  <si>
    <t>05. hó</t>
  </si>
  <si>
    <t>06. hó</t>
  </si>
  <si>
    <t>07. hó</t>
  </si>
  <si>
    <t>08. hó</t>
  </si>
  <si>
    <t>09. hó</t>
  </si>
  <si>
    <t>10. hó</t>
  </si>
  <si>
    <t>11. hó</t>
  </si>
  <si>
    <t>12. hó</t>
  </si>
  <si>
    <t xml:space="preserve">Önkormányzati bevételek </t>
  </si>
  <si>
    <t>Önkormányzati kiadások</t>
  </si>
  <si>
    <t>IV.</t>
  </si>
  <si>
    <t>V.</t>
  </si>
  <si>
    <t>VI.</t>
  </si>
  <si>
    <t>VII.</t>
  </si>
  <si>
    <t>alapján a közvetett támogatásokról</t>
  </si>
  <si>
    <t>Dologi kiadások</t>
  </si>
  <si>
    <t>Felújítások</t>
  </si>
  <si>
    <t>Beruházások</t>
  </si>
  <si>
    <t xml:space="preserve">                Önkormányzat által folyósított ellátások</t>
  </si>
  <si>
    <t>1993. évi III. tv. (Szoc.tv.) 117.§</t>
  </si>
  <si>
    <t>Összesen:</t>
  </si>
  <si>
    <t>Intézmények</t>
  </si>
  <si>
    <t xml:space="preserve">   Adatok: ezer forintban</t>
  </si>
  <si>
    <t>Adatok:ezer forintban</t>
  </si>
  <si>
    <t>12. Személyi juttatás</t>
  </si>
  <si>
    <t>13. Munkaadói járulék</t>
  </si>
  <si>
    <t>14. Dologi kiadás</t>
  </si>
  <si>
    <t>19. Beruházás</t>
  </si>
  <si>
    <t>20. Felújítás</t>
  </si>
  <si>
    <t>21. Felhalmozási pénzeszköz átadás</t>
  </si>
  <si>
    <t>23. Felhalmozási kiadások összesen (18-21)</t>
  </si>
  <si>
    <t>Köztemetés</t>
  </si>
  <si>
    <t>Város, községgazdálkodási szolgáltatás</t>
  </si>
  <si>
    <t>Gyermekvédelmi tv. 148. §. (5) bekezdése</t>
  </si>
  <si>
    <t>Idősek Otthona térítési díj kedvezménye</t>
  </si>
  <si>
    <t>EU-s forr.</t>
  </si>
  <si>
    <t xml:space="preserve">  - Idősek Otthona "A"</t>
  </si>
  <si>
    <t xml:space="preserve">  - Idősek Otthona "B"</t>
  </si>
  <si>
    <t>Közhasznú</t>
  </si>
  <si>
    <t>foglalkoztatottak</t>
  </si>
  <si>
    <t>Civil szervezetek támogatása</t>
  </si>
  <si>
    <t>Bérlakás felújítás</t>
  </si>
  <si>
    <t>Segédképletek</t>
  </si>
  <si>
    <t>Helyi önkormányzat</t>
  </si>
  <si>
    <t>Helyi Önkormányzat</t>
  </si>
  <si>
    <t>2. cím költségvetési főösszeg</t>
  </si>
  <si>
    <t>1. Önkormányzat</t>
  </si>
  <si>
    <t>Önkormányzat összesen</t>
  </si>
  <si>
    <t>Önkormányzati Hivatal finanszírozás</t>
  </si>
  <si>
    <t xml:space="preserve">     Intézményfinanszírozás</t>
  </si>
  <si>
    <t>Közfoglalkoz- tatottak</t>
  </si>
  <si>
    <t>Települési szilárd hulladékkezelési közszolgáltatási díj</t>
  </si>
  <si>
    <t>Kedvezményes óvodai, iskolai étkeztetés</t>
  </si>
  <si>
    <t>1-7. cím összesen</t>
  </si>
  <si>
    <t xml:space="preserve">    -Védőnői Szolgálat</t>
  </si>
  <si>
    <t>VIII.</t>
  </si>
  <si>
    <t>A helyi önkormányzatok működésének általános támogatása</t>
  </si>
  <si>
    <t>I.1.a) Önkormányzati hivatal működésének támogatása</t>
  </si>
  <si>
    <t>I.1.b) Település-üzemelt. kapcs.feladatellátás támogat.össz.</t>
  </si>
  <si>
    <t xml:space="preserve">        - Zöldterület-gazd.kapcs. Feladatok ellát.tám.</t>
  </si>
  <si>
    <t xml:space="preserve">        - Közvilágítás fenntartásának támogatása</t>
  </si>
  <si>
    <t xml:space="preserve">        - Köztemető fenntart.kapcsolatos feladatok támog.</t>
  </si>
  <si>
    <t xml:space="preserve">        - Közutak fenntartásának támogatása</t>
  </si>
  <si>
    <t>A települési önk.egyes köznevelési és gyermekétkeztetési feladatainak támogatása</t>
  </si>
  <si>
    <t>II.1. Óvodapedagógusok elismert létszáma 8 hó</t>
  </si>
  <si>
    <t>II.1.(2) Óvodapedagógusok munk.segítők száma 8 hó</t>
  </si>
  <si>
    <t>II.1.(2) Óvodapedagógusok munk.segítők száma 4 hó</t>
  </si>
  <si>
    <t>II.2. (1) Óvodaműködés támogatása 8 hó</t>
  </si>
  <si>
    <t>II.2. (12 Óvodaműködés támogatása 4 hó</t>
  </si>
  <si>
    <t>II. jogcímen önkormányzati támogatás összesen</t>
  </si>
  <si>
    <t>A települési önkormányzatok szociális és gyermekjóléti feladatainak támogatása</t>
  </si>
  <si>
    <t>III. jogcímen ökormányzati támogatás összesen</t>
  </si>
  <si>
    <t>III.4. a)Kötelezően foglalk.szakmai dolg.bértám.idősekorúak ellátása</t>
  </si>
  <si>
    <t>IV.1.d.) Tel.önk.támogatása a nyilvános könyvtári ellátás és közműv.feladat.</t>
  </si>
  <si>
    <t>IV. jogcímen ökormányzati támogatás összesen</t>
  </si>
  <si>
    <t>Települési önkormányzatok kulturális feladatainak támogatása</t>
  </si>
  <si>
    <t>ellenőrzés</t>
  </si>
  <si>
    <t>Út, autópálya építése</t>
  </si>
  <si>
    <t>Dorog Város Egyesített Sportintézménye</t>
  </si>
  <si>
    <t xml:space="preserve"> - Uszoda</t>
  </si>
  <si>
    <t xml:space="preserve"> - Sportcsarnok</t>
  </si>
  <si>
    <t xml:space="preserve"> - Stadion</t>
  </si>
  <si>
    <t xml:space="preserve">  - Kincstári Szervezet</t>
  </si>
  <si>
    <t>Emberi Erőforrás Osztály</t>
  </si>
  <si>
    <t>Munkaszerződés</t>
  </si>
  <si>
    <t>Kimutatás az államháztartási törvény 24. §. (4) bekezdés  c. pontja</t>
  </si>
  <si>
    <t xml:space="preserve">        Eredeti előirányzat bérlakás</t>
  </si>
  <si>
    <t>Ell.</t>
  </si>
  <si>
    <t>Kincstár öszz.</t>
  </si>
  <si>
    <t>Közhatalmi bevételek</t>
  </si>
  <si>
    <t>Egyéb szociális pénzbeli ellátások</t>
  </si>
  <si>
    <t>Homlokzatfelújítási pályázat</t>
  </si>
  <si>
    <t>Sportlétesítmények működtetése és fejlesztése</t>
  </si>
  <si>
    <t>hazai for</t>
  </si>
  <si>
    <t xml:space="preserve">        Eredeti előirányzat </t>
  </si>
  <si>
    <t>III.3. Társulás által történő feladatellátás összesen</t>
  </si>
  <si>
    <t>Helyi önkormányzat támogatása összesen</t>
  </si>
  <si>
    <t>KÖT</t>
  </si>
  <si>
    <t>ÖNK</t>
  </si>
  <si>
    <t>ÁLLIG</t>
  </si>
  <si>
    <t>Kötelező összesen</t>
  </si>
  <si>
    <t>Önkéntes összesen</t>
  </si>
  <si>
    <t>Államigazgatási összesen</t>
  </si>
  <si>
    <t>23 fő</t>
  </si>
  <si>
    <t>II.1.(1) Óvodapedagógusok elismert létszáma 4 hó</t>
  </si>
  <si>
    <t>Működési célú támogatások államháztartáson belülről</t>
  </si>
  <si>
    <t xml:space="preserve">II. </t>
  </si>
  <si>
    <t>Felhalmozási célú támogatások államháztartáson belülről</t>
  </si>
  <si>
    <t>ebből - gépjárműadó</t>
  </si>
  <si>
    <t xml:space="preserve">         - építményadó</t>
  </si>
  <si>
    <t xml:space="preserve">         - iparűzési adó</t>
  </si>
  <si>
    <t xml:space="preserve">         - egyéb közhatalmi bevételek</t>
  </si>
  <si>
    <t>Működési bevételek</t>
  </si>
  <si>
    <t xml:space="preserve">V. </t>
  </si>
  <si>
    <t>Felhalmozási bevételek</t>
  </si>
  <si>
    <t>VI</t>
  </si>
  <si>
    <t>Működési célú átvett pénzeszközök</t>
  </si>
  <si>
    <t>Felhalmozási célú átvett pénzeszközök</t>
  </si>
  <si>
    <t>VIII</t>
  </si>
  <si>
    <t>Finanszírozási  bevételek</t>
  </si>
  <si>
    <t>Ellátottak pénzbeli juttatásai</t>
  </si>
  <si>
    <t>Egyéb működési célú kiadások</t>
  </si>
  <si>
    <t xml:space="preserve">           - tartalékok</t>
  </si>
  <si>
    <t xml:space="preserve">VII. </t>
  </si>
  <si>
    <t>Felhalmozási célú pénzeszköz átadás</t>
  </si>
  <si>
    <t>IX.</t>
  </si>
  <si>
    <t>Finanszírozási kiadások</t>
  </si>
  <si>
    <t xml:space="preserve">                           MÉRLEG</t>
  </si>
  <si>
    <t>ebből - hazai forrás</t>
  </si>
  <si>
    <t>BEVÉTELEK FŐÖSSZEGE</t>
  </si>
  <si>
    <t xml:space="preserve">         - Európai Uniós forrás</t>
  </si>
  <si>
    <t>3. Hétszínvirág Óvoda</t>
  </si>
  <si>
    <t>4. Petőfi Sándor Óvoda</t>
  </si>
  <si>
    <t>5. Zrínyi Ilona Óvoda</t>
  </si>
  <si>
    <t>7. Dr. Mosonyi A. Gondoz. Közp.</t>
  </si>
  <si>
    <t>8. Dr. Magyar K. Városi Bölcsőde</t>
  </si>
  <si>
    <t>9. Dorog Város Egyesített Sportin.</t>
  </si>
  <si>
    <t>10. Dorogi József Attila Művelődési Ház</t>
  </si>
  <si>
    <t>11. Kincstári Szervezet</t>
  </si>
  <si>
    <t>Műk.c.támog.áht-n belülről</t>
  </si>
  <si>
    <t>Felhalmozási célú támog.áht-n belülről</t>
  </si>
  <si>
    <t>Műk.c.átvett pénzeszköz</t>
  </si>
  <si>
    <t>Felhalm.c.átvett pénzeszköz</t>
  </si>
  <si>
    <t>Finanszírozási bevételek</t>
  </si>
  <si>
    <t>Önkormányzati támogatás</t>
  </si>
  <si>
    <t>Ellátottak pénzbeli jutttatásai</t>
  </si>
  <si>
    <t>6. Gáty Zoltán Városi Könyvtár és Helytörténeti Múzeium</t>
  </si>
  <si>
    <t>7. Dr. Mosonyi A. Gond. Közp.</t>
  </si>
  <si>
    <t>8. Dr. Magyar K. Városi Bölcs.</t>
  </si>
  <si>
    <t>9. Dorog Város Egyes.Sportint.</t>
  </si>
  <si>
    <t xml:space="preserve">6. Gáthy Z. Városi Könyvtár és Helytörténei Múzeum </t>
  </si>
  <si>
    <t>Műk.c.tám.áht-n belülről</t>
  </si>
  <si>
    <t>1-1. Önk.és önk.hivatalok jogalkotó és igazgatási feladatok</t>
  </si>
  <si>
    <t>Felhalm.c.pe.átadás</t>
  </si>
  <si>
    <t>Felhalm.c.pe. Átadás</t>
  </si>
  <si>
    <t>2-1. Önk.és önk.hiv.jogalkotó és igazgat.feladatok</t>
  </si>
  <si>
    <t>2-2. Orsz.gy.,önk.és európai parlamenti képviselőváll.</t>
  </si>
  <si>
    <t>3-4. Gáthy Z. Városi Könyvtár és Helytört.Múzeum</t>
  </si>
  <si>
    <t>3-8. Dorogi József Attila Művelődési Ház</t>
  </si>
  <si>
    <t xml:space="preserve"> 1-27</t>
  </si>
  <si>
    <t>3-1. Hétszínvirág Óvoda</t>
  </si>
  <si>
    <t>3-2. Petőfi Sándor Óvoda</t>
  </si>
  <si>
    <t>3-3. Zrínyi Ilona Óvoda</t>
  </si>
  <si>
    <t>3-5. Dr. Mosonyi Albert Gondozási központ</t>
  </si>
  <si>
    <t>3-6. Dr. Magyar Károly Városi Bölcsőde</t>
  </si>
  <si>
    <t>3-7. Dorog Város Egyesített Sportintézménye</t>
  </si>
  <si>
    <t>3-9. Kincstári Szervezet</t>
  </si>
  <si>
    <t xml:space="preserve">   - Intézmény működtetés</t>
  </si>
  <si>
    <t>Szociális étkeztetés</t>
  </si>
  <si>
    <t>Dorogi Többcélú Kistérségi Társulás tagsági támogatás</t>
  </si>
  <si>
    <t>Települési támogatás</t>
  </si>
  <si>
    <t>Idősek karácsonya természetbeni támogatás</t>
  </si>
  <si>
    <t>Önkormányzati vagyonnal való gazdálk.kapcs.fel.</t>
  </si>
  <si>
    <t>Közművelődés-közösségi és társadalmi részvétel fejl.</t>
  </si>
  <si>
    <t>Önkorm.és önk.hiv. jogalkotó és ált.igazg.feladatok</t>
  </si>
  <si>
    <t xml:space="preserve">Általános tartalék </t>
  </si>
  <si>
    <t>6. Gáthy Z. Városi Könyvtár és Helytört. Múzeum</t>
  </si>
  <si>
    <t>7. Dr. Mosonyi Albert Gondozási Központ</t>
  </si>
  <si>
    <t>8. Dr. Magyar Károly Városi Bölcsőde</t>
  </si>
  <si>
    <t>9. Dorog Város Egyesített Sportintézménye</t>
  </si>
  <si>
    <t>Felsőoktatási tanulók települési támogatása</t>
  </si>
  <si>
    <t xml:space="preserve">                        Dorog Város Önkormányzat</t>
  </si>
  <si>
    <t xml:space="preserve">                                          Tartalék</t>
  </si>
  <si>
    <t xml:space="preserve">                                                                    Adatok: ezer forintban</t>
  </si>
  <si>
    <t>Általános tartalék</t>
  </si>
  <si>
    <t>Tartalék összesen</t>
  </si>
  <si>
    <t>1-3</t>
  </si>
  <si>
    <t>1-14</t>
  </si>
  <si>
    <t>2-1</t>
  </si>
  <si>
    <t>l. Működési célú támogatások államháztarton belülről</t>
  </si>
  <si>
    <t>2. Közhatalmi bevételek</t>
  </si>
  <si>
    <t>3. Működési bevételek</t>
  </si>
  <si>
    <t>4. Működési célú átvett pénzeszközök</t>
  </si>
  <si>
    <t>8. Működési bevételek összesen</t>
  </si>
  <si>
    <t xml:space="preserve">10 Felhalmozási c. átvett pénzeszköz </t>
  </si>
  <si>
    <t>9. Felhalmozási bevételek</t>
  </si>
  <si>
    <t>11 Felhalmozási bevételek összsen</t>
  </si>
  <si>
    <t>15. Ellátottak pénzbeli juttatásai</t>
  </si>
  <si>
    <t>16. Egyéb működési célú kiadások</t>
  </si>
  <si>
    <t xml:space="preserve">17. Likviditási c. hitel törlesztés </t>
  </si>
  <si>
    <t>18. Működési kiadások összesen (12-17)</t>
  </si>
  <si>
    <t>6. Likviditási c. hitel felvét</t>
  </si>
  <si>
    <t xml:space="preserve">BEVÉTELEK ÖSSZESEN </t>
  </si>
  <si>
    <t>24. KIADÁSOK ÖSSZESEN</t>
  </si>
  <si>
    <t xml:space="preserve">I. Települési önk.  működésének ált.támogatása beszámítás után </t>
  </si>
  <si>
    <t>III.3 a Család- és gyermekjóléti szolgálat</t>
  </si>
  <si>
    <t>III.3.c Szociális étkeztetés</t>
  </si>
  <si>
    <t>III.3 d. Házi segítségnyújtás</t>
  </si>
  <si>
    <t>III.3 f. Időskorúak nappali intézményi ellátása</t>
  </si>
  <si>
    <t>20 fő</t>
  </si>
  <si>
    <t>III.5.a Gyermekétkeztetés támogatása</t>
  </si>
  <si>
    <t>2-3. Országos és helyi népszavazással kapcsolatos tevékenységek</t>
  </si>
  <si>
    <t>2-4. Támogatási célú finanszírozási műveletek</t>
  </si>
  <si>
    <t>2-3. Országos és helyi népszavazással kapcs.tev.</t>
  </si>
  <si>
    <t xml:space="preserve"> </t>
  </si>
  <si>
    <t>III.4.b.) Intézményüzemeltetés támogatása időskorúak ellátása</t>
  </si>
  <si>
    <t>Ebből: - egyéb működési célú támogatás</t>
  </si>
  <si>
    <t>Polgárőrség támogatása</t>
  </si>
  <si>
    <t>Dorog Város Kulturális Közalapítvány támog.</t>
  </si>
  <si>
    <t>Védőnői Szolgálat</t>
  </si>
  <si>
    <t>Gyermekvédelmi pénzbeli és természetbeni ellátások</t>
  </si>
  <si>
    <t>Önkormányzat álltal folyósított ellátások összesen</t>
  </si>
  <si>
    <t>Játszóterek fejlesztése</t>
  </si>
  <si>
    <t>Közvillágítás</t>
  </si>
  <si>
    <t>Díszkivilágítás bővítése</t>
  </si>
  <si>
    <t>Informatikai és egyéb tárgyi eszköz beszerzés</t>
  </si>
  <si>
    <t>Egyesületi támogatások</t>
  </si>
  <si>
    <t>Kincstári Szervezet összesen</t>
  </si>
  <si>
    <t>3</t>
  </si>
  <si>
    <t>Kincsátri Szervezet és intézmények</t>
  </si>
  <si>
    <t>Polgármesteri Hivatal összesen</t>
  </si>
  <si>
    <t>Kiskértékű tárgyi eszköz beszerzés (informatikai, egyéb)</t>
  </si>
  <si>
    <t>Beruházás 1-3 cím összesen</t>
  </si>
  <si>
    <t>Buzánszky Stadion vásárlási részlet</t>
  </si>
  <si>
    <t>Járdafelújítások</t>
  </si>
  <si>
    <t>Felhalmozási céltartalék</t>
  </si>
  <si>
    <t>3-7.</t>
  </si>
  <si>
    <t>1</t>
  </si>
  <si>
    <t>Felhalmozási  céltartalék</t>
  </si>
  <si>
    <t>5.600</t>
  </si>
  <si>
    <t>5.583</t>
  </si>
  <si>
    <t>Buzánszky Jenő Stadion beruházás</t>
  </si>
  <si>
    <t>Dorog Város Önkormányzata</t>
  </si>
  <si>
    <t>A többéves kihatással járó döntések évenkénti bemutatása</t>
  </si>
  <si>
    <t>II.4 Kiegészítő támog.óvodaped.minősítéséből adódó többletkiad.</t>
  </si>
  <si>
    <t>III.3.g. Demens személyek nappali elltása</t>
  </si>
  <si>
    <t>I.1.c) Egyéb önkormányzati feladatok támogatása</t>
  </si>
  <si>
    <t xml:space="preserve"> Beszámítás összege</t>
  </si>
  <si>
    <t>I.1.d.) Lakott külterülettel kapcsolatos feladatok támogatása</t>
  </si>
  <si>
    <t>Dorogi Többcéli Kistérségi Társulás számára igényelt normatív támogatás</t>
  </si>
  <si>
    <t>Költségv.kiadási főösszeg</t>
  </si>
  <si>
    <t>ezer forint</t>
  </si>
  <si>
    <t>Szolidaritási hozzájárulási befizetés</t>
  </si>
  <si>
    <t>1-2. Adó, vám és jövedéki igazgatás</t>
  </si>
  <si>
    <t>1-2. Adó, vám és jövedékigazgatás</t>
  </si>
  <si>
    <t xml:space="preserve">                                                                                                                              </t>
  </si>
  <si>
    <t xml:space="preserve">         - telekadó</t>
  </si>
  <si>
    <t xml:space="preserve">         - idegenforgalmi adó</t>
  </si>
  <si>
    <t xml:space="preserve">         - talajterhelési díj</t>
  </si>
  <si>
    <t>ell</t>
  </si>
  <si>
    <t>Önk. És Önk. Hivatalok jogalk. És ált.igazgatási tevékenység</t>
  </si>
  <si>
    <t>Köztemető fenntartás és működtetés</t>
  </si>
  <si>
    <t>Zöldfelület fejlesztés</t>
  </si>
  <si>
    <t>Turizmus fejlesztési támogatások és tevékenységek</t>
  </si>
  <si>
    <t>Város és községgazdálkodási egyéb szolgáltatások</t>
  </si>
  <si>
    <t>Támogatási célú finanszírozási műveletek</t>
  </si>
  <si>
    <t>Normatív támogatás átadása DTKT-nak</t>
  </si>
  <si>
    <t>Bejegyzett polgári önszerveződések</t>
  </si>
  <si>
    <t>Német Nemzetiségi E. Bányász Fúvószenekar</t>
  </si>
  <si>
    <t>Turizmusfejlesztési támogatások és tevékenységek</t>
  </si>
  <si>
    <t>TDM támogatása</t>
  </si>
  <si>
    <t xml:space="preserve">Szolidaritási hozzájárulás </t>
  </si>
  <si>
    <t>1-3. Köztemető-fenntartás és működtetés</t>
  </si>
  <si>
    <t>1-1</t>
  </si>
  <si>
    <t>1-22</t>
  </si>
  <si>
    <t>Bölcsődei kedvezményes étkeztetés, gondozási díj</t>
  </si>
  <si>
    <t>22. Finanszírozási kiadások</t>
  </si>
  <si>
    <t>7. Finanszírozási bevételek</t>
  </si>
  <si>
    <t>1-4. Önkormányzati rendezvények</t>
  </si>
  <si>
    <t>1-5. Önkotm.vagyonnal való gazd.kapcs.feladatok</t>
  </si>
  <si>
    <t>1-6. Informatikai fejlesztése, szolgáltatások</t>
  </si>
  <si>
    <t>1-7. Önkorm.elszámolasai a központi költségvetéssel</t>
  </si>
  <si>
    <t>1-8. Központi költségvetési befizetések</t>
  </si>
  <si>
    <t>1-9. Támogatási célú fianszírozási műveletek</t>
  </si>
  <si>
    <t>1-10. Hosszabb időtartamú közfoglalkoztatás</t>
  </si>
  <si>
    <t>1-11. Állat egészségügy</t>
  </si>
  <si>
    <t>1-12. Út, autópálya építése</t>
  </si>
  <si>
    <t>1-13. Közutak, hidak,alagutak üzemeltet.fenntart.</t>
  </si>
  <si>
    <t>1-14. Turizmus fejlesztési támogatások és tevékenységek</t>
  </si>
  <si>
    <t>1-15. Nem veszélyes hulladék begyűjtsée</t>
  </si>
  <si>
    <t>1-16. Nem veszélyes hulladék kezelése és ártalmatlanítása</t>
  </si>
  <si>
    <t>1-17. Szennyvíz gyűjtése, tisztítása, elhelyezése</t>
  </si>
  <si>
    <t>1-18. Közvilágítás</t>
  </si>
  <si>
    <t>1-19. Zöldterület-kezelés</t>
  </si>
  <si>
    <t>1-20. Város és községgazd.egyéb szolgáltatások</t>
  </si>
  <si>
    <t>1-21. Járóbetegek gyógyító szakellátsa</t>
  </si>
  <si>
    <t>1-22. Sportlétesítmények működtetése és fejlesztése</t>
  </si>
  <si>
    <t>1-23. Versenysport tevékenység támogatása</t>
  </si>
  <si>
    <t>1-24. Iskolai, diáksport-tevéeknység és támogatása</t>
  </si>
  <si>
    <t>1-25. Szabadidősport tevékenység támogatása</t>
  </si>
  <si>
    <t>1-26. Közművelődés-közösségi részvétel fejl.</t>
  </si>
  <si>
    <t>1-6. Informatikai fejlesztések, szolgáltatások</t>
  </si>
  <si>
    <t>1-9 Támogatási célú fianszírozási műveletek</t>
  </si>
  <si>
    <t>1-10 Hosszabb időtartamú közfoglalkoztatás</t>
  </si>
  <si>
    <t>1-24. Iskolai, diáksport-tevékenység és támogatása</t>
  </si>
  <si>
    <t>2018. évi előirányzat</t>
  </si>
  <si>
    <t>Nem teljesült szolidaritási hozozzájárulás alapja</t>
  </si>
  <si>
    <t>358 fő</t>
  </si>
  <si>
    <t>354 fő</t>
  </si>
  <si>
    <t>14 fő</t>
  </si>
  <si>
    <t>2-5. Nem veszélyes hulladék begyűjtése, szállítása</t>
  </si>
  <si>
    <t xml:space="preserve"> - Sportiroda</t>
  </si>
  <si>
    <t xml:space="preserve"> - Birkózócsarnok</t>
  </si>
  <si>
    <t>1-10</t>
  </si>
  <si>
    <t>Hosszabb időtartamú közfoglalkoztatás</t>
  </si>
  <si>
    <t>Tárgyi eszköz beszerzés</t>
  </si>
  <si>
    <t>1-12</t>
  </si>
  <si>
    <t>Reiman miniverzum</t>
  </si>
  <si>
    <t>1-18</t>
  </si>
  <si>
    <t>1-19</t>
  </si>
  <si>
    <t>Zöldterület kezelés</t>
  </si>
  <si>
    <t>1-20</t>
  </si>
  <si>
    <t>1-5</t>
  </si>
  <si>
    <t>zöldfelület fejelsztés</t>
  </si>
  <si>
    <t>Kamerarendszer bővítése</t>
  </si>
  <si>
    <t>1-26</t>
  </si>
  <si>
    <t>Színházi öltozők felújítása</t>
  </si>
  <si>
    <t>Köznevelési int. 1-4 évf. tanulók nev.okt.műk.feladatok</t>
  </si>
  <si>
    <t>1-8</t>
  </si>
  <si>
    <t>Központi költségvetési befizetések</t>
  </si>
  <si>
    <t>Egyéb pénzbeli és term.ellátás (Erzsébet Utalvány)</t>
  </si>
  <si>
    <t>1-44</t>
  </si>
  <si>
    <t>köznevelési normatíva</t>
  </si>
  <si>
    <t xml:space="preserve">szoc.normatíva </t>
  </si>
  <si>
    <t>szünidei normativa</t>
  </si>
  <si>
    <t>kulturális normatíva</t>
  </si>
  <si>
    <t>kincstáré</t>
  </si>
  <si>
    <t>Előző évi normatíva elszámolás DTKT-nak</t>
  </si>
  <si>
    <t>1-9.</t>
  </si>
  <si>
    <t>1-14.</t>
  </si>
  <si>
    <t>Passzív állomány</t>
  </si>
  <si>
    <t>br42</t>
  </si>
  <si>
    <t>Mosonyi Gondozási Központ</t>
  </si>
  <si>
    <t>Óvodai nevelés, ellátás működtetési feladatok</t>
  </si>
  <si>
    <t>A 9/2014. (IV.25.) Kt. rendelet 15.§ szerinti 70. életévüket betöltött dorogi lakosok közszolgáltatási díj kedvezménye                                                            700 fő</t>
  </si>
  <si>
    <t xml:space="preserve">                                       2019. évi költségvetése</t>
  </si>
  <si>
    <t>2019. évi költségvetése</t>
  </si>
  <si>
    <t>2019.  évi költségvetése</t>
  </si>
  <si>
    <t>1-28. Civil szervezetek működési támogatása</t>
  </si>
  <si>
    <t>1-29. Óvodai nevelés, ellátás működtetési feladatok</t>
  </si>
  <si>
    <t>1-30. Köznevelési int.1-4évf.tanulók nev.okt.műk.fel.</t>
  </si>
  <si>
    <t>1-31. Köznevelési int.5-8. évf.tanulók nev.okt.műk.fel.</t>
  </si>
  <si>
    <t>1-32. Gimnázium és szakközépiskola működtetési felad.</t>
  </si>
  <si>
    <t>1-33. Gyermekétkeztetés köznevelési intézményben</t>
  </si>
  <si>
    <t>1-34. Időskorúak tartós bentlakásos ellátása</t>
  </si>
  <si>
    <t>1-35. Demens betegek tartós bentlakásos ellátása</t>
  </si>
  <si>
    <t>1-36. Idősek nappali ellátása</t>
  </si>
  <si>
    <t>1-37. Demens betegek nappali ellátása</t>
  </si>
  <si>
    <t>1-38. Gyermekek bölcsődei elltása</t>
  </si>
  <si>
    <t>1-39.  Intézményen Kívüli gyermekétkeztetés</t>
  </si>
  <si>
    <t>1-40. Család és gyermekjóléti szolgáltatások</t>
  </si>
  <si>
    <t>1-41. Gyermekvéd. pénzbeli és természetbeni ellátások</t>
  </si>
  <si>
    <t>1-42. Lakóingatlan szociális célú bérbeadása, üzemeltetése</t>
  </si>
  <si>
    <t>1-30. Köznevelési int. 1-4 évf.tanulók nev.okt.műk.feladatok</t>
  </si>
  <si>
    <t>1-31. Köznevelési int. 5-8 évf.tanulók nev.okt.műk.feladatok</t>
  </si>
  <si>
    <t>1-32. Gimnázium és szakközépiskola működtetési feladatok</t>
  </si>
  <si>
    <t>1-33. Gyermekétkezetetés köznevelési intézményben</t>
  </si>
  <si>
    <t>1-38. Gyermekek bölcsődei ellátása</t>
  </si>
  <si>
    <t>1-39 Intézményen kívüli gyermekétkeztetés</t>
  </si>
  <si>
    <t>1-41. Gyermekvéd.pénzbeli és természetbeni ellátások</t>
  </si>
  <si>
    <t xml:space="preserve"> 2019. évi normatív állami hozzájárulás</t>
  </si>
  <si>
    <t>2019. évre jóváhagyott támogatás</t>
  </si>
  <si>
    <t>33,8 fő</t>
  </si>
  <si>
    <t>III. 6 b. Bölcsőde üzemeltetési támogatás</t>
  </si>
  <si>
    <t>III.6 a Bölcsődei szakmai felsőfokú dolg.bértámogatása</t>
  </si>
  <si>
    <t>III.5 a Gyermekétkeztetés üzemeltetési támogatása</t>
  </si>
  <si>
    <t>III.5.b  Rászoruló gyermekek szünidei étkeztetésének támogatása</t>
  </si>
  <si>
    <t>III. 6 a Bölcsődei szakmai középfokú dolg.bértámogatása</t>
  </si>
  <si>
    <t xml:space="preserve">                     2019. évi költségvetése</t>
  </si>
  <si>
    <t>2019. évi előirányzat</t>
  </si>
  <si>
    <t xml:space="preserve">                              2019.évi költésgvetése</t>
  </si>
  <si>
    <t xml:space="preserve">                              2019. évi költségvetése</t>
  </si>
  <si>
    <t xml:space="preserve">                              2019.  évi költségvetése</t>
  </si>
  <si>
    <t xml:space="preserve">                             2019. évi költségvetése</t>
  </si>
  <si>
    <t>2019. évi létszám összesítő</t>
  </si>
  <si>
    <t>2019. évi létszám alakulása</t>
  </si>
  <si>
    <t>2019.</t>
  </si>
  <si>
    <t>1-27. Közművelődés TOP és CLLD projektek</t>
  </si>
  <si>
    <t>1-43. Lakhatással összefüggő ellátások</t>
  </si>
  <si>
    <t>1-44. Szociális étkeztetés</t>
  </si>
  <si>
    <t>1-45. Házi Segítségnyújtás</t>
  </si>
  <si>
    <t>1-46. Egyéb szoc.pénzbeli és termb.ellátosok támog.</t>
  </si>
  <si>
    <t>1-47.  Szociális szolgáltatások igazgatása</t>
  </si>
  <si>
    <t>1-48.  Központi költségvetés funkcióra nem sorolható bevétele</t>
  </si>
  <si>
    <t xml:space="preserve">1-49. Önkormányzatok funkcióra nem sorolható bevételei </t>
  </si>
  <si>
    <t>1-50. Forgatási célú és befektetési célú finanszírozási műveletek</t>
  </si>
  <si>
    <t>Polgármesteri hivatal lépcsőfelújítás</t>
  </si>
  <si>
    <t>Temető úthálózat felújítása</t>
  </si>
  <si>
    <t>Munkásszálló épület engedélyezési terv</t>
  </si>
  <si>
    <t>Máriu u. 2020 projekt</t>
  </si>
  <si>
    <t>1-13</t>
  </si>
  <si>
    <t>Közutak, hidak,alagutaküzemeltetése, fenntartása</t>
  </si>
  <si>
    <t>Közterületi vagyontárgyak beszerzése</t>
  </si>
  <si>
    <t>Reiman miniverzum eszközbeszerzés</t>
  </si>
  <si>
    <t>1-17</t>
  </si>
  <si>
    <t>Szennyvíz gyűjtése, kezelése</t>
  </si>
  <si>
    <t>ÖMV szennyvízcsatorna felmérése terv</t>
  </si>
  <si>
    <t>Esztergomi út közvil.fejlesztés</t>
  </si>
  <si>
    <t>Rákóczi u. közvil.oszlopok kiváltása</t>
  </si>
  <si>
    <t>Rendezési terv és ITS készítés</t>
  </si>
  <si>
    <t>Uszoda bővítés tervezése</t>
  </si>
  <si>
    <t>Sportcsarnok felújítás gazdagodás</t>
  </si>
  <si>
    <t>Sportcsarnok felújítás önrész</t>
  </si>
  <si>
    <t>Sportcsarnok felújítás MKSZ CS5</t>
  </si>
  <si>
    <t>Kézilabdacsarnok világítás fejlesztés</t>
  </si>
  <si>
    <t>1-27</t>
  </si>
  <si>
    <t>Közművelődé TOP és CLLD projekt</t>
  </si>
  <si>
    <t>Eszközbeszerzés</t>
  </si>
  <si>
    <t>1-30</t>
  </si>
  <si>
    <t>Zrínyi iskola energetikai felújítása</t>
  </si>
  <si>
    <t>Zrínyi iskola tető felújítás</t>
  </si>
  <si>
    <t>1-34</t>
  </si>
  <si>
    <t>Időkorúak tartós bentlakásos ellátása</t>
  </si>
  <si>
    <t>Folyósófelújítás</t>
  </si>
  <si>
    <t>Identitás</t>
  </si>
  <si>
    <t>Uszoda</t>
  </si>
  <si>
    <t xml:space="preserve">Stadion </t>
  </si>
  <si>
    <t>124/2018 (XI.30) testhat.</t>
  </si>
  <si>
    <t>Futókör támogatás</t>
  </si>
  <si>
    <t>1-21</t>
  </si>
  <si>
    <t>Háziorvosi ügyeleti hozzájárulás térségnek</t>
  </si>
  <si>
    <t>Járóbetegellátás</t>
  </si>
  <si>
    <t>2019. évi normatív támogatás összesen</t>
  </si>
  <si>
    <t xml:space="preserve">2018. évi normatíva elszámolás </t>
  </si>
  <si>
    <t>Kórház támogatás</t>
  </si>
  <si>
    <t>1-28.</t>
  </si>
  <si>
    <t>Közművelődés TOP és CLLD projektek</t>
  </si>
  <si>
    <t>CLLD projekt megvalósításához nyújtott kölcsön</t>
  </si>
  <si>
    <t>Szoc.ágazati pótlék, bérkompenzáció</t>
  </si>
  <si>
    <t>Önk. És Önk.hiv.jogalkotó és igazg.feladatok</t>
  </si>
  <si>
    <t>Térségi társulás általános ktg-ek hozzájárulás</t>
  </si>
  <si>
    <t>Fejlesztő szoba tervezés</t>
  </si>
  <si>
    <t>Informatikai eszköz beszerzés rendőrségnek</t>
  </si>
  <si>
    <t>Mária u 2020</t>
  </si>
  <si>
    <t>Lakosság részére lakásépítéshez, lakásfelújításhoz nyújtott kölcsön elngedésének összege</t>
  </si>
  <si>
    <t>Iparűzési adó kedvezmény</t>
  </si>
  <si>
    <t>Gépjárműadó kedvezmény</t>
  </si>
  <si>
    <t>Rászoruló gyermekek intézményen kívüli szünidei étkezése</t>
  </si>
  <si>
    <t>Ávr. 28. §</t>
  </si>
  <si>
    <t>c.</t>
  </si>
  <si>
    <t>e</t>
  </si>
  <si>
    <t>a</t>
  </si>
  <si>
    <t>b</t>
  </si>
  <si>
    <t>A gépjárműadóról szóló 1991. évi LXXXII. Törvény 5.§f. pontja     15 fő</t>
  </si>
  <si>
    <t>A 33/2009. (XII.18.) sz. Kt. rendelet 2.§. szerinti kedvezmény (adóalap kisebb mint 2,5 M Ft)          215 adózó</t>
  </si>
  <si>
    <t>Szoftver beszerzés</t>
  </si>
  <si>
    <t xml:space="preserve">       Reimann Miniverzum</t>
  </si>
  <si>
    <t xml:space="preserve">       Könyvtár</t>
  </si>
  <si>
    <t>16/2010. (VI.25.) sz. Kt. rendelet 10. § (6) bekezdése                                                                         12 fő</t>
  </si>
  <si>
    <t>Kincstári Szervezet</t>
  </si>
  <si>
    <t>2019. éves költségvetése</t>
  </si>
  <si>
    <t>Önk. feladat jellege</t>
  </si>
  <si>
    <t>Költségvetési bevételi főösszeg</t>
  </si>
  <si>
    <t>Felhalmo-zási bevételek</t>
  </si>
  <si>
    <t>Finanszí-rozási bevételek</t>
  </si>
  <si>
    <t>3-1   Hétszínvirág Óvoda</t>
  </si>
  <si>
    <t>KÖT.</t>
  </si>
  <si>
    <t>3-2   Petőfi Sándor Óvoda</t>
  </si>
  <si>
    <t>3-3   Zrínyi Ilona Óvoda</t>
  </si>
  <si>
    <t xml:space="preserve">   Könyvtár</t>
  </si>
  <si>
    <t xml:space="preserve">   Reimann Miniverzum</t>
  </si>
  <si>
    <t>3-5. Idősek gondozási Központja</t>
  </si>
  <si>
    <t>ÖNK.</t>
  </si>
  <si>
    <t xml:space="preserve">   Idősek Otthona "A" épület</t>
  </si>
  <si>
    <t xml:space="preserve">   Idősek Otthona "B" épület</t>
  </si>
  <si>
    <t>3-6 Magyar Károly Városi Bölcsőde</t>
  </si>
  <si>
    <t>3-7. Dorog Város Egyesített Sportintézm.</t>
  </si>
  <si>
    <t xml:space="preserve">        - Uszoda</t>
  </si>
  <si>
    <t xml:space="preserve">        - Kézilabdacsarnok</t>
  </si>
  <si>
    <t xml:space="preserve">        - Stadion</t>
  </si>
  <si>
    <t xml:space="preserve">        - Sportiroda</t>
  </si>
  <si>
    <t xml:space="preserve">        - Bírkózócsarnok</t>
  </si>
  <si>
    <t>3-9. Kincstári Szervezet összesen</t>
  </si>
  <si>
    <t xml:space="preserve">       - Kincstári Szervezet</t>
  </si>
  <si>
    <t xml:space="preserve">       -  Védőnői Szolgálat</t>
  </si>
  <si>
    <t xml:space="preserve">       -  Intézmény működtetés</t>
  </si>
  <si>
    <t xml:space="preserve">           Polgármesteri Hivatal</t>
  </si>
  <si>
    <t xml:space="preserve">           Intézmények Háza</t>
  </si>
  <si>
    <t xml:space="preserve">           Petőfi Óvoda</t>
  </si>
  <si>
    <t xml:space="preserve">          Zrínyi Óvoda</t>
  </si>
  <si>
    <t xml:space="preserve">           Hétszínvirág Óvoda</t>
  </si>
  <si>
    <t xml:space="preserve">           Petőfi Iskola</t>
  </si>
  <si>
    <t xml:space="preserve">           Zrínyi Iskola</t>
  </si>
  <si>
    <t xml:space="preserve">           Eötvös Iskola</t>
  </si>
  <si>
    <t xml:space="preserve">           Gáthy Z. Városi Könyvtár és Helyt. Múzeum</t>
  </si>
  <si>
    <t xml:space="preserve">           Reimann Miniverzum</t>
  </si>
  <si>
    <t xml:space="preserve">           Dr. Magyar K. Városi Bölcsőde</t>
  </si>
  <si>
    <t xml:space="preserve">           Dr. Mosony A. Id. Gkp. "A" ép.</t>
  </si>
  <si>
    <t xml:space="preserve">           Dr. Mosony A. Id. Gkp. "B" ép.</t>
  </si>
  <si>
    <t xml:space="preserve">           Dorogi József Attila Művelődési Ház</t>
  </si>
  <si>
    <t xml:space="preserve">           Nyári napközi</t>
  </si>
  <si>
    <t xml:space="preserve">           Zsigmondy V. Gimnázium</t>
  </si>
  <si>
    <t xml:space="preserve">            Uszoda</t>
  </si>
  <si>
    <t xml:space="preserve">           Kézilabdacsarnok</t>
  </si>
  <si>
    <t xml:space="preserve">           Birkózócsarnok</t>
  </si>
  <si>
    <t xml:space="preserve">           Stadion</t>
  </si>
  <si>
    <t xml:space="preserve">           Sportiroda</t>
  </si>
  <si>
    <t xml:space="preserve">           Teniszpályák</t>
  </si>
  <si>
    <t xml:space="preserve">           Egyéb üzemeltetés </t>
  </si>
  <si>
    <t>3. cím költségvetési főösszege</t>
  </si>
  <si>
    <t>Költségv. kiad. főösszeg</t>
  </si>
  <si>
    <t>Finanszí-rozási kiadások</t>
  </si>
  <si>
    <t>12.</t>
  </si>
  <si>
    <t>3-1.   Hétszínvirág Óvoda</t>
  </si>
  <si>
    <t>3-2.   Petőfi Sándor Óvoda</t>
  </si>
  <si>
    <t>3-3.   Zrínyi Ilona Óvoda</t>
  </si>
  <si>
    <t>3-4. Gáthy Z. Városi Könyvtár és Helytörténeti Múzeum</t>
  </si>
  <si>
    <t>3-6. Magyar Károly Városi Bölcsőde</t>
  </si>
  <si>
    <t xml:space="preserve">       - Kézilabdacsarnok</t>
  </si>
  <si>
    <t xml:space="preserve">        - Birkózócsarnok</t>
  </si>
  <si>
    <t>3-8. Dorogi József A. Művelődési Ház</t>
  </si>
  <si>
    <r>
      <t xml:space="preserve">       -  </t>
    </r>
    <r>
      <rPr>
        <b/>
        <sz val="10"/>
        <rFont val="Arial CE"/>
        <charset val="238"/>
      </rPr>
      <t>Kincstári Szervezet</t>
    </r>
  </si>
  <si>
    <t xml:space="preserve">fogl. Eü. Exp. </t>
  </si>
  <si>
    <t xml:space="preserve">      -  Védőnői Szolgálat</t>
  </si>
  <si>
    <t>Exp</t>
  </si>
  <si>
    <r>
      <t xml:space="preserve">     </t>
    </r>
    <r>
      <rPr>
        <b/>
        <u/>
        <sz val="10"/>
        <rFont val="Arial CE"/>
        <charset val="238"/>
      </rPr>
      <t xml:space="preserve"> -   Intézmény működtetés </t>
    </r>
  </si>
  <si>
    <t>fogl.eü.</t>
  </si>
  <si>
    <t>forg.k.díj</t>
  </si>
  <si>
    <t xml:space="preserve">             Gáthy Z. Városi Könyvtár és Helyt. Múzeum</t>
  </si>
  <si>
    <t xml:space="preserve">           Dorogi József A. Művelődési Ház</t>
  </si>
  <si>
    <t xml:space="preserve">           Uszoda</t>
  </si>
  <si>
    <t>1-46. Egyéb szoc.pénzbeli és termb.ellátások, támog.</t>
  </si>
  <si>
    <t>1-47. Szociális szolgáltatások igazgatása</t>
  </si>
  <si>
    <t xml:space="preserve">1-49 Önkormányzatok funkcióra nem sorolható bevételei </t>
  </si>
  <si>
    <t>Magyarország 2018. évi központi költségvetéséről szóló  2017. évi C. törvény 2. mell.III.6. pontja 52 fő</t>
  </si>
  <si>
    <t>11/2. melléklet az …….../2019. (II.12.) számú önkormányzati rendelethez</t>
  </si>
  <si>
    <t>1-15.</t>
  </si>
  <si>
    <t>Nem veszélye hulladék szállítása</t>
  </si>
  <si>
    <t>Kommunáljunk Kft. Támogatása</t>
  </si>
  <si>
    <t>1-29</t>
  </si>
  <si>
    <t>1-40</t>
  </si>
  <si>
    <t>1-41</t>
  </si>
  <si>
    <t>1-46</t>
  </si>
  <si>
    <t>2. melléklet az 1/2019. (II.12.)  önkormányzati rendelethez</t>
  </si>
  <si>
    <t>3. melléklet az 1/2019. (II.12.) önkormányzati rendelethez</t>
  </si>
  <si>
    <t>4. melléklet az 1/2019. (II.12.) önkormányzati rendelethez</t>
  </si>
  <si>
    <t xml:space="preserve"> 4/1. melléklet a 1-43. Helyi önkormányzatok bevételei az 1/2019. (II.12.) önkormányzati rendelethez</t>
  </si>
  <si>
    <t>4/2. melléklet a 2-5. Polgármesteri Hivatal bevételei az 1/2019. (II.12.) önkormányzati rendelethez</t>
  </si>
  <si>
    <t>4/3. melléklet 3-9 Kincstári Szervezet bevételei az 1/2019. (II.12.)  önkormányzati rendelethez</t>
  </si>
  <si>
    <t>5. melléklet az 1/2019. (II.12.) önkormányzati rendelethez</t>
  </si>
  <si>
    <t>5/1. melléklet 1-43. Helyi önkormányzatok kiadásai az 1/2019.(II.12.)  önkormányzati rendelethez</t>
  </si>
  <si>
    <t>5/2. melléklet 1-5. Polgármesteri Hivatal kiadásai az 1/2019. (II.12.)  önkormányzati rendelethez</t>
  </si>
  <si>
    <t xml:space="preserve"> 5/3. melléklet a 3-9 Kincstári Szervezet kiadásai az 1/2019. (II.12.) önkormányzati rendelethez</t>
  </si>
  <si>
    <t>6. melléklet az 1/2019. (II.12.) önkormányzati rendelethez</t>
  </si>
  <si>
    <t>7. melléklet az 1/2019. (II.12.) önkormányzati rendelethez</t>
  </si>
  <si>
    <t>8. melléklet az 1/2019. (II.12.) számú önkormányzati rendelethez</t>
  </si>
  <si>
    <t>9/1. melléklet az 1/2019. (II.12.) önkormányzati rendelethez</t>
  </si>
  <si>
    <t>9/2.  melléklet az 1/2019. (II.12.) számú önkormányzati rendelethez</t>
  </si>
  <si>
    <t>9/3. melléklet az 1/2019. (II.12.) önkormmányzati rendelethez</t>
  </si>
  <si>
    <t>10. melléklet a 1/2019. (II.12.) önkormányzati rendelethez</t>
  </si>
  <si>
    <t>11. melléklet az 1/2019. (II.12.) számú önkormányzati  rendelethez</t>
  </si>
  <si>
    <t>11/1. melléklet az 1/2019. (II.12.) önkormányzati rendelethez</t>
  </si>
  <si>
    <t xml:space="preserve">12. melléklet az 1/2019. (II.12.) önkormányzati rendelethez </t>
  </si>
  <si>
    <t>13. melléklet az 1/2019. (II.12.) önkormányzati rendelethez</t>
  </si>
  <si>
    <t xml:space="preserve">14. melléklet az 1/2019. (II.12.) önkormányzati rendelethez </t>
  </si>
</sst>
</file>

<file path=xl/styles.xml><?xml version="1.0" encoding="utf-8"?>
<styleSheet xmlns="http://schemas.openxmlformats.org/spreadsheetml/2006/main">
  <fonts count="47">
    <font>
      <sz val="10"/>
      <name val="MS Sans Serif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name val="MS Sans Serif"/>
      <family val="2"/>
      <charset val="238"/>
    </font>
    <font>
      <sz val="10"/>
      <name val="MS Sans Serif"/>
      <family val="2"/>
      <charset val="238"/>
    </font>
    <font>
      <sz val="10"/>
      <name val="Times New Roman CE"/>
      <family val="1"/>
      <charset val="238"/>
    </font>
    <font>
      <sz val="12"/>
      <name val="Times New Roman CE"/>
      <family val="1"/>
      <charset val="238"/>
    </font>
    <font>
      <sz val="12"/>
      <name val="MS Sans Serif"/>
      <family val="2"/>
      <charset val="238"/>
    </font>
    <font>
      <b/>
      <sz val="12"/>
      <name val="Arial CE"/>
      <family val="2"/>
      <charset val="238"/>
    </font>
    <font>
      <sz val="10"/>
      <name val="Arial CE"/>
      <family val="2"/>
      <charset val="238"/>
    </font>
    <font>
      <b/>
      <sz val="10"/>
      <name val="Arial CE"/>
      <family val="2"/>
      <charset val="238"/>
    </font>
    <font>
      <b/>
      <u/>
      <sz val="10"/>
      <name val="Arial CE"/>
      <family val="2"/>
      <charset val="238"/>
    </font>
    <font>
      <sz val="12"/>
      <name val="Arial CE"/>
      <family val="2"/>
      <charset val="238"/>
    </font>
    <font>
      <sz val="10"/>
      <name val="Arial CE"/>
      <charset val="238"/>
    </font>
    <font>
      <b/>
      <sz val="12"/>
      <name val="Arial CE"/>
      <charset val="238"/>
    </font>
    <font>
      <b/>
      <sz val="10"/>
      <name val="Arial CE"/>
      <charset val="238"/>
    </font>
    <font>
      <b/>
      <u/>
      <sz val="12"/>
      <name val="Arial CE"/>
      <family val="2"/>
      <charset val="238"/>
    </font>
    <font>
      <b/>
      <sz val="10"/>
      <name val="Arial CE"/>
      <charset val="238"/>
    </font>
    <font>
      <b/>
      <sz val="16"/>
      <name val="Arial CE"/>
      <family val="2"/>
      <charset val="238"/>
    </font>
    <font>
      <b/>
      <u/>
      <sz val="10"/>
      <name val="Arial CE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color indexed="10"/>
      <name val="Arial CE"/>
      <family val="2"/>
      <charset val="238"/>
    </font>
    <font>
      <sz val="10"/>
      <name val="MS Sans Serif"/>
      <family val="2"/>
      <charset val="238"/>
    </font>
    <font>
      <b/>
      <u/>
      <sz val="10"/>
      <name val="Arial"/>
      <family val="2"/>
      <charset val="238"/>
    </font>
    <font>
      <b/>
      <sz val="10"/>
      <name val="MS Sans Serif"/>
      <family val="2"/>
      <charset val="238"/>
    </font>
    <font>
      <sz val="10"/>
      <name val="MS Sans Serif"/>
      <family val="2"/>
      <charset val="238"/>
    </font>
    <font>
      <b/>
      <sz val="10"/>
      <color indexed="10"/>
      <name val="Arial CE"/>
      <family val="2"/>
      <charset val="238"/>
    </font>
    <font>
      <b/>
      <sz val="10"/>
      <name val="Times New Roman CE"/>
      <family val="1"/>
      <charset val="238"/>
    </font>
    <font>
      <b/>
      <sz val="10"/>
      <name val="Times New Roman CE"/>
      <charset val="238"/>
    </font>
    <font>
      <b/>
      <sz val="12"/>
      <name val="MS Sans Serif"/>
      <family val="2"/>
      <charset val="238"/>
    </font>
    <font>
      <b/>
      <u/>
      <sz val="10"/>
      <name val="MS Sans Serif"/>
      <family val="2"/>
      <charset val="238"/>
    </font>
    <font>
      <u/>
      <sz val="10"/>
      <name val="Arial CE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u/>
      <sz val="10"/>
      <name val="Arial CE"/>
      <charset val="238"/>
    </font>
    <font>
      <i/>
      <sz val="10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27" fillId="0" borderId="0"/>
    <xf numFmtId="0" fontId="9" fillId="0" borderId="0"/>
    <xf numFmtId="9" fontId="9" fillId="0" borderId="0" applyFont="0" applyFill="0" applyBorder="0" applyAlignment="0" applyProtection="0"/>
    <xf numFmtId="0" fontId="7" fillId="0" borderId="0"/>
    <xf numFmtId="0" fontId="5" fillId="0" borderId="0"/>
    <xf numFmtId="0" fontId="4" fillId="0" borderId="0"/>
    <xf numFmtId="0" fontId="3" fillId="0" borderId="0"/>
    <xf numFmtId="0" fontId="1" fillId="0" borderId="0"/>
    <xf numFmtId="0" fontId="9" fillId="0" borderId="0"/>
  </cellStyleXfs>
  <cellXfs count="617">
    <xf numFmtId="0" fontId="0" fillId="0" borderId="0" xfId="0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3" fillId="0" borderId="0" xfId="0" applyFont="1"/>
    <xf numFmtId="0" fontId="14" fillId="0" borderId="0" xfId="0" applyFont="1"/>
    <xf numFmtId="0" fontId="13" fillId="0" borderId="0" xfId="0" applyFont="1" applyAlignment="1">
      <alignment horizontal="center"/>
    </xf>
    <xf numFmtId="0" fontId="15" fillId="0" borderId="1" xfId="0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15" fillId="0" borderId="3" xfId="0" applyFont="1" applyBorder="1" applyAlignment="1">
      <alignment horizontal="center"/>
    </xf>
    <xf numFmtId="0" fontId="14" fillId="0" borderId="1" xfId="0" applyFont="1" applyBorder="1"/>
    <xf numFmtId="0" fontId="14" fillId="0" borderId="4" xfId="0" applyFont="1" applyBorder="1"/>
    <xf numFmtId="0" fontId="15" fillId="0" borderId="3" xfId="0" applyFont="1" applyBorder="1"/>
    <xf numFmtId="0" fontId="15" fillId="0" borderId="1" xfId="0" applyFont="1" applyBorder="1"/>
    <xf numFmtId="0" fontId="15" fillId="0" borderId="2" xfId="0" applyFont="1" applyBorder="1"/>
    <xf numFmtId="0" fontId="14" fillId="0" borderId="2" xfId="0" applyFont="1" applyBorder="1"/>
    <xf numFmtId="0" fontId="15" fillId="0" borderId="5" xfId="0" applyFont="1" applyBorder="1" applyAlignment="1">
      <alignment horizontal="center"/>
    </xf>
    <xf numFmtId="0" fontId="15" fillId="0" borderId="6" xfId="0" applyFont="1" applyBorder="1" applyAlignment="1">
      <alignment horizontal="center"/>
    </xf>
    <xf numFmtId="0" fontId="15" fillId="0" borderId="7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14" fillId="0" borderId="5" xfId="0" applyFont="1" applyBorder="1"/>
    <xf numFmtId="0" fontId="15" fillId="0" borderId="4" xfId="0" applyFont="1" applyBorder="1"/>
    <xf numFmtId="0" fontId="15" fillId="0" borderId="9" xfId="0" applyFont="1" applyBorder="1" applyAlignment="1">
      <alignment horizontal="center"/>
    </xf>
    <xf numFmtId="0" fontId="15" fillId="0" borderId="10" xfId="0" applyFont="1" applyBorder="1" applyAlignment="1">
      <alignment horizontal="center"/>
    </xf>
    <xf numFmtId="0" fontId="15" fillId="0" borderId="0" xfId="0" applyFont="1" applyBorder="1"/>
    <xf numFmtId="0" fontId="14" fillId="0" borderId="0" xfId="0" applyFont="1" applyBorder="1"/>
    <xf numFmtId="0" fontId="13" fillId="0" borderId="0" xfId="0" applyFont="1" applyBorder="1"/>
    <xf numFmtId="0" fontId="15" fillId="0" borderId="9" xfId="0" applyFont="1" applyBorder="1"/>
    <xf numFmtId="0" fontId="14" fillId="0" borderId="10" xfId="0" applyFont="1" applyBorder="1"/>
    <xf numFmtId="0" fontId="14" fillId="0" borderId="0" xfId="0" applyFont="1" applyAlignment="1">
      <alignment horizontal="center"/>
    </xf>
    <xf numFmtId="0" fontId="14" fillId="0" borderId="9" xfId="0" applyFont="1" applyBorder="1"/>
    <xf numFmtId="0" fontId="14" fillId="0" borderId="11" xfId="0" applyFont="1" applyBorder="1"/>
    <xf numFmtId="0" fontId="15" fillId="0" borderId="10" xfId="0" applyFont="1" applyBorder="1"/>
    <xf numFmtId="0" fontId="17" fillId="0" borderId="0" xfId="0" applyFont="1" applyBorder="1"/>
    <xf numFmtId="0" fontId="14" fillId="0" borderId="0" xfId="0" applyFont="1" applyBorder="1" applyAlignment="1">
      <alignment horizontal="center"/>
    </xf>
    <xf numFmtId="0" fontId="14" fillId="0" borderId="0" xfId="0" applyFont="1" applyBorder="1" applyAlignment="1">
      <alignment horizontal="left"/>
    </xf>
    <xf numFmtId="0" fontId="13" fillId="0" borderId="0" xfId="0" applyFont="1" applyBorder="1" applyAlignment="1">
      <alignment horizontal="center"/>
    </xf>
    <xf numFmtId="0" fontId="17" fillId="0" borderId="0" xfId="0" applyFont="1"/>
    <xf numFmtId="0" fontId="14" fillId="0" borderId="0" xfId="0" applyFont="1" applyBorder="1" applyAlignment="1">
      <alignment horizontal="right"/>
    </xf>
    <xf numFmtId="0" fontId="14" fillId="0" borderId="0" xfId="0" applyFont="1" applyAlignment="1">
      <alignment horizontal="left"/>
    </xf>
    <xf numFmtId="0" fontId="13" fillId="0" borderId="0" xfId="0" applyFont="1" applyBorder="1" applyAlignment="1">
      <alignment horizontal="left"/>
    </xf>
    <xf numFmtId="0" fontId="14" fillId="0" borderId="3" xfId="0" applyFont="1" applyBorder="1"/>
    <xf numFmtId="0" fontId="18" fillId="0" borderId="4" xfId="0" applyFont="1" applyBorder="1"/>
    <xf numFmtId="0" fontId="19" fillId="0" borderId="0" xfId="0" applyFont="1"/>
    <xf numFmtId="0" fontId="19" fillId="0" borderId="0" xfId="0" applyFont="1" applyAlignment="1">
      <alignment horizontal="center"/>
    </xf>
    <xf numFmtId="0" fontId="20" fillId="0" borderId="2" xfId="0" applyFont="1" applyBorder="1"/>
    <xf numFmtId="0" fontId="20" fillId="0" borderId="1" xfId="0" applyFont="1" applyBorder="1" applyAlignment="1">
      <alignment horizontal="center"/>
    </xf>
    <xf numFmtId="0" fontId="20" fillId="0" borderId="4" xfId="0" applyFont="1" applyBorder="1" applyAlignment="1">
      <alignment horizontal="center"/>
    </xf>
    <xf numFmtId="0" fontId="20" fillId="0" borderId="2" xfId="0" applyFont="1" applyBorder="1" applyAlignment="1">
      <alignment horizontal="center"/>
    </xf>
    <xf numFmtId="0" fontId="20" fillId="0" borderId="6" xfId="0" applyFont="1" applyBorder="1"/>
    <xf numFmtId="0" fontId="20" fillId="0" borderId="7" xfId="0" applyFont="1" applyBorder="1" applyAlignment="1">
      <alignment horizontal="center"/>
    </xf>
    <xf numFmtId="0" fontId="20" fillId="0" borderId="12" xfId="0" applyFont="1" applyBorder="1"/>
    <xf numFmtId="0" fontId="20" fillId="0" borderId="3" xfId="0" applyFont="1" applyBorder="1" applyAlignment="1">
      <alignment horizontal="center"/>
    </xf>
    <xf numFmtId="0" fontId="20" fillId="0" borderId="1" xfId="0" applyFont="1" applyBorder="1"/>
    <xf numFmtId="0" fontId="20" fillId="0" borderId="3" xfId="0" applyFont="1" applyBorder="1"/>
    <xf numFmtId="0" fontId="16" fillId="0" borderId="0" xfId="0" applyFont="1" applyBorder="1"/>
    <xf numFmtId="0" fontId="20" fillId="0" borderId="4" xfId="0" applyFont="1" applyBorder="1"/>
    <xf numFmtId="0" fontId="21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0" fontId="20" fillId="0" borderId="9" xfId="0" applyFont="1" applyBorder="1" applyAlignment="1">
      <alignment horizontal="center"/>
    </xf>
    <xf numFmtId="0" fontId="20" fillId="0" borderId="10" xfId="0" applyFont="1" applyBorder="1" applyAlignment="1">
      <alignment horizontal="center"/>
    </xf>
    <xf numFmtId="0" fontId="19" fillId="0" borderId="0" xfId="0" applyFont="1" applyAlignment="1">
      <alignment horizontal="left"/>
    </xf>
    <xf numFmtId="0" fontId="12" fillId="0" borderId="0" xfId="0" applyFont="1" applyBorder="1"/>
    <xf numFmtId="0" fontId="21" fillId="0" borderId="0" xfId="0" applyFont="1" applyBorder="1" applyAlignment="1">
      <alignment horizontal="center"/>
    </xf>
    <xf numFmtId="0" fontId="20" fillId="0" borderId="0" xfId="0" applyFont="1" applyBorder="1"/>
    <xf numFmtId="0" fontId="20" fillId="0" borderId="0" xfId="0" applyFont="1" applyBorder="1" applyAlignment="1">
      <alignment horizontal="center"/>
    </xf>
    <xf numFmtId="0" fontId="0" fillId="0" borderId="0" xfId="0" applyBorder="1"/>
    <xf numFmtId="0" fontId="18" fillId="0" borderId="0" xfId="0" applyFont="1" applyAlignment="1">
      <alignment horizontal="left"/>
    </xf>
    <xf numFmtId="0" fontId="20" fillId="0" borderId="0" xfId="0" applyFont="1"/>
    <xf numFmtId="0" fontId="16" fillId="0" borderId="9" xfId="0" applyFont="1" applyBorder="1"/>
    <xf numFmtId="0" fontId="20" fillId="0" borderId="13" xfId="0" applyFont="1" applyBorder="1" applyAlignment="1">
      <alignment horizontal="center"/>
    </xf>
    <xf numFmtId="0" fontId="20" fillId="0" borderId="3" xfId="0" applyFont="1" applyBorder="1" applyAlignment="1">
      <alignment vertical="center"/>
    </xf>
    <xf numFmtId="0" fontId="14" fillId="0" borderId="11" xfId="0" applyFont="1" applyBorder="1" applyAlignment="1">
      <alignment horizontal="center"/>
    </xf>
    <xf numFmtId="0" fontId="15" fillId="0" borderId="6" xfId="0" applyFont="1" applyBorder="1"/>
    <xf numFmtId="49" fontId="20" fillId="0" borderId="9" xfId="0" applyNumberFormat="1" applyFont="1" applyBorder="1" applyAlignment="1">
      <alignment horizontal="center"/>
    </xf>
    <xf numFmtId="49" fontId="20" fillId="0" borderId="11" xfId="0" applyNumberFormat="1" applyFont="1" applyBorder="1" applyAlignment="1">
      <alignment horizontal="center"/>
    </xf>
    <xf numFmtId="0" fontId="23" fillId="0" borderId="0" xfId="0" applyFont="1" applyAlignment="1">
      <alignment horizontal="center"/>
    </xf>
    <xf numFmtId="0" fontId="15" fillId="0" borderId="0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18" fillId="0" borderId="15" xfId="0" applyFont="1" applyBorder="1"/>
    <xf numFmtId="0" fontId="14" fillId="0" borderId="15" xfId="0" applyFont="1" applyBorder="1"/>
    <xf numFmtId="0" fontId="14" fillId="0" borderId="16" xfId="0" applyFont="1" applyBorder="1"/>
    <xf numFmtId="0" fontId="20" fillId="0" borderId="17" xfId="0" applyFont="1" applyBorder="1"/>
    <xf numFmtId="0" fontId="18" fillId="0" borderId="2" xfId="0" applyFont="1" applyBorder="1" applyAlignment="1">
      <alignment horizontal="right"/>
    </xf>
    <xf numFmtId="49" fontId="20" fillId="0" borderId="10" xfId="0" applyNumberFormat="1" applyFont="1" applyBorder="1" applyAlignment="1">
      <alignment horizontal="center"/>
    </xf>
    <xf numFmtId="49" fontId="20" fillId="0" borderId="6" xfId="0" applyNumberFormat="1" applyFont="1" applyBorder="1" applyAlignment="1">
      <alignment horizontal="center"/>
    </xf>
    <xf numFmtId="0" fontId="14" fillId="0" borderId="2" xfId="0" applyFont="1" applyBorder="1" applyAlignment="1">
      <alignment vertical="center"/>
    </xf>
    <xf numFmtId="0" fontId="15" fillId="0" borderId="6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49" fontId="20" fillId="0" borderId="1" xfId="0" applyNumberFormat="1" applyFont="1" applyBorder="1" applyAlignment="1">
      <alignment horizontal="center"/>
    </xf>
    <xf numFmtId="49" fontId="20" fillId="0" borderId="4" xfId="0" applyNumberFormat="1" applyFont="1" applyBorder="1" applyAlignment="1">
      <alignment horizontal="center"/>
    </xf>
    <xf numFmtId="49" fontId="20" fillId="0" borderId="2" xfId="0" applyNumberFormat="1" applyFont="1" applyBorder="1" applyAlignment="1">
      <alignment horizontal="center"/>
    </xf>
    <xf numFmtId="0" fontId="24" fillId="0" borderId="1" xfId="0" applyFont="1" applyBorder="1"/>
    <xf numFmtId="3" fontId="14" fillId="0" borderId="4" xfId="0" applyNumberFormat="1" applyFont="1" applyBorder="1"/>
    <xf numFmtId="3" fontId="15" fillId="0" borderId="3" xfId="0" applyNumberFormat="1" applyFont="1" applyBorder="1"/>
    <xf numFmtId="3" fontId="15" fillId="0" borderId="12" xfId="0" applyNumberFormat="1" applyFont="1" applyBorder="1"/>
    <xf numFmtId="3" fontId="20" fillId="0" borderId="3" xfId="0" applyNumberFormat="1" applyFont="1" applyBorder="1"/>
    <xf numFmtId="0" fontId="24" fillId="0" borderId="1" xfId="0" applyFont="1" applyBorder="1" applyAlignment="1">
      <alignment vertical="center"/>
    </xf>
    <xf numFmtId="0" fontId="24" fillId="0" borderId="11" xfId="0" applyFont="1" applyBorder="1"/>
    <xf numFmtId="0" fontId="18" fillId="0" borderId="11" xfId="0" applyFont="1" applyBorder="1"/>
    <xf numFmtId="49" fontId="14" fillId="0" borderId="2" xfId="0" applyNumberFormat="1" applyFont="1" applyBorder="1" applyAlignment="1">
      <alignment horizontal="center" vertical="center" wrapText="1"/>
    </xf>
    <xf numFmtId="49" fontId="14" fillId="0" borderId="3" xfId="0" applyNumberFormat="1" applyFont="1" applyBorder="1" applyAlignment="1">
      <alignment horizontal="center" vertical="center" wrapText="1"/>
    </xf>
    <xf numFmtId="0" fontId="15" fillId="0" borderId="0" xfId="0" applyFont="1"/>
    <xf numFmtId="0" fontId="22" fillId="0" borderId="0" xfId="0" applyFont="1" applyBorder="1" applyAlignment="1">
      <alignment horizontal="center" vertical="center"/>
    </xf>
    <xf numFmtId="0" fontId="22" fillId="0" borderId="0" xfId="0" applyFont="1" applyBorder="1" applyAlignment="1">
      <alignment vertical="center"/>
    </xf>
    <xf numFmtId="0" fontId="19" fillId="0" borderId="0" xfId="0" applyFont="1" applyBorder="1"/>
    <xf numFmtId="0" fontId="19" fillId="0" borderId="0" xfId="0" applyFont="1" applyBorder="1" applyAlignment="1">
      <alignment horizontal="left"/>
    </xf>
    <xf numFmtId="49" fontId="22" fillId="0" borderId="11" xfId="0" applyNumberFormat="1" applyFont="1" applyBorder="1" applyAlignment="1">
      <alignment horizontal="center" vertical="center"/>
    </xf>
    <xf numFmtId="3" fontId="16" fillId="0" borderId="1" xfId="0" applyNumberFormat="1" applyFont="1" applyBorder="1" applyAlignment="1">
      <alignment vertical="center"/>
    </xf>
    <xf numFmtId="3" fontId="14" fillId="0" borderId="4" xfId="0" applyNumberFormat="1" applyFont="1" applyBorder="1" applyAlignment="1">
      <alignment vertical="center"/>
    </xf>
    <xf numFmtId="3" fontId="14" fillId="0" borderId="4" xfId="0" applyNumberFormat="1" applyFont="1" applyBorder="1" applyAlignment="1">
      <alignment horizontal="right"/>
    </xf>
    <xf numFmtId="3" fontId="24" fillId="0" borderId="1" xfId="0" applyNumberFormat="1" applyFont="1" applyBorder="1" applyAlignment="1">
      <alignment vertical="center"/>
    </xf>
    <xf numFmtId="3" fontId="24" fillId="0" borderId="1" xfId="0" applyNumberFormat="1" applyFont="1" applyBorder="1" applyAlignment="1">
      <alignment horizontal="right"/>
    </xf>
    <xf numFmtId="3" fontId="14" fillId="0" borderId="2" xfId="0" applyNumberFormat="1" applyFont="1" applyBorder="1" applyAlignment="1">
      <alignment horizontal="right"/>
    </xf>
    <xf numFmtId="3" fontId="16" fillId="0" borderId="1" xfId="0" applyNumberFormat="1" applyFont="1" applyBorder="1"/>
    <xf numFmtId="3" fontId="16" fillId="0" borderId="18" xfId="0" applyNumberFormat="1" applyFont="1" applyBorder="1"/>
    <xf numFmtId="3" fontId="14" fillId="0" borderId="13" xfId="0" applyNumberFormat="1" applyFont="1" applyBorder="1"/>
    <xf numFmtId="3" fontId="14" fillId="0" borderId="19" xfId="0" applyNumberFormat="1" applyFont="1" applyBorder="1"/>
    <xf numFmtId="3" fontId="18" fillId="0" borderId="2" xfId="0" applyNumberFormat="1" applyFont="1" applyBorder="1"/>
    <xf numFmtId="3" fontId="14" fillId="0" borderId="2" xfId="0" applyNumberFormat="1" applyFont="1" applyBorder="1"/>
    <xf numFmtId="3" fontId="14" fillId="0" borderId="1" xfId="0" applyNumberFormat="1" applyFont="1" applyBorder="1"/>
    <xf numFmtId="3" fontId="14" fillId="0" borderId="0" xfId="0" applyNumberFormat="1" applyFont="1"/>
    <xf numFmtId="3" fontId="14" fillId="0" borderId="18" xfId="0" applyNumberFormat="1" applyFont="1" applyBorder="1"/>
    <xf numFmtId="3" fontId="14" fillId="0" borderId="9" xfId="0" applyNumberFormat="1" applyFont="1" applyBorder="1"/>
    <xf numFmtId="3" fontId="14" fillId="0" borderId="5" xfId="0" applyNumberFormat="1" applyFont="1" applyBorder="1"/>
    <xf numFmtId="3" fontId="14" fillId="0" borderId="10" xfId="0" applyNumberFormat="1" applyFont="1" applyBorder="1"/>
    <xf numFmtId="3" fontId="14" fillId="0" borderId="8" xfId="0" applyNumberFormat="1" applyFont="1" applyBorder="1"/>
    <xf numFmtId="3" fontId="14" fillId="0" borderId="0" xfId="0" applyNumberFormat="1" applyFont="1" applyBorder="1"/>
    <xf numFmtId="3" fontId="14" fillId="0" borderId="5" xfId="0" applyNumberFormat="1" applyFont="1" applyBorder="1" applyAlignment="1">
      <alignment horizontal="right"/>
    </xf>
    <xf numFmtId="3" fontId="14" fillId="0" borderId="1" xfId="0" applyNumberFormat="1" applyFont="1" applyBorder="1" applyAlignment="1">
      <alignment horizontal="right"/>
    </xf>
    <xf numFmtId="3" fontId="15" fillId="0" borderId="4" xfId="0" applyNumberFormat="1" applyFont="1" applyBorder="1"/>
    <xf numFmtId="3" fontId="15" fillId="0" borderId="0" xfId="0" applyNumberFormat="1" applyFont="1" applyBorder="1"/>
    <xf numFmtId="3" fontId="15" fillId="0" borderId="11" xfId="0" applyNumberFormat="1" applyFont="1" applyBorder="1"/>
    <xf numFmtId="3" fontId="15" fillId="0" borderId="19" xfId="0" applyNumberFormat="1" applyFont="1" applyBorder="1"/>
    <xf numFmtId="3" fontId="15" fillId="0" borderId="13" xfId="0" applyNumberFormat="1" applyFont="1" applyBorder="1"/>
    <xf numFmtId="3" fontId="15" fillId="0" borderId="2" xfId="0" applyNumberFormat="1" applyFont="1" applyBorder="1"/>
    <xf numFmtId="3" fontId="15" fillId="0" borderId="1" xfId="0" applyNumberFormat="1" applyFont="1" applyBorder="1"/>
    <xf numFmtId="3" fontId="14" fillId="0" borderId="11" xfId="0" applyNumberFormat="1" applyFont="1" applyBorder="1"/>
    <xf numFmtId="0" fontId="13" fillId="0" borderId="0" xfId="2" applyFont="1"/>
    <xf numFmtId="0" fontId="14" fillId="0" borderId="0" xfId="2" applyFont="1"/>
    <xf numFmtId="0" fontId="27" fillId="0" borderId="0" xfId="1"/>
    <xf numFmtId="0" fontId="15" fillId="0" borderId="3" xfId="2" applyFont="1" applyBorder="1" applyAlignment="1">
      <alignment horizontal="center"/>
    </xf>
    <xf numFmtId="0" fontId="14" fillId="0" borderId="1" xfId="2" applyFont="1" applyBorder="1"/>
    <xf numFmtId="3" fontId="20" fillId="0" borderId="4" xfId="2" applyNumberFormat="1" applyFont="1" applyBorder="1"/>
    <xf numFmtId="3" fontId="27" fillId="0" borderId="0" xfId="1" applyNumberFormat="1"/>
    <xf numFmtId="0" fontId="14" fillId="0" borderId="4" xfId="2" applyFont="1" applyBorder="1"/>
    <xf numFmtId="0" fontId="14" fillId="0" borderId="11" xfId="2" applyFont="1" applyBorder="1"/>
    <xf numFmtId="3" fontId="14" fillId="0" borderId="4" xfId="2" applyNumberFormat="1" applyFont="1" applyBorder="1"/>
    <xf numFmtId="3" fontId="18" fillId="0" borderId="4" xfId="2" applyNumberFormat="1" applyFont="1" applyBorder="1"/>
    <xf numFmtId="0" fontId="14" fillId="0" borderId="0" xfId="2" applyFont="1" applyBorder="1"/>
    <xf numFmtId="3" fontId="18" fillId="0" borderId="2" xfId="2" applyNumberFormat="1" applyFont="1" applyBorder="1"/>
    <xf numFmtId="3" fontId="20" fillId="0" borderId="3" xfId="2" applyNumberFormat="1" applyFont="1" applyBorder="1"/>
    <xf numFmtId="3" fontId="15" fillId="0" borderId="5" xfId="0" applyNumberFormat="1" applyFont="1" applyBorder="1"/>
    <xf numFmtId="3" fontId="15" fillId="0" borderId="9" xfId="0" applyNumberFormat="1" applyFont="1" applyBorder="1"/>
    <xf numFmtId="3" fontId="15" fillId="0" borderId="18" xfId="0" applyNumberFormat="1" applyFont="1" applyBorder="1"/>
    <xf numFmtId="3" fontId="18" fillId="0" borderId="4" xfId="0" applyNumberFormat="1" applyFont="1" applyBorder="1"/>
    <xf numFmtId="3" fontId="15" fillId="0" borderId="10" xfId="0" applyNumberFormat="1" applyFont="1" applyBorder="1"/>
    <xf numFmtId="3" fontId="22" fillId="0" borderId="3" xfId="0" applyNumberFormat="1" applyFont="1" applyBorder="1" applyAlignment="1">
      <alignment vertical="center"/>
    </xf>
    <xf numFmtId="3" fontId="14" fillId="0" borderId="2" xfId="0" applyNumberFormat="1" applyFont="1" applyBorder="1" applyAlignment="1">
      <alignment horizontal="right" vertical="center" wrapText="1"/>
    </xf>
    <xf numFmtId="3" fontId="14" fillId="0" borderId="3" xfId="0" applyNumberFormat="1" applyFont="1" applyBorder="1" applyAlignment="1">
      <alignment horizontal="right" vertical="center" wrapText="1"/>
    </xf>
    <xf numFmtId="3" fontId="15" fillId="0" borderId="3" xfId="0" applyNumberFormat="1" applyFont="1" applyBorder="1" applyAlignment="1">
      <alignment horizontal="right"/>
    </xf>
    <xf numFmtId="0" fontId="16" fillId="0" borderId="9" xfId="0" applyFont="1" applyBorder="1" applyAlignment="1">
      <alignment vertical="center"/>
    </xf>
    <xf numFmtId="0" fontId="14" fillId="0" borderId="0" xfId="0" applyFont="1" applyAlignment="1">
      <alignment horizontal="right"/>
    </xf>
    <xf numFmtId="3" fontId="20" fillId="0" borderId="3" xfId="0" applyNumberFormat="1" applyFont="1" applyBorder="1" applyAlignment="1">
      <alignment vertical="center"/>
    </xf>
    <xf numFmtId="3" fontId="14" fillId="0" borderId="3" xfId="0" applyNumberFormat="1" applyFont="1" applyBorder="1"/>
    <xf numFmtId="0" fontId="20" fillId="0" borderId="12" xfId="0" applyFont="1" applyBorder="1" applyAlignment="1">
      <alignment vertical="center"/>
    </xf>
    <xf numFmtId="49" fontId="20" fillId="0" borderId="1" xfId="0" applyNumberFormat="1" applyFont="1" applyBorder="1" applyAlignment="1">
      <alignment horizontal="center" vertical="center"/>
    </xf>
    <xf numFmtId="49" fontId="20" fillId="0" borderId="4" xfId="0" applyNumberFormat="1" applyFont="1" applyBorder="1" applyAlignment="1">
      <alignment horizontal="center" vertical="center"/>
    </xf>
    <xf numFmtId="49" fontId="20" fillId="0" borderId="3" xfId="0" applyNumberFormat="1" applyFont="1" applyBorder="1" applyAlignment="1">
      <alignment horizontal="center" vertical="center"/>
    </xf>
    <xf numFmtId="3" fontId="14" fillId="0" borderId="20" xfId="0" applyNumberFormat="1" applyFont="1" applyBorder="1"/>
    <xf numFmtId="3" fontId="14" fillId="0" borderId="15" xfId="0" applyNumberFormat="1" applyFont="1" applyBorder="1"/>
    <xf numFmtId="3" fontId="14" fillId="0" borderId="16" xfId="0" applyNumberFormat="1" applyFont="1" applyBorder="1"/>
    <xf numFmtId="3" fontId="14" fillId="0" borderId="21" xfId="0" applyNumberFormat="1" applyFont="1" applyBorder="1"/>
    <xf numFmtId="3" fontId="20" fillId="0" borderId="17" xfId="0" applyNumberFormat="1" applyFont="1" applyBorder="1"/>
    <xf numFmtId="0" fontId="18" fillId="0" borderId="3" xfId="0" applyFont="1" applyBorder="1"/>
    <xf numFmtId="3" fontId="0" fillId="0" borderId="0" xfId="0" applyNumberFormat="1"/>
    <xf numFmtId="49" fontId="22" fillId="0" borderId="3" xfId="0" applyNumberFormat="1" applyFont="1" applyBorder="1" applyAlignment="1">
      <alignment horizontal="center" vertical="center"/>
    </xf>
    <xf numFmtId="3" fontId="24" fillId="0" borderId="1" xfId="0" applyNumberFormat="1" applyFont="1" applyBorder="1"/>
    <xf numFmtId="3" fontId="18" fillId="0" borderId="2" xfId="0" applyNumberFormat="1" applyFont="1" applyBorder="1" applyAlignment="1">
      <alignment horizontal="right"/>
    </xf>
    <xf numFmtId="3" fontId="29" fillId="0" borderId="5" xfId="0" applyNumberFormat="1" applyFont="1" applyBorder="1"/>
    <xf numFmtId="0" fontId="0" fillId="0" borderId="2" xfId="0" applyBorder="1"/>
    <xf numFmtId="3" fontId="10" fillId="0" borderId="0" xfId="0" applyNumberFormat="1" applyFont="1"/>
    <xf numFmtId="0" fontId="8" fillId="0" borderId="0" xfId="0" applyFont="1"/>
    <xf numFmtId="3" fontId="15" fillId="0" borderId="0" xfId="0" applyNumberFormat="1" applyFont="1"/>
    <xf numFmtId="0" fontId="30" fillId="0" borderId="0" xfId="0" applyFont="1"/>
    <xf numFmtId="0" fontId="24" fillId="0" borderId="5" xfId="0" applyFont="1" applyBorder="1"/>
    <xf numFmtId="0" fontId="18" fillId="0" borderId="4" xfId="0" applyFont="1" applyBorder="1" applyAlignment="1">
      <alignment vertical="center"/>
    </xf>
    <xf numFmtId="3" fontId="18" fillId="0" borderId="4" xfId="0" applyNumberFormat="1" applyFont="1" applyBorder="1" applyAlignment="1">
      <alignment vertical="center"/>
    </xf>
    <xf numFmtId="3" fontId="18" fillId="0" borderId="0" xfId="0" applyNumberFormat="1" applyFont="1" applyBorder="1" applyAlignment="1">
      <alignment vertical="center"/>
    </xf>
    <xf numFmtId="0" fontId="24" fillId="0" borderId="4" xfId="0" applyFont="1" applyBorder="1" applyAlignment="1">
      <alignment vertical="center"/>
    </xf>
    <xf numFmtId="3" fontId="24" fillId="0" borderId="4" xfId="0" applyNumberFormat="1" applyFont="1" applyBorder="1" applyAlignment="1">
      <alignment horizontal="right"/>
    </xf>
    <xf numFmtId="3" fontId="24" fillId="0" borderId="5" xfId="0" applyNumberFormat="1" applyFont="1" applyBorder="1" applyAlignment="1">
      <alignment horizontal="right"/>
    </xf>
    <xf numFmtId="0" fontId="20" fillId="0" borderId="11" xfId="0" applyFont="1" applyBorder="1" applyAlignment="1">
      <alignment horizontal="center"/>
    </xf>
    <xf numFmtId="0" fontId="31" fillId="0" borderId="1" xfId="0" applyFont="1" applyBorder="1" applyAlignment="1">
      <alignment horizontal="left"/>
    </xf>
    <xf numFmtId="49" fontId="22" fillId="0" borderId="2" xfId="0" applyNumberFormat="1" applyFont="1" applyBorder="1" applyAlignment="1">
      <alignment horizontal="center" vertical="center"/>
    </xf>
    <xf numFmtId="3" fontId="14" fillId="0" borderId="2" xfId="0" applyNumberFormat="1" applyFont="1" applyBorder="1" applyAlignment="1">
      <alignment vertical="center"/>
    </xf>
    <xf numFmtId="0" fontId="20" fillId="0" borderId="18" xfId="0" applyFont="1" applyBorder="1" applyAlignment="1">
      <alignment horizontal="center"/>
    </xf>
    <xf numFmtId="0" fontId="20" fillId="0" borderId="19" xfId="0" applyFont="1" applyBorder="1" applyAlignment="1">
      <alignment horizontal="center"/>
    </xf>
    <xf numFmtId="3" fontId="18" fillId="0" borderId="8" xfId="0" applyNumberFormat="1" applyFont="1" applyBorder="1" applyAlignment="1">
      <alignment vertical="center"/>
    </xf>
    <xf numFmtId="0" fontId="14" fillId="0" borderId="9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2" fontId="14" fillId="0" borderId="6" xfId="0" applyNumberFormat="1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0" fillId="0" borderId="18" xfId="0" applyBorder="1" applyAlignment="1"/>
    <xf numFmtId="3" fontId="18" fillId="0" borderId="19" xfId="2" applyNumberFormat="1" applyFont="1" applyBorder="1"/>
    <xf numFmtId="0" fontId="25" fillId="0" borderId="0" xfId="1" applyFont="1"/>
    <xf numFmtId="0" fontId="0" fillId="0" borderId="0" xfId="0" applyAlignment="1"/>
    <xf numFmtId="3" fontId="18" fillId="0" borderId="1" xfId="2" applyNumberFormat="1" applyFont="1" applyBorder="1"/>
    <xf numFmtId="0" fontId="14" fillId="0" borderId="2" xfId="2" applyFont="1" applyBorder="1"/>
    <xf numFmtId="0" fontId="14" fillId="0" borderId="0" xfId="2" applyFont="1" applyBorder="1" applyAlignment="1">
      <alignment horizontal="right"/>
    </xf>
    <xf numFmtId="0" fontId="14" fillId="0" borderId="4" xfId="2" applyFont="1" applyBorder="1" applyAlignment="1">
      <alignment horizontal="right"/>
    </xf>
    <xf numFmtId="0" fontId="14" fillId="0" borderId="1" xfId="2" applyFont="1" applyBorder="1" applyAlignment="1">
      <alignment horizontal="right"/>
    </xf>
    <xf numFmtId="0" fontId="14" fillId="0" borderId="2" xfId="2" applyFont="1" applyBorder="1" applyAlignment="1">
      <alignment horizontal="right"/>
    </xf>
    <xf numFmtId="0" fontId="24" fillId="0" borderId="1" xfId="2" applyFont="1" applyBorder="1"/>
    <xf numFmtId="3" fontId="14" fillId="0" borderId="19" xfId="2" applyNumberFormat="1" applyFont="1" applyBorder="1"/>
    <xf numFmtId="0" fontId="24" fillId="0" borderId="4" xfId="2" applyFont="1" applyBorder="1"/>
    <xf numFmtId="0" fontId="20" fillId="0" borderId="11" xfId="2" applyFont="1" applyBorder="1"/>
    <xf numFmtId="3" fontId="20" fillId="0" borderId="19" xfId="2" applyNumberFormat="1" applyFont="1" applyBorder="1"/>
    <xf numFmtId="3" fontId="14" fillId="0" borderId="2" xfId="0" applyNumberFormat="1" applyFont="1" applyFill="1" applyBorder="1"/>
    <xf numFmtId="3" fontId="14" fillId="0" borderId="4" xfId="0" applyNumberFormat="1" applyFont="1" applyFill="1" applyBorder="1"/>
    <xf numFmtId="16" fontId="10" fillId="0" borderId="0" xfId="0" applyNumberFormat="1" applyFont="1"/>
    <xf numFmtId="3" fontId="18" fillId="0" borderId="2" xfId="0" applyNumberFormat="1" applyFont="1" applyBorder="1" applyAlignment="1">
      <alignment horizontal="right" vertical="center" wrapText="1"/>
    </xf>
    <xf numFmtId="3" fontId="14" fillId="0" borderId="18" xfId="0" applyNumberFormat="1" applyFont="1" applyBorder="1" applyAlignment="1">
      <alignment horizontal="right" vertical="center"/>
    </xf>
    <xf numFmtId="3" fontId="18" fillId="0" borderId="19" xfId="0" applyNumberFormat="1" applyFont="1" applyBorder="1" applyAlignment="1">
      <alignment vertical="center"/>
    </xf>
    <xf numFmtId="0" fontId="18" fillId="0" borderId="2" xfId="0" applyFont="1" applyBorder="1" applyAlignment="1">
      <alignment vertical="center"/>
    </xf>
    <xf numFmtId="0" fontId="33" fillId="0" borderId="0" xfId="0" applyFont="1"/>
    <xf numFmtId="0" fontId="20" fillId="0" borderId="2" xfId="0" applyFont="1" applyBorder="1" applyAlignment="1">
      <alignment horizontal="right"/>
    </xf>
    <xf numFmtId="0" fontId="34" fillId="0" borderId="1" xfId="0" applyFont="1" applyBorder="1"/>
    <xf numFmtId="3" fontId="24" fillId="0" borderId="3" xfId="0" applyNumberFormat="1" applyFont="1" applyBorder="1"/>
    <xf numFmtId="3" fontId="14" fillId="0" borderId="1" xfId="0" applyNumberFormat="1" applyFont="1" applyFill="1" applyBorder="1"/>
    <xf numFmtId="0" fontId="18" fillId="0" borderId="0" xfId="0" applyFont="1" applyBorder="1" applyAlignment="1">
      <alignment vertical="center"/>
    </xf>
    <xf numFmtId="0" fontId="25" fillId="0" borderId="4" xfId="0" applyFont="1" applyBorder="1" applyAlignment="1">
      <alignment horizontal="left"/>
    </xf>
    <xf numFmtId="49" fontId="18" fillId="0" borderId="4" xfId="0" applyNumberFormat="1" applyFont="1" applyBorder="1" applyAlignment="1">
      <alignment horizontal="center" vertical="center"/>
    </xf>
    <xf numFmtId="3" fontId="18" fillId="0" borderId="0" xfId="0" applyNumberFormat="1" applyFont="1" applyBorder="1" applyAlignment="1">
      <alignment horizontal="right"/>
    </xf>
    <xf numFmtId="3" fontId="18" fillId="0" borderId="4" xfId="0" applyNumberFormat="1" applyFont="1" applyBorder="1" applyAlignment="1">
      <alignment horizontal="right"/>
    </xf>
    <xf numFmtId="3" fontId="18" fillId="0" borderId="8" xfId="0" applyNumberFormat="1" applyFont="1" applyBorder="1" applyAlignment="1">
      <alignment horizontal="right"/>
    </xf>
    <xf numFmtId="3" fontId="15" fillId="0" borderId="3" xfId="0" applyNumberFormat="1" applyFont="1" applyBorder="1" applyAlignment="1">
      <alignment vertical="center"/>
    </xf>
    <xf numFmtId="0" fontId="0" fillId="0" borderId="0" xfId="0" applyFill="1"/>
    <xf numFmtId="0" fontId="20" fillId="0" borderId="9" xfId="0" applyFont="1" applyBorder="1"/>
    <xf numFmtId="16" fontId="10" fillId="0" borderId="0" xfId="0" applyNumberFormat="1" applyFont="1" applyAlignment="1">
      <alignment horizontal="left"/>
    </xf>
    <xf numFmtId="3" fontId="29" fillId="0" borderId="8" xfId="0" applyNumberFormat="1" applyFont="1" applyBorder="1"/>
    <xf numFmtId="3" fontId="29" fillId="0" borderId="4" xfId="0" applyNumberFormat="1" applyFont="1" applyBorder="1"/>
    <xf numFmtId="0" fontId="0" fillId="0" borderId="7" xfId="0" applyBorder="1" applyAlignment="1"/>
    <xf numFmtId="0" fontId="20" fillId="0" borderId="6" xfId="2" applyFont="1" applyBorder="1" applyAlignment="1"/>
    <xf numFmtId="0" fontId="20" fillId="0" borderId="11" xfId="2" applyFont="1" applyBorder="1" applyAlignment="1"/>
    <xf numFmtId="0" fontId="0" fillId="0" borderId="0" xfId="0" applyBorder="1" applyAlignment="1"/>
    <xf numFmtId="0" fontId="26" fillId="0" borderId="0" xfId="1" applyFont="1"/>
    <xf numFmtId="0" fontId="18" fillId="0" borderId="11" xfId="2" applyFont="1" applyBorder="1" applyAlignment="1"/>
    <xf numFmtId="0" fontId="0" fillId="0" borderId="19" xfId="0" applyBorder="1" applyAlignment="1"/>
    <xf numFmtId="0" fontId="15" fillId="0" borderId="10" xfId="2" applyFont="1" applyBorder="1"/>
    <xf numFmtId="3" fontId="20" fillId="0" borderId="1" xfId="2" applyNumberFormat="1" applyFont="1" applyBorder="1"/>
    <xf numFmtId="0" fontId="24" fillId="0" borderId="9" xfId="2" applyFont="1" applyBorder="1" applyAlignment="1"/>
    <xf numFmtId="0" fontId="15" fillId="0" borderId="6" xfId="2" applyFont="1" applyBorder="1"/>
    <xf numFmtId="0" fontId="15" fillId="0" borderId="12" xfId="2" applyFont="1" applyBorder="1" applyAlignment="1">
      <alignment horizontal="right"/>
    </xf>
    <xf numFmtId="0" fontId="15" fillId="0" borderId="0" xfId="0" applyFont="1" applyAlignment="1">
      <alignment horizontal="center"/>
    </xf>
    <xf numFmtId="0" fontId="35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34" fillId="0" borderId="4" xfId="0" applyFont="1" applyBorder="1"/>
    <xf numFmtId="0" fontId="24" fillId="0" borderId="18" xfId="0" applyFont="1" applyBorder="1" applyAlignment="1">
      <alignment horizontal="center"/>
    </xf>
    <xf numFmtId="0" fontId="15" fillId="0" borderId="0" xfId="0" applyFont="1" applyFill="1" applyBorder="1"/>
    <xf numFmtId="3" fontId="15" fillId="0" borderId="0" xfId="0" applyNumberFormat="1" applyFont="1" applyFill="1" applyBorder="1"/>
    <xf numFmtId="3" fontId="0" fillId="0" borderId="0" xfId="0" applyNumberFormat="1" applyFill="1" applyBorder="1"/>
    <xf numFmtId="0" fontId="15" fillId="0" borderId="3" xfId="0" applyFont="1" applyFill="1" applyBorder="1"/>
    <xf numFmtId="0" fontId="10" fillId="0" borderId="3" xfId="0" applyFont="1" applyBorder="1"/>
    <xf numFmtId="3" fontId="10" fillId="0" borderId="3" xfId="0" applyNumberFormat="1" applyFont="1" applyBorder="1"/>
    <xf numFmtId="0" fontId="36" fillId="0" borderId="3" xfId="0" applyFont="1" applyBorder="1"/>
    <xf numFmtId="49" fontId="14" fillId="0" borderId="11" xfId="0" applyNumberFormat="1" applyFont="1" applyBorder="1" applyAlignment="1">
      <alignment horizontal="center"/>
    </xf>
    <xf numFmtId="0" fontId="32" fillId="0" borderId="0" xfId="0" applyFont="1"/>
    <xf numFmtId="0" fontId="20" fillId="0" borderId="10" xfId="0" applyFont="1" applyBorder="1"/>
    <xf numFmtId="0" fontId="9" fillId="0" borderId="0" xfId="0" applyFont="1"/>
    <xf numFmtId="0" fontId="37" fillId="0" borderId="0" xfId="0" applyFont="1"/>
    <xf numFmtId="0" fontId="24" fillId="0" borderId="2" xfId="0" applyFont="1" applyBorder="1" applyAlignment="1">
      <alignment horizontal="center"/>
    </xf>
    <xf numFmtId="0" fontId="24" fillId="0" borderId="13" xfId="0" applyFont="1" applyBorder="1"/>
    <xf numFmtId="0" fontId="16" fillId="0" borderId="7" xfId="0" applyFont="1" applyBorder="1"/>
    <xf numFmtId="3" fontId="16" fillId="0" borderId="3" xfId="0" applyNumberFormat="1" applyFont="1" applyBorder="1"/>
    <xf numFmtId="49" fontId="14" fillId="0" borderId="10" xfId="0" applyNumberFormat="1" applyFont="1" applyBorder="1" applyAlignment="1">
      <alignment horizontal="center"/>
    </xf>
    <xf numFmtId="0" fontId="14" fillId="0" borderId="10" xfId="0" applyFont="1" applyBorder="1" applyAlignment="1">
      <alignment horizontal="center"/>
    </xf>
    <xf numFmtId="0" fontId="15" fillId="0" borderId="3" xfId="0" applyFont="1" applyBorder="1" applyAlignment="1"/>
    <xf numFmtId="0" fontId="26" fillId="0" borderId="3" xfId="0" applyFont="1" applyBorder="1" applyAlignment="1">
      <alignment horizontal="left"/>
    </xf>
    <xf numFmtId="3" fontId="15" fillId="0" borderId="2" xfId="0" applyNumberFormat="1" applyFont="1" applyBorder="1" applyAlignment="1">
      <alignment horizontal="center"/>
    </xf>
    <xf numFmtId="3" fontId="15" fillId="0" borderId="2" xfId="0" applyNumberFormat="1" applyFont="1" applyBorder="1" applyAlignment="1">
      <alignment horizontal="right"/>
    </xf>
    <xf numFmtId="0" fontId="15" fillId="0" borderId="1" xfId="0" applyFont="1" applyBorder="1" applyAlignment="1">
      <alignment horizontal="right"/>
    </xf>
    <xf numFmtId="3" fontId="20" fillId="0" borderId="10" xfId="0" applyNumberFormat="1" applyFont="1" applyBorder="1" applyAlignment="1">
      <alignment horizontal="center"/>
    </xf>
    <xf numFmtId="3" fontId="14" fillId="2" borderId="4" xfId="0" applyNumberFormat="1" applyFont="1" applyFill="1" applyBorder="1"/>
    <xf numFmtId="0" fontId="15" fillId="0" borderId="4" xfId="0" applyFont="1" applyBorder="1" applyAlignment="1">
      <alignment horizontal="right"/>
    </xf>
    <xf numFmtId="3" fontId="20" fillId="0" borderId="2" xfId="0" applyNumberFormat="1" applyFont="1" applyBorder="1" applyAlignment="1">
      <alignment horizontal="right"/>
    </xf>
    <xf numFmtId="3" fontId="15" fillId="0" borderId="0" xfId="0" applyNumberFormat="1" applyFont="1" applyBorder="1" applyAlignment="1">
      <alignment horizontal="center"/>
    </xf>
    <xf numFmtId="0" fontId="24" fillId="0" borderId="9" xfId="0" applyFont="1" applyBorder="1"/>
    <xf numFmtId="3" fontId="16" fillId="0" borderId="18" xfId="0" applyNumberFormat="1" applyFont="1" applyBorder="1" applyAlignment="1">
      <alignment vertical="center"/>
    </xf>
    <xf numFmtId="49" fontId="18" fillId="0" borderId="11" xfId="0" applyNumberFormat="1" applyFont="1" applyBorder="1" applyAlignment="1">
      <alignment horizontal="center" vertical="center"/>
    </xf>
    <xf numFmtId="49" fontId="20" fillId="0" borderId="9" xfId="0" applyNumberFormat="1" applyFont="1" applyBorder="1" applyAlignment="1">
      <alignment horizontal="center" vertical="center"/>
    </xf>
    <xf numFmtId="49" fontId="18" fillId="0" borderId="11" xfId="0" applyNumberFormat="1" applyFont="1" applyBorder="1" applyAlignment="1">
      <alignment horizontal="center"/>
    </xf>
    <xf numFmtId="3" fontId="15" fillId="2" borderId="2" xfId="0" applyNumberFormat="1" applyFont="1" applyFill="1" applyBorder="1" applyAlignment="1">
      <alignment horizontal="right"/>
    </xf>
    <xf numFmtId="0" fontId="38" fillId="0" borderId="0" xfId="0" applyFont="1"/>
    <xf numFmtId="49" fontId="18" fillId="0" borderId="10" xfId="0" applyNumberFormat="1" applyFont="1" applyBorder="1" applyAlignment="1">
      <alignment horizontal="center"/>
    </xf>
    <xf numFmtId="0" fontId="18" fillId="0" borderId="10" xfId="0" applyFont="1" applyBorder="1"/>
    <xf numFmtId="0" fontId="13" fillId="0" borderId="0" xfId="0" applyFont="1" applyProtection="1">
      <protection locked="0"/>
    </xf>
    <xf numFmtId="3" fontId="24" fillId="0" borderId="12" xfId="0" applyNumberFormat="1" applyFont="1" applyBorder="1" applyAlignment="1">
      <alignment horizontal="right" vertical="center"/>
    </xf>
    <xf numFmtId="0" fontId="20" fillId="0" borderId="12" xfId="0" applyFont="1" applyBorder="1" applyAlignment="1">
      <alignment horizontal="left" vertical="center"/>
    </xf>
    <xf numFmtId="0" fontId="20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14" fillId="0" borderId="13" xfId="0" applyFont="1" applyBorder="1" applyAlignment="1">
      <alignment horizontal="center"/>
    </xf>
    <xf numFmtId="3" fontId="26" fillId="0" borderId="3" xfId="0" applyNumberFormat="1" applyFont="1" applyBorder="1"/>
    <xf numFmtId="3" fontId="18" fillId="0" borderId="19" xfId="0" applyNumberFormat="1" applyFont="1" applyBorder="1" applyAlignment="1">
      <alignment horizontal="right"/>
    </xf>
    <xf numFmtId="3" fontId="20" fillId="0" borderId="3" xfId="0" applyNumberFormat="1" applyFont="1" applyBorder="1" applyAlignment="1">
      <alignment horizontal="right"/>
    </xf>
    <xf numFmtId="3" fontId="24" fillId="0" borderId="2" xfId="0" applyNumberFormat="1" applyFont="1" applyBorder="1"/>
    <xf numFmtId="0" fontId="20" fillId="2" borderId="9" xfId="0" applyFont="1" applyFill="1" applyBorder="1"/>
    <xf numFmtId="0" fontId="16" fillId="0" borderId="22" xfId="0" applyFont="1" applyBorder="1"/>
    <xf numFmtId="0" fontId="16" fillId="0" borderId="21" xfId="0" applyFont="1" applyBorder="1"/>
    <xf numFmtId="0" fontId="16" fillId="0" borderId="16" xfId="0" applyFont="1" applyBorder="1"/>
    <xf numFmtId="3" fontId="16" fillId="0" borderId="16" xfId="0" applyNumberFormat="1" applyFont="1" applyBorder="1"/>
    <xf numFmtId="3" fontId="16" fillId="0" borderId="0" xfId="0" applyNumberFormat="1" applyFont="1" applyBorder="1"/>
    <xf numFmtId="0" fontId="16" fillId="0" borderId="0" xfId="0" applyFont="1"/>
    <xf numFmtId="0" fontId="15" fillId="0" borderId="17" xfId="0" applyFont="1" applyBorder="1"/>
    <xf numFmtId="3" fontId="15" fillId="0" borderId="17" xfId="0" applyNumberFormat="1" applyFont="1" applyBorder="1"/>
    <xf numFmtId="0" fontId="16" fillId="0" borderId="15" xfId="0" applyFont="1" applyBorder="1"/>
    <xf numFmtId="3" fontId="24" fillId="0" borderId="16" xfId="0" applyNumberFormat="1" applyFont="1" applyBorder="1"/>
    <xf numFmtId="3" fontId="16" fillId="0" borderId="15" xfId="0" applyNumberFormat="1" applyFont="1" applyBorder="1"/>
    <xf numFmtId="3" fontId="16" fillId="0" borderId="8" xfId="0" applyNumberFormat="1" applyFont="1" applyBorder="1"/>
    <xf numFmtId="0" fontId="16" fillId="0" borderId="8" xfId="0" applyFont="1" applyBorder="1"/>
    <xf numFmtId="0" fontId="38" fillId="0" borderId="8" xfId="0" applyFont="1" applyBorder="1"/>
    <xf numFmtId="0" fontId="14" fillId="0" borderId="21" xfId="0" applyFont="1" applyBorder="1"/>
    <xf numFmtId="0" fontId="24" fillId="0" borderId="23" xfId="0" applyFont="1" applyBorder="1"/>
    <xf numFmtId="3" fontId="24" fillId="0" borderId="24" xfId="0" applyNumberFormat="1" applyFont="1" applyBorder="1"/>
    <xf numFmtId="0" fontId="14" fillId="0" borderId="18" xfId="2" applyFont="1" applyBorder="1" applyAlignment="1">
      <alignment horizontal="right"/>
    </xf>
    <xf numFmtId="0" fontId="26" fillId="0" borderId="6" xfId="1" applyFont="1" applyBorder="1"/>
    <xf numFmtId="0" fontId="25" fillId="0" borderId="9" xfId="1" applyFont="1" applyBorder="1"/>
    <xf numFmtId="0" fontId="25" fillId="0" borderId="11" xfId="1" applyFont="1" applyBorder="1"/>
    <xf numFmtId="0" fontId="27" fillId="0" borderId="0" xfId="1" applyBorder="1"/>
    <xf numFmtId="0" fontId="27" fillId="0" borderId="5" xfId="1" applyBorder="1"/>
    <xf numFmtId="0" fontId="14" fillId="0" borderId="1" xfId="0" applyFont="1" applyBorder="1" applyAlignment="1">
      <alignment horizontal="center"/>
    </xf>
    <xf numFmtId="3" fontId="15" fillId="0" borderId="4" xfId="0" applyNumberFormat="1" applyFont="1" applyBorder="1" applyAlignment="1">
      <alignment horizontal="center"/>
    </xf>
    <xf numFmtId="3" fontId="15" fillId="0" borderId="4" xfId="0" applyNumberFormat="1" applyFont="1" applyBorder="1" applyAlignment="1">
      <alignment horizontal="right"/>
    </xf>
    <xf numFmtId="0" fontId="24" fillId="0" borderId="6" xfId="0" applyFont="1" applyBorder="1"/>
    <xf numFmtId="0" fontId="18" fillId="0" borderId="4" xfId="0" applyFont="1" applyBorder="1" applyAlignment="1">
      <alignment horizontal="left"/>
    </xf>
    <xf numFmtId="3" fontId="8" fillId="0" borderId="12" xfId="0" applyNumberFormat="1" applyFont="1" applyBorder="1"/>
    <xf numFmtId="0" fontId="20" fillId="0" borderId="3" xfId="0" applyFont="1" applyFill="1" applyBorder="1"/>
    <xf numFmtId="0" fontId="24" fillId="0" borderId="1" xfId="0" applyFont="1" applyBorder="1" applyAlignment="1">
      <alignment horizontal="right"/>
    </xf>
    <xf numFmtId="49" fontId="18" fillId="0" borderId="2" xfId="0" applyNumberFormat="1" applyFont="1" applyBorder="1" applyAlignment="1">
      <alignment horizontal="center" vertical="center"/>
    </xf>
    <xf numFmtId="49" fontId="20" fillId="0" borderId="6" xfId="0" applyNumberFormat="1" applyFont="1" applyBorder="1" applyAlignment="1">
      <alignment horizontal="center" vertical="center"/>
    </xf>
    <xf numFmtId="3" fontId="24" fillId="0" borderId="19" xfId="0" applyNumberFormat="1" applyFont="1" applyBorder="1" applyAlignment="1">
      <alignment horizontal="right"/>
    </xf>
    <xf numFmtId="49" fontId="24" fillId="0" borderId="11" xfId="0" applyNumberFormat="1" applyFont="1" applyBorder="1" applyAlignment="1">
      <alignment horizontal="center" vertical="center"/>
    </xf>
    <xf numFmtId="49" fontId="24" fillId="0" borderId="6" xfId="0" applyNumberFormat="1" applyFont="1" applyBorder="1" applyAlignment="1">
      <alignment horizontal="center" vertical="center"/>
    </xf>
    <xf numFmtId="3" fontId="24" fillId="0" borderId="3" xfId="0" applyNumberFormat="1" applyFont="1" applyBorder="1" applyAlignment="1">
      <alignment horizontal="right"/>
    </xf>
    <xf numFmtId="3" fontId="39" fillId="0" borderId="0" xfId="0" applyNumberFormat="1" applyFont="1"/>
    <xf numFmtId="0" fontId="7" fillId="0" borderId="0" xfId="4"/>
    <xf numFmtId="0" fontId="7" fillId="0" borderId="3" xfId="4" applyBorder="1"/>
    <xf numFmtId="0" fontId="40" fillId="0" borderId="3" xfId="4" applyFont="1" applyBorder="1" applyAlignment="1">
      <alignment horizontal="center" vertical="center"/>
    </xf>
    <xf numFmtId="0" fontId="41" fillId="0" borderId="3" xfId="4" applyFont="1" applyBorder="1" applyAlignment="1">
      <alignment horizontal="left" vertical="center" wrapText="1"/>
    </xf>
    <xf numFmtId="1" fontId="7" fillId="0" borderId="3" xfId="4" applyNumberFormat="1" applyBorder="1" applyAlignment="1">
      <alignment horizontal="center" vertical="center"/>
    </xf>
    <xf numFmtId="0" fontId="20" fillId="2" borderId="1" xfId="0" applyFont="1" applyFill="1" applyBorder="1"/>
    <xf numFmtId="0" fontId="8" fillId="0" borderId="12" xfId="2" applyFont="1" applyBorder="1" applyAlignment="1">
      <alignment horizontal="center" wrapText="1"/>
    </xf>
    <xf numFmtId="0" fontId="6" fillId="0" borderId="0" xfId="4" applyFont="1"/>
    <xf numFmtId="0" fontId="26" fillId="0" borderId="7" xfId="1" applyFont="1" applyBorder="1"/>
    <xf numFmtId="3" fontId="26" fillId="0" borderId="12" xfId="1" applyNumberFormat="1" applyFont="1" applyBorder="1"/>
    <xf numFmtId="3" fontId="20" fillId="0" borderId="12" xfId="2" applyNumberFormat="1" applyFont="1" applyBorder="1"/>
    <xf numFmtId="0" fontId="26" fillId="0" borderId="11" xfId="1" applyFont="1" applyBorder="1"/>
    <xf numFmtId="3" fontId="26" fillId="0" borderId="0" xfId="1" applyNumberFormat="1" applyFont="1" applyBorder="1"/>
    <xf numFmtId="0" fontId="14" fillId="0" borderId="8" xfId="0" applyFont="1" applyBorder="1" applyAlignment="1">
      <alignment horizontal="right"/>
    </xf>
    <xf numFmtId="3" fontId="14" fillId="2" borderId="2" xfId="0" applyNumberFormat="1" applyFont="1" applyFill="1" applyBorder="1"/>
    <xf numFmtId="3" fontId="15" fillId="0" borderId="1" xfId="0" applyNumberFormat="1" applyFont="1" applyBorder="1" applyAlignment="1">
      <alignment horizontal="right"/>
    </xf>
    <xf numFmtId="0" fontId="24" fillId="0" borderId="4" xfId="0" applyFont="1" applyBorder="1" applyAlignment="1">
      <alignment horizontal="left"/>
    </xf>
    <xf numFmtId="0" fontId="18" fillId="0" borderId="4" xfId="0" applyFont="1" applyBorder="1" applyAlignment="1">
      <alignment horizontal="right"/>
    </xf>
    <xf numFmtId="49" fontId="22" fillId="0" borderId="10" xfId="0" applyNumberFormat="1" applyFont="1" applyBorder="1" applyAlignment="1">
      <alignment horizontal="center" vertical="center"/>
    </xf>
    <xf numFmtId="3" fontId="18" fillId="0" borderId="2" xfId="0" applyNumberFormat="1" applyFont="1" applyBorder="1" applyAlignment="1">
      <alignment vertical="center"/>
    </xf>
    <xf numFmtId="3" fontId="24" fillId="0" borderId="5" xfId="0" applyNumberFormat="1" applyFont="1" applyBorder="1" applyAlignment="1">
      <alignment vertical="center"/>
    </xf>
    <xf numFmtId="3" fontId="24" fillId="0" borderId="4" xfId="0" applyNumberFormat="1" applyFont="1" applyBorder="1" applyAlignment="1">
      <alignment vertical="center"/>
    </xf>
    <xf numFmtId="0" fontId="31" fillId="0" borderId="4" xfId="0" applyFont="1" applyBorder="1" applyAlignment="1">
      <alignment horizontal="left"/>
    </xf>
    <xf numFmtId="3" fontId="16" fillId="0" borderId="4" xfId="0" applyNumberFormat="1" applyFont="1" applyBorder="1" applyAlignment="1">
      <alignment vertical="center"/>
    </xf>
    <xf numFmtId="3" fontId="20" fillId="0" borderId="4" xfId="0" applyNumberFormat="1" applyFont="1" applyBorder="1" applyAlignment="1">
      <alignment horizontal="right"/>
    </xf>
    <xf numFmtId="0" fontId="24" fillId="0" borderId="4" xfId="0" applyFont="1" applyBorder="1"/>
    <xf numFmtId="0" fontId="18" fillId="0" borderId="2" xfId="0" applyFont="1" applyBorder="1"/>
    <xf numFmtId="49" fontId="24" fillId="0" borderId="1" xfId="0" applyNumberFormat="1" applyFont="1" applyBorder="1" applyAlignment="1">
      <alignment horizontal="center"/>
    </xf>
    <xf numFmtId="3" fontId="24" fillId="0" borderId="18" xfId="0" applyNumberFormat="1" applyFont="1" applyBorder="1"/>
    <xf numFmtId="49" fontId="20" fillId="0" borderId="3" xfId="0" applyNumberFormat="1" applyFont="1" applyBorder="1" applyAlignment="1">
      <alignment horizontal="center"/>
    </xf>
    <xf numFmtId="3" fontId="18" fillId="0" borderId="13" xfId="0" applyNumberFormat="1" applyFont="1" applyBorder="1" applyAlignment="1">
      <alignment horizontal="right" vertical="center"/>
    </xf>
    <xf numFmtId="49" fontId="20" fillId="0" borderId="11" xfId="0" applyNumberFormat="1" applyFont="1" applyBorder="1" applyAlignment="1">
      <alignment horizontal="center" vertical="center"/>
    </xf>
    <xf numFmtId="0" fontId="24" fillId="0" borderId="1" xfId="0" applyFont="1" applyBorder="1" applyAlignment="1">
      <alignment horizontal="left"/>
    </xf>
    <xf numFmtId="0" fontId="18" fillId="0" borderId="2" xfId="0" applyFont="1" applyBorder="1" applyAlignment="1">
      <alignment horizontal="left"/>
    </xf>
    <xf numFmtId="3" fontId="24" fillId="0" borderId="18" xfId="0" applyNumberFormat="1" applyFont="1" applyBorder="1" applyAlignment="1">
      <alignment horizontal="right"/>
    </xf>
    <xf numFmtId="0" fontId="15" fillId="2" borderId="1" xfId="0" applyFont="1" applyFill="1" applyBorder="1"/>
    <xf numFmtId="0" fontId="14" fillId="2" borderId="2" xfId="0" applyFont="1" applyFill="1" applyBorder="1"/>
    <xf numFmtId="0" fontId="25" fillId="0" borderId="2" xfId="0" applyFont="1" applyBorder="1" applyAlignment="1">
      <alignment horizontal="left"/>
    </xf>
    <xf numFmtId="0" fontId="0" fillId="0" borderId="4" xfId="0" applyBorder="1"/>
    <xf numFmtId="0" fontId="0" fillId="0" borderId="2" xfId="0" applyBorder="1"/>
    <xf numFmtId="0" fontId="13" fillId="0" borderId="0" xfId="0" applyFont="1" applyAlignment="1">
      <alignment horizontal="center"/>
    </xf>
    <xf numFmtId="0" fontId="14" fillId="0" borderId="9" xfId="0" applyFont="1" applyBorder="1" applyAlignment="1">
      <alignment horizontal="center"/>
    </xf>
    <xf numFmtId="0" fontId="15" fillId="2" borderId="4" xfId="0" applyFont="1" applyFill="1" applyBorder="1"/>
    <xf numFmtId="3" fontId="35" fillId="0" borderId="0" xfId="0" applyNumberFormat="1" applyFont="1" applyAlignment="1">
      <alignment horizontal="center"/>
    </xf>
    <xf numFmtId="3" fontId="10" fillId="0" borderId="0" xfId="0" applyNumberFormat="1" applyFont="1" applyAlignment="1">
      <alignment horizontal="left"/>
    </xf>
    <xf numFmtId="0" fontId="15" fillId="2" borderId="4" xfId="0" applyFont="1" applyFill="1" applyBorder="1" applyAlignment="1">
      <alignment horizontal="center"/>
    </xf>
    <xf numFmtId="3" fontId="14" fillId="2" borderId="1" xfId="0" applyNumberFormat="1" applyFont="1" applyFill="1" applyBorder="1"/>
    <xf numFmtId="3" fontId="14" fillId="2" borderId="18" xfId="0" applyNumberFormat="1" applyFont="1" applyFill="1" applyBorder="1"/>
    <xf numFmtId="3" fontId="14" fillId="2" borderId="5" xfId="0" applyNumberFormat="1" applyFont="1" applyFill="1" applyBorder="1"/>
    <xf numFmtId="3" fontId="14" fillId="2" borderId="9" xfId="0" applyNumberFormat="1" applyFont="1" applyFill="1" applyBorder="1"/>
    <xf numFmtId="3" fontId="0" fillId="2" borderId="0" xfId="0" applyNumberFormat="1" applyFill="1"/>
    <xf numFmtId="0" fontId="0" fillId="2" borderId="0" xfId="0" applyFill="1"/>
    <xf numFmtId="0" fontId="14" fillId="2" borderId="2" xfId="0" applyFont="1" applyFill="1" applyBorder="1" applyAlignment="1">
      <alignment horizontal="center"/>
    </xf>
    <xf numFmtId="3" fontId="14" fillId="2" borderId="13" xfId="0" applyNumberFormat="1" applyFont="1" applyFill="1" applyBorder="1"/>
    <xf numFmtId="3" fontId="14" fillId="2" borderId="8" xfId="0" applyNumberFormat="1" applyFont="1" applyFill="1" applyBorder="1"/>
    <xf numFmtId="3" fontId="14" fillId="2" borderId="10" xfId="0" applyNumberFormat="1" applyFont="1" applyFill="1" applyBorder="1"/>
    <xf numFmtId="3" fontId="14" fillId="2" borderId="19" xfId="0" applyNumberFormat="1" applyFont="1" applyFill="1" applyBorder="1"/>
    <xf numFmtId="3" fontId="14" fillId="2" borderId="5" xfId="0" applyNumberFormat="1" applyFont="1" applyFill="1" applyBorder="1" applyAlignment="1">
      <alignment horizontal="right"/>
    </xf>
    <xf numFmtId="3" fontId="14" fillId="2" borderId="11" xfId="0" applyNumberFormat="1" applyFont="1" applyFill="1" applyBorder="1"/>
    <xf numFmtId="3" fontId="14" fillId="2" borderId="0" xfId="0" applyNumberFormat="1" applyFont="1" applyFill="1" applyBorder="1"/>
    <xf numFmtId="0" fontId="15" fillId="2" borderId="1" xfId="0" applyFont="1" applyFill="1" applyBorder="1" applyAlignment="1">
      <alignment horizontal="center"/>
    </xf>
    <xf numFmtId="3" fontId="14" fillId="2" borderId="0" xfId="0" applyNumberFormat="1" applyFont="1" applyFill="1"/>
    <xf numFmtId="0" fontId="40" fillId="0" borderId="11" xfId="4" applyFont="1" applyBorder="1" applyAlignment="1">
      <alignment horizontal="center" vertical="center"/>
    </xf>
    <xf numFmtId="0" fontId="7" fillId="0" borderId="0" xfId="4" applyBorder="1"/>
    <xf numFmtId="1" fontId="7" fillId="0" borderId="10" xfId="4" applyNumberFormat="1" applyBorder="1" applyAlignment="1">
      <alignment horizontal="center" vertical="center"/>
    </xf>
    <xf numFmtId="0" fontId="15" fillId="0" borderId="8" xfId="2" applyFont="1" applyBorder="1" applyAlignment="1">
      <alignment horizontal="right"/>
    </xf>
    <xf numFmtId="3" fontId="8" fillId="0" borderId="0" xfId="0" applyNumberFormat="1" applyFont="1"/>
    <xf numFmtId="0" fontId="20" fillId="2" borderId="4" xfId="0" applyFont="1" applyFill="1" applyBorder="1"/>
    <xf numFmtId="0" fontId="2" fillId="0" borderId="0" xfId="4" applyFont="1" applyBorder="1"/>
    <xf numFmtId="0" fontId="8" fillId="0" borderId="10" xfId="0" applyFont="1" applyBorder="1"/>
    <xf numFmtId="0" fontId="45" fillId="0" borderId="10" xfId="0" applyFont="1" applyBorder="1"/>
    <xf numFmtId="0" fontId="9" fillId="0" borderId="0" xfId="0" applyFont="1" applyBorder="1"/>
    <xf numFmtId="49" fontId="18" fillId="0" borderId="2" xfId="0" applyNumberFormat="1" applyFont="1" applyBorder="1" applyAlignment="1">
      <alignment horizontal="center"/>
    </xf>
    <xf numFmtId="3" fontId="14" fillId="0" borderId="3" xfId="0" applyNumberFormat="1" applyFont="1" applyFill="1" applyBorder="1" applyAlignment="1">
      <alignment horizontal="right" vertical="center" wrapText="1"/>
    </xf>
    <xf numFmtId="0" fontId="13" fillId="0" borderId="0" xfId="0" applyFont="1" applyAlignment="1">
      <alignment horizontal="center"/>
    </xf>
    <xf numFmtId="0" fontId="14" fillId="0" borderId="19" xfId="2" applyFont="1" applyBorder="1" applyAlignment="1">
      <alignment horizontal="right"/>
    </xf>
    <xf numFmtId="0" fontId="18" fillId="0" borderId="13" xfId="0" applyFont="1" applyBorder="1" applyAlignment="1">
      <alignment horizontal="left" vertical="center"/>
    </xf>
    <xf numFmtId="3" fontId="24" fillId="0" borderId="0" xfId="0" applyNumberFormat="1" applyFont="1" applyBorder="1" applyAlignment="1">
      <alignment vertical="center"/>
    </xf>
    <xf numFmtId="49" fontId="20" fillId="0" borderId="2" xfId="0" applyNumberFormat="1" applyFont="1" applyBorder="1" applyAlignment="1">
      <alignment horizontal="center" vertical="center"/>
    </xf>
    <xf numFmtId="0" fontId="24" fillId="0" borderId="2" xfId="0" applyFont="1" applyBorder="1" applyAlignment="1">
      <alignment vertical="center"/>
    </xf>
    <xf numFmtId="3" fontId="24" fillId="0" borderId="2" xfId="0" applyNumberFormat="1" applyFont="1" applyBorder="1" applyAlignment="1">
      <alignment vertical="center"/>
    </xf>
    <xf numFmtId="3" fontId="18" fillId="0" borderId="19" xfId="0" applyNumberFormat="1" applyFont="1" applyBorder="1" applyAlignment="1">
      <alignment horizontal="right" vertical="center"/>
    </xf>
    <xf numFmtId="0" fontId="18" fillId="0" borderId="19" xfId="0" applyFont="1" applyBorder="1" applyAlignment="1">
      <alignment horizontal="left" vertical="center"/>
    </xf>
    <xf numFmtId="0" fontId="24" fillId="0" borderId="3" xfId="0" applyFont="1" applyBorder="1" applyAlignment="1">
      <alignment horizontal="left" vertical="center"/>
    </xf>
    <xf numFmtId="0" fontId="24" fillId="0" borderId="4" xfId="0" applyFont="1" applyBorder="1" applyAlignment="1">
      <alignment horizontal="left" vertical="center"/>
    </xf>
    <xf numFmtId="3" fontId="24" fillId="0" borderId="3" xfId="0" applyNumberFormat="1" applyFont="1" applyBorder="1" applyAlignment="1">
      <alignment horizontal="right" vertical="center"/>
    </xf>
    <xf numFmtId="3" fontId="24" fillId="0" borderId="19" xfId="0" applyNumberFormat="1" applyFont="1" applyBorder="1" applyAlignment="1">
      <alignment horizontal="right" vertical="center"/>
    </xf>
    <xf numFmtId="0" fontId="0" fillId="0" borderId="7" xfId="0" applyBorder="1" applyAlignment="1"/>
    <xf numFmtId="0" fontId="20" fillId="0" borderId="6" xfId="2" applyFont="1" applyBorder="1" applyAlignment="1"/>
    <xf numFmtId="0" fontId="20" fillId="0" borderId="0" xfId="2" applyFont="1" applyBorder="1" applyAlignment="1"/>
    <xf numFmtId="3" fontId="20" fillId="0" borderId="0" xfId="2" applyNumberFormat="1" applyFont="1" applyBorder="1"/>
    <xf numFmtId="0" fontId="9" fillId="0" borderId="3" xfId="0" applyFont="1" applyBorder="1"/>
    <xf numFmtId="0" fontId="9" fillId="0" borderId="3" xfId="0" applyFont="1" applyBorder="1" applyAlignment="1">
      <alignment horizontal="center"/>
    </xf>
    <xf numFmtId="0" fontId="14" fillId="2" borderId="1" xfId="0" applyFont="1" applyFill="1" applyBorder="1" applyAlignment="1">
      <alignment horizontal="center" vertical="center" wrapText="1"/>
    </xf>
    <xf numFmtId="0" fontId="13" fillId="0" borderId="0" xfId="8" applyFont="1"/>
    <xf numFmtId="0" fontId="13" fillId="0" borderId="0" xfId="8" applyFont="1" applyFill="1" applyAlignment="1">
      <alignment horizontal="center"/>
    </xf>
    <xf numFmtId="0" fontId="14" fillId="0" borderId="0" xfId="9" applyFont="1" applyFill="1"/>
    <xf numFmtId="0" fontId="14" fillId="0" borderId="0" xfId="9" applyFont="1" applyFill="1" applyBorder="1"/>
    <xf numFmtId="0" fontId="14" fillId="0" borderId="0" xfId="2" applyFont="1" applyFill="1"/>
    <xf numFmtId="3" fontId="1" fillId="3" borderId="0" xfId="8" applyNumberFormat="1" applyFill="1"/>
    <xf numFmtId="0" fontId="1" fillId="0" borderId="0" xfId="8" applyFill="1"/>
    <xf numFmtId="0" fontId="19" fillId="0" borderId="0" xfId="2" applyFont="1" applyFill="1"/>
    <xf numFmtId="0" fontId="19" fillId="0" borderId="0" xfId="2" applyFont="1" applyFill="1" applyAlignment="1">
      <alignment horizontal="center"/>
    </xf>
    <xf numFmtId="0" fontId="1" fillId="2" borderId="0" xfId="8" applyFill="1"/>
    <xf numFmtId="0" fontId="15" fillId="0" borderId="1" xfId="8" applyFont="1" applyBorder="1" applyAlignment="1">
      <alignment horizontal="center"/>
    </xf>
    <xf numFmtId="0" fontId="15" fillId="0" borderId="4" xfId="8" applyFont="1" applyBorder="1" applyAlignment="1">
      <alignment horizontal="center"/>
    </xf>
    <xf numFmtId="0" fontId="15" fillId="0" borderId="2" xfId="8" applyFont="1" applyBorder="1" applyAlignment="1">
      <alignment horizontal="center"/>
    </xf>
    <xf numFmtId="0" fontId="15" fillId="0" borderId="3" xfId="8" applyFont="1" applyBorder="1" applyAlignment="1"/>
    <xf numFmtId="0" fontId="15" fillId="0" borderId="3" xfId="8" applyFont="1" applyBorder="1" applyAlignment="1">
      <alignment horizontal="center"/>
    </xf>
    <xf numFmtId="0" fontId="24" fillId="0" borderId="1" xfId="2" applyFont="1" applyFill="1" applyBorder="1"/>
    <xf numFmtId="0" fontId="18" fillId="0" borderId="1" xfId="9" applyFont="1" applyFill="1" applyBorder="1"/>
    <xf numFmtId="3" fontId="14" fillId="0" borderId="1" xfId="2" applyNumberFormat="1" applyFont="1" applyFill="1" applyBorder="1"/>
    <xf numFmtId="3" fontId="14" fillId="0" borderId="5" xfId="2" applyNumberFormat="1" applyFont="1" applyFill="1" applyBorder="1"/>
    <xf numFmtId="3" fontId="14" fillId="0" borderId="4" xfId="2" applyNumberFormat="1" applyFont="1" applyFill="1" applyBorder="1"/>
    <xf numFmtId="3" fontId="1" fillId="0" borderId="0" xfId="8" applyNumberFormat="1" applyFill="1"/>
    <xf numFmtId="0" fontId="14" fillId="0" borderId="2" xfId="9" applyFont="1" applyFill="1" applyBorder="1"/>
    <xf numFmtId="0" fontId="14" fillId="0" borderId="4" xfId="9" applyFont="1" applyFill="1" applyBorder="1"/>
    <xf numFmtId="3" fontId="14" fillId="0" borderId="2" xfId="2" applyNumberFormat="1" applyFont="1" applyFill="1" applyBorder="1"/>
    <xf numFmtId="3" fontId="14" fillId="0" borderId="8" xfId="2" applyNumberFormat="1" applyFont="1" applyFill="1" applyBorder="1"/>
    <xf numFmtId="0" fontId="24" fillId="0" borderId="4" xfId="2" applyFont="1" applyFill="1" applyBorder="1"/>
    <xf numFmtId="3" fontId="14" fillId="0" borderId="0" xfId="2" applyNumberFormat="1" applyFont="1" applyFill="1" applyBorder="1"/>
    <xf numFmtId="0" fontId="1" fillId="0" borderId="8" xfId="8" applyFill="1" applyBorder="1"/>
    <xf numFmtId="0" fontId="20" fillId="0" borderId="3" xfId="2" applyFont="1" applyFill="1" applyBorder="1"/>
    <xf numFmtId="0" fontId="24" fillId="0" borderId="1" xfId="9" applyFont="1" applyFill="1" applyBorder="1"/>
    <xf numFmtId="0" fontId="18" fillId="0" borderId="4" xfId="9" applyFont="1" applyFill="1" applyBorder="1"/>
    <xf numFmtId="0" fontId="1" fillId="0" borderId="0" xfId="8" applyFill="1" applyBorder="1"/>
    <xf numFmtId="0" fontId="20" fillId="0" borderId="4" xfId="2" applyFont="1" applyFill="1" applyBorder="1"/>
    <xf numFmtId="0" fontId="18" fillId="0" borderId="2" xfId="9" applyFont="1" applyFill="1" applyBorder="1"/>
    <xf numFmtId="0" fontId="20" fillId="0" borderId="4" xfId="9" applyFont="1" applyFill="1" applyBorder="1"/>
    <xf numFmtId="0" fontId="14" fillId="0" borderId="10" xfId="9" applyFont="1" applyFill="1" applyBorder="1"/>
    <xf numFmtId="0" fontId="16" fillId="0" borderId="11" xfId="8" applyFont="1" applyFill="1" applyBorder="1"/>
    <xf numFmtId="3" fontId="18" fillId="0" borderId="0" xfId="8" applyNumberFormat="1" applyFont="1" applyFill="1" applyBorder="1"/>
    <xf numFmtId="3" fontId="18" fillId="0" borderId="4" xfId="8" applyNumberFormat="1" applyFont="1" applyFill="1" applyBorder="1"/>
    <xf numFmtId="0" fontId="1" fillId="0" borderId="4" xfId="8" applyFill="1" applyBorder="1"/>
    <xf numFmtId="0" fontId="18" fillId="0" borderId="11" xfId="8" applyFont="1" applyFill="1" applyBorder="1" applyAlignment="1">
      <alignment horizontal="left"/>
    </xf>
    <xf numFmtId="3" fontId="14" fillId="0" borderId="4" xfId="8" applyNumberFormat="1" applyFont="1" applyFill="1" applyBorder="1"/>
    <xf numFmtId="0" fontId="15" fillId="0" borderId="11" xfId="8" applyFont="1" applyFill="1" applyBorder="1"/>
    <xf numFmtId="0" fontId="18" fillId="0" borderId="4" xfId="8" applyFont="1" applyFill="1" applyBorder="1" applyAlignment="1">
      <alignment horizontal="left"/>
    </xf>
    <xf numFmtId="0" fontId="18" fillId="0" borderId="2" xfId="8" applyFont="1" applyFill="1" applyBorder="1" applyAlignment="1">
      <alignment horizontal="left"/>
    </xf>
    <xf numFmtId="3" fontId="18" fillId="0" borderId="8" xfId="8" applyNumberFormat="1" applyFont="1" applyFill="1" applyBorder="1"/>
    <xf numFmtId="3" fontId="18" fillId="0" borderId="2" xfId="8" applyNumberFormat="1" applyFont="1" applyFill="1" applyBorder="1"/>
    <xf numFmtId="0" fontId="1" fillId="0" borderId="2" xfId="8" applyFill="1" applyBorder="1"/>
    <xf numFmtId="0" fontId="20" fillId="0" borderId="4" xfId="8" applyFont="1" applyFill="1" applyBorder="1" applyAlignment="1">
      <alignment horizontal="left"/>
    </xf>
    <xf numFmtId="0" fontId="18" fillId="2" borderId="2" xfId="8" applyFont="1" applyFill="1" applyBorder="1" applyAlignment="1">
      <alignment horizontal="left"/>
    </xf>
    <xf numFmtId="3" fontId="14" fillId="2" borderId="2" xfId="2" applyNumberFormat="1" applyFont="1" applyFill="1" applyBorder="1"/>
    <xf numFmtId="3" fontId="18" fillId="2" borderId="8" xfId="8" applyNumberFormat="1" applyFont="1" applyFill="1" applyBorder="1"/>
    <xf numFmtId="3" fontId="18" fillId="2" borderId="2" xfId="8" applyNumberFormat="1" applyFont="1" applyFill="1" applyBorder="1"/>
    <xf numFmtId="0" fontId="1" fillId="2" borderId="2" xfId="8" applyFill="1" applyBorder="1"/>
    <xf numFmtId="0" fontId="1" fillId="2" borderId="8" xfId="8" applyFill="1" applyBorder="1"/>
    <xf numFmtId="0" fontId="24" fillId="0" borderId="4" xfId="9" applyFont="1" applyFill="1" applyBorder="1"/>
    <xf numFmtId="3" fontId="14" fillId="0" borderId="10" xfId="2" applyNumberFormat="1" applyFont="1" applyFill="1" applyBorder="1"/>
    <xf numFmtId="0" fontId="24" fillId="0" borderId="4" xfId="9" applyFont="1" applyFill="1" applyBorder="1" applyAlignment="1"/>
    <xf numFmtId="3" fontId="14" fillId="0" borderId="0" xfId="9" applyNumberFormat="1" applyFont="1" applyFill="1" applyBorder="1"/>
    <xf numFmtId="3" fontId="14" fillId="0" borderId="4" xfId="9" applyNumberFormat="1" applyFont="1" applyFill="1" applyBorder="1"/>
    <xf numFmtId="0" fontId="20" fillId="0" borderId="4" xfId="9" applyFont="1" applyFill="1" applyBorder="1" applyAlignment="1"/>
    <xf numFmtId="0" fontId="20" fillId="0" borderId="1" xfId="2" applyFont="1" applyFill="1" applyBorder="1"/>
    <xf numFmtId="0" fontId="20" fillId="0" borderId="1" xfId="9" applyFont="1" applyFill="1" applyBorder="1"/>
    <xf numFmtId="3" fontId="20" fillId="0" borderId="18" xfId="2" applyNumberFormat="1" applyFont="1" applyFill="1" applyBorder="1"/>
    <xf numFmtId="3" fontId="20" fillId="0" borderId="5" xfId="2" applyNumberFormat="1" applyFont="1" applyFill="1" applyBorder="1"/>
    <xf numFmtId="3" fontId="20" fillId="0" borderId="1" xfId="2" applyNumberFormat="1" applyFont="1" applyFill="1" applyBorder="1"/>
    <xf numFmtId="0" fontId="1" fillId="0" borderId="5" xfId="8" applyFill="1" applyBorder="1"/>
    <xf numFmtId="0" fontId="15" fillId="0" borderId="4" xfId="2" applyFont="1" applyFill="1" applyBorder="1"/>
    <xf numFmtId="3" fontId="20" fillId="0" borderId="19" xfId="2" applyNumberFormat="1" applyFont="1" applyFill="1" applyBorder="1"/>
    <xf numFmtId="0" fontId="26" fillId="0" borderId="0" xfId="8" applyFont="1" applyFill="1" applyBorder="1"/>
    <xf numFmtId="0" fontId="15" fillId="0" borderId="3" xfId="2" applyFont="1" applyFill="1" applyBorder="1"/>
    <xf numFmtId="0" fontId="1" fillId="0" borderId="3" xfId="8" applyFill="1" applyBorder="1"/>
    <xf numFmtId="3" fontId="25" fillId="0" borderId="3" xfId="8" applyNumberFormat="1" applyFont="1" applyFill="1" applyBorder="1"/>
    <xf numFmtId="0" fontId="25" fillId="0" borderId="3" xfId="8" applyFont="1" applyFill="1" applyBorder="1"/>
    <xf numFmtId="3" fontId="25" fillId="0" borderId="19" xfId="8" applyNumberFormat="1" applyFont="1" applyFill="1" applyBorder="1"/>
    <xf numFmtId="3" fontId="25" fillId="0" borderId="4" xfId="8" applyNumberFormat="1" applyFont="1" applyFill="1" applyBorder="1"/>
    <xf numFmtId="0" fontId="15" fillId="0" borderId="0" xfId="2" applyFont="1" applyFill="1" applyBorder="1"/>
    <xf numFmtId="0" fontId="14" fillId="0" borderId="0" xfId="8" applyFont="1"/>
    <xf numFmtId="3" fontId="14" fillId="0" borderId="0" xfId="9" applyNumberFormat="1" applyFont="1" applyFill="1"/>
    <xf numFmtId="3" fontId="14" fillId="0" borderId="5" xfId="9" applyNumberFormat="1" applyFont="1" applyFill="1" applyBorder="1"/>
    <xf numFmtId="3" fontId="14" fillId="0" borderId="1" xfId="9" applyNumberFormat="1" applyFont="1" applyFill="1" applyBorder="1"/>
    <xf numFmtId="3" fontId="14" fillId="0" borderId="2" xfId="9" applyNumberFormat="1" applyFont="1" applyFill="1" applyBorder="1"/>
    <xf numFmtId="3" fontId="14" fillId="0" borderId="8" xfId="9" applyNumberFormat="1" applyFont="1" applyFill="1" applyBorder="1"/>
    <xf numFmtId="3" fontId="1" fillId="0" borderId="8" xfId="8" applyNumberFormat="1" applyFill="1" applyBorder="1"/>
    <xf numFmtId="0" fontId="16" fillId="0" borderId="4" xfId="8" applyFont="1" applyFill="1" applyBorder="1"/>
    <xf numFmtId="3" fontId="18" fillId="0" borderId="19" xfId="8" applyNumberFormat="1" applyFont="1" applyFill="1" applyBorder="1"/>
    <xf numFmtId="0" fontId="25" fillId="0" borderId="4" xfId="8" applyFont="1" applyFill="1" applyBorder="1"/>
    <xf numFmtId="0" fontId="25" fillId="0" borderId="0" xfId="8" applyFont="1" applyFill="1"/>
    <xf numFmtId="0" fontId="15" fillId="0" borderId="4" xfId="8" applyFont="1" applyFill="1" applyBorder="1"/>
    <xf numFmtId="3" fontId="14" fillId="0" borderId="0" xfId="8" applyNumberFormat="1" applyFont="1" applyFill="1" applyBorder="1"/>
    <xf numFmtId="3" fontId="1" fillId="0" borderId="0" xfId="8" applyNumberFormat="1" applyFill="1" applyBorder="1"/>
    <xf numFmtId="3" fontId="14" fillId="0" borderId="8" xfId="8" applyNumberFormat="1" applyFont="1" applyFill="1" applyBorder="1"/>
    <xf numFmtId="3" fontId="18" fillId="0" borderId="13" xfId="8" applyNumberFormat="1" applyFont="1" applyFill="1" applyBorder="1"/>
    <xf numFmtId="3" fontId="14" fillId="0" borderId="2" xfId="8" applyNumberFormat="1" applyFont="1" applyFill="1" applyBorder="1"/>
    <xf numFmtId="0" fontId="24" fillId="0" borderId="4" xfId="8" applyFont="1" applyFill="1" applyBorder="1" applyAlignment="1">
      <alignment horizontal="left"/>
    </xf>
    <xf numFmtId="3" fontId="14" fillId="2" borderId="8" xfId="8" applyNumberFormat="1" applyFont="1" applyFill="1" applyBorder="1"/>
    <xf numFmtId="3" fontId="14" fillId="2" borderId="2" xfId="8" applyNumberFormat="1" applyFont="1" applyFill="1" applyBorder="1"/>
    <xf numFmtId="3" fontId="20" fillId="0" borderId="0" xfId="9" applyNumberFormat="1" applyFont="1" applyFill="1" applyBorder="1"/>
    <xf numFmtId="3" fontId="20" fillId="0" borderId="4" xfId="9" applyNumberFormat="1" applyFont="1" applyFill="1" applyBorder="1"/>
    <xf numFmtId="0" fontId="46" fillId="0" borderId="4" xfId="9" applyFont="1" applyFill="1" applyBorder="1"/>
    <xf numFmtId="0" fontId="20" fillId="0" borderId="1" xfId="9" applyFont="1" applyFill="1" applyBorder="1" applyAlignment="1"/>
    <xf numFmtId="3" fontId="15" fillId="0" borderId="4" xfId="2" applyNumberFormat="1" applyFont="1" applyFill="1" applyBorder="1"/>
    <xf numFmtId="3" fontId="25" fillId="0" borderId="12" xfId="8" applyNumberFormat="1" applyFont="1" applyFill="1" applyBorder="1"/>
    <xf numFmtId="0" fontId="25" fillId="0" borderId="12" xfId="8" applyFont="1" applyFill="1" applyBorder="1"/>
    <xf numFmtId="0" fontId="25" fillId="0" borderId="0" xfId="8" applyFont="1" applyFill="1" applyBorder="1"/>
    <xf numFmtId="3" fontId="25" fillId="0" borderId="0" xfId="8" applyNumberFormat="1" applyFont="1" applyFill="1"/>
    <xf numFmtId="0" fontId="20" fillId="0" borderId="1" xfId="0" applyFont="1" applyFill="1" applyBorder="1"/>
    <xf numFmtId="0" fontId="15" fillId="0" borderId="1" xfId="0" applyFont="1" applyFill="1" applyBorder="1"/>
    <xf numFmtId="3" fontId="14" fillId="0" borderId="8" xfId="0" applyNumberFormat="1" applyFont="1" applyFill="1" applyBorder="1"/>
    <xf numFmtId="3" fontId="18" fillId="0" borderId="19" xfId="0" applyNumberFormat="1" applyFont="1" applyBorder="1"/>
    <xf numFmtId="3" fontId="24" fillId="0" borderId="19" xfId="0" applyNumberFormat="1" applyFont="1" applyBorder="1"/>
    <xf numFmtId="0" fontId="15" fillId="0" borderId="1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5" fillId="0" borderId="6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15" fillId="0" borderId="9" xfId="0" applyFont="1" applyBorder="1" applyAlignment="1">
      <alignment horizontal="center" wrapText="1"/>
    </xf>
    <xf numFmtId="0" fontId="15" fillId="0" borderId="18" xfId="0" applyFont="1" applyBorder="1" applyAlignment="1">
      <alignment horizontal="center" wrapText="1"/>
    </xf>
    <xf numFmtId="0" fontId="15" fillId="0" borderId="11" xfId="0" applyFont="1" applyBorder="1" applyAlignment="1">
      <alignment horizontal="center" wrapText="1"/>
    </xf>
    <xf numFmtId="0" fontId="15" fillId="0" borderId="19" xfId="0" applyFont="1" applyBorder="1" applyAlignment="1">
      <alignment horizontal="center" wrapText="1"/>
    </xf>
    <xf numFmtId="0" fontId="15" fillId="0" borderId="6" xfId="8" applyFont="1" applyBorder="1" applyAlignment="1">
      <alignment horizontal="center"/>
    </xf>
    <xf numFmtId="0" fontId="1" fillId="0" borderId="12" xfId="8" applyBorder="1" applyAlignment="1">
      <alignment horizontal="center"/>
    </xf>
    <xf numFmtId="0" fontId="15" fillId="0" borderId="1" xfId="8" applyFont="1" applyBorder="1" applyAlignment="1">
      <alignment horizontal="center" vertical="center" wrapText="1"/>
    </xf>
    <xf numFmtId="0" fontId="1" fillId="0" borderId="4" xfId="8" applyBorder="1" applyAlignment="1">
      <alignment horizontal="center" vertical="center" wrapText="1"/>
    </xf>
    <xf numFmtId="0" fontId="1" fillId="0" borderId="2" xfId="8" applyBorder="1" applyAlignment="1">
      <alignment horizontal="center" vertical="center" wrapText="1"/>
    </xf>
    <xf numFmtId="0" fontId="15" fillId="0" borderId="9" xfId="8" applyFont="1" applyBorder="1" applyAlignment="1">
      <alignment horizontal="center" wrapText="1"/>
    </xf>
    <xf numFmtId="0" fontId="15" fillId="0" borderId="18" xfId="8" applyFont="1" applyBorder="1" applyAlignment="1">
      <alignment horizontal="center" wrapText="1"/>
    </xf>
    <xf numFmtId="0" fontId="15" fillId="0" borderId="11" xfId="8" applyFont="1" applyBorder="1" applyAlignment="1">
      <alignment horizontal="center" wrapText="1"/>
    </xf>
    <xf numFmtId="0" fontId="15" fillId="0" borderId="19" xfId="8" applyFont="1" applyBorder="1" applyAlignment="1">
      <alignment horizontal="center" wrapText="1"/>
    </xf>
    <xf numFmtId="0" fontId="19" fillId="0" borderId="0" xfId="2" applyFont="1" applyFill="1" applyAlignment="1">
      <alignment horizontal="center"/>
    </xf>
    <xf numFmtId="0" fontId="13" fillId="0" borderId="0" xfId="9" applyFont="1" applyFill="1" applyAlignment="1">
      <alignment horizontal="center"/>
    </xf>
    <xf numFmtId="0" fontId="14" fillId="0" borderId="8" xfId="2" applyFont="1" applyFill="1" applyBorder="1" applyAlignment="1">
      <alignment horizontal="center"/>
    </xf>
    <xf numFmtId="0" fontId="15" fillId="0" borderId="4" xfId="8" applyFont="1" applyBorder="1" applyAlignment="1">
      <alignment horizontal="center" vertical="center" wrapText="1"/>
    </xf>
    <xf numFmtId="0" fontId="15" fillId="0" borderId="2" xfId="8" applyFont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0" fillId="0" borderId="7" xfId="0" applyBorder="1" applyAlignment="1"/>
    <xf numFmtId="0" fontId="0" fillId="0" borderId="12" xfId="0" applyBorder="1" applyAlignment="1"/>
    <xf numFmtId="0" fontId="15" fillId="0" borderId="1" xfId="0" applyFont="1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15" fillId="0" borderId="9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0" fillId="0" borderId="0" xfId="0" applyAlignment="1"/>
    <xf numFmtId="0" fontId="0" fillId="0" borderId="11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15" fillId="0" borderId="18" xfId="8" applyFont="1" applyBorder="1" applyAlignment="1">
      <alignment horizontal="center" vertical="center" wrapText="1"/>
    </xf>
    <xf numFmtId="0" fontId="1" fillId="0" borderId="19" xfId="8" applyBorder="1" applyAlignment="1">
      <alignment horizontal="center" vertical="center" wrapText="1"/>
    </xf>
    <xf numFmtId="0" fontId="1" fillId="0" borderId="13" xfId="8" applyBorder="1" applyAlignment="1">
      <alignment horizontal="center" vertical="center" wrapText="1"/>
    </xf>
    <xf numFmtId="0" fontId="14" fillId="0" borderId="8" xfId="9" applyFont="1" applyFill="1" applyBorder="1" applyAlignment="1">
      <alignment horizontal="right"/>
    </xf>
    <xf numFmtId="0" fontId="15" fillId="0" borderId="19" xfId="8" applyFont="1" applyBorder="1" applyAlignment="1">
      <alignment horizontal="center" vertical="center" wrapText="1"/>
    </xf>
    <xf numFmtId="0" fontId="15" fillId="0" borderId="13" xfId="8" applyFont="1" applyBorder="1" applyAlignment="1">
      <alignment horizontal="center" vertical="center" wrapText="1"/>
    </xf>
    <xf numFmtId="0" fontId="15" fillId="0" borderId="6" xfId="8" applyFont="1" applyBorder="1" applyAlignment="1">
      <alignment horizontal="center" vertical="center"/>
    </xf>
    <xf numFmtId="0" fontId="1" fillId="0" borderId="7" xfId="8" applyBorder="1" applyAlignment="1">
      <alignment horizontal="center" vertical="center"/>
    </xf>
    <xf numFmtId="0" fontId="1" fillId="0" borderId="12" xfId="8" applyBorder="1" applyAlignment="1">
      <alignment horizontal="center" vertical="center"/>
    </xf>
    <xf numFmtId="0" fontId="15" fillId="0" borderId="7" xfId="8" applyFont="1" applyBorder="1" applyAlignment="1">
      <alignment horizontal="center" vertical="center"/>
    </xf>
    <xf numFmtId="0" fontId="1" fillId="0" borderId="7" xfId="8" applyBorder="1" applyAlignment="1">
      <alignment vertical="center"/>
    </xf>
    <xf numFmtId="0" fontId="15" fillId="0" borderId="9" xfId="8" applyFont="1" applyBorder="1" applyAlignment="1">
      <alignment horizontal="center" vertical="center" wrapText="1"/>
    </xf>
    <xf numFmtId="0" fontId="1" fillId="0" borderId="11" xfId="8" applyBorder="1" applyAlignment="1">
      <alignment horizontal="center" vertical="center" wrapText="1"/>
    </xf>
    <xf numFmtId="0" fontId="1" fillId="0" borderId="10" xfId="8" applyBorder="1" applyAlignment="1">
      <alignment horizontal="center" vertical="center" wrapText="1"/>
    </xf>
    <xf numFmtId="0" fontId="20" fillId="0" borderId="10" xfId="2" applyFont="1" applyBorder="1" applyAlignment="1"/>
    <xf numFmtId="0" fontId="0" fillId="0" borderId="8" xfId="0" applyBorder="1" applyAlignment="1"/>
    <xf numFmtId="0" fontId="20" fillId="0" borderId="6" xfId="2" applyFont="1" applyBorder="1" applyAlignment="1"/>
    <xf numFmtId="0" fontId="13" fillId="0" borderId="0" xfId="2" applyFont="1" applyAlignment="1">
      <alignment horizontal="center"/>
    </xf>
    <xf numFmtId="0" fontId="15" fillId="0" borderId="1" xfId="2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42" fillId="0" borderId="0" xfId="4" applyFont="1" applyAlignment="1"/>
    <xf numFmtId="0" fontId="44" fillId="0" borderId="0" xfId="0" applyFont="1" applyAlignment="1"/>
    <xf numFmtId="0" fontId="42" fillId="0" borderId="0" xfId="4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43" fillId="0" borderId="0" xfId="0" applyFont="1" applyAlignment="1">
      <alignment horizontal="center" vertical="center"/>
    </xf>
  </cellXfs>
  <cellStyles count="10">
    <cellStyle name="Normál" xfId="0" builtinId="0"/>
    <cellStyle name="Normál 2" xfId="4"/>
    <cellStyle name="Normál 3" xfId="5"/>
    <cellStyle name="Normál 4" xfId="6"/>
    <cellStyle name="Normál 4 2" xfId="7"/>
    <cellStyle name="Normál 4 3" xfId="8"/>
    <cellStyle name="Normál_9.mell. ktgvetéshez" xfId="1"/>
    <cellStyle name="Normál_Munka1" xfId="2"/>
    <cellStyle name="Normál_Munka2" xfId="9"/>
    <cellStyle name="Százalék 2" xf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Test&#252;leti%20anyagok,%20el&#337;terjeszt&#233;sek\2019\febru&#225;r%2012.%20k&#246;lts&#233;gvet&#233;s\1.%20K&#246;lts&#233;gvet&#233;s\Ktar_ktgvet&#233;s2019.eredeti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4.3"/>
      <sheetName val="5.3"/>
      <sheetName val="7-8.mell."/>
      <sheetName val="9.1-9.2"/>
      <sheetName val="11-11.2"/>
      <sheetName val="14 mell."/>
    </sheetNames>
    <sheetDataSet>
      <sheetData sheetId="0"/>
      <sheetData sheetId="1">
        <row r="13">
          <cell r="C13">
            <v>139810</v>
          </cell>
        </row>
        <row r="15">
          <cell r="C15">
            <v>129512</v>
          </cell>
        </row>
        <row r="17">
          <cell r="C17">
            <v>72137</v>
          </cell>
        </row>
        <row r="19">
          <cell r="C19">
            <v>41453</v>
          </cell>
        </row>
        <row r="21">
          <cell r="C21">
            <v>35168</v>
          </cell>
        </row>
        <row r="23">
          <cell r="C23">
            <v>6285</v>
          </cell>
        </row>
        <row r="25">
          <cell r="C25">
            <v>220936</v>
          </cell>
        </row>
        <row r="27">
          <cell r="C27">
            <v>134935</v>
          </cell>
        </row>
        <row r="29">
          <cell r="C29">
            <v>86001</v>
          </cell>
        </row>
        <row r="31">
          <cell r="C31">
            <v>62455</v>
          </cell>
        </row>
        <row r="33">
          <cell r="C33">
            <v>160583</v>
          </cell>
        </row>
        <row r="35">
          <cell r="C35">
            <v>63968</v>
          </cell>
        </row>
        <row r="37">
          <cell r="C37">
            <v>11739</v>
          </cell>
        </row>
        <row r="39">
          <cell r="C39">
            <v>12813</v>
          </cell>
        </row>
        <row r="41">
          <cell r="C41">
            <v>68174</v>
          </cell>
        </row>
        <row r="43">
          <cell r="C43">
            <v>3889</v>
          </cell>
        </row>
        <row r="45">
          <cell r="C45">
            <v>53713</v>
          </cell>
        </row>
        <row r="47">
          <cell r="C47">
            <v>458961</v>
          </cell>
        </row>
        <row r="49">
          <cell r="C49">
            <v>44875</v>
          </cell>
        </row>
        <row r="51">
          <cell r="C51">
            <v>29115</v>
          </cell>
        </row>
        <row r="53">
          <cell r="C53">
            <v>384971</v>
          </cell>
        </row>
        <row r="55">
          <cell r="C55">
            <v>38325</v>
          </cell>
        </row>
        <row r="57">
          <cell r="C57">
            <v>10330</v>
          </cell>
        </row>
        <row r="59">
          <cell r="C59">
            <v>10531</v>
          </cell>
        </row>
        <row r="61">
          <cell r="C61">
            <v>9601</v>
          </cell>
        </row>
        <row r="63">
          <cell r="C63">
            <v>12070</v>
          </cell>
        </row>
        <row r="65">
          <cell r="C65">
            <v>26136</v>
          </cell>
        </row>
        <row r="67">
          <cell r="C67">
            <v>25766</v>
          </cell>
        </row>
        <row r="69">
          <cell r="C69">
            <v>39648</v>
          </cell>
        </row>
        <row r="71">
          <cell r="C71">
            <v>6279</v>
          </cell>
        </row>
        <row r="73">
          <cell r="C73">
            <v>1214</v>
          </cell>
        </row>
        <row r="75">
          <cell r="C75">
            <v>6539</v>
          </cell>
        </row>
        <row r="77">
          <cell r="C77">
            <v>34821</v>
          </cell>
        </row>
        <row r="79">
          <cell r="C79">
            <v>13260</v>
          </cell>
        </row>
        <row r="81">
          <cell r="C81">
            <v>20859</v>
          </cell>
        </row>
        <row r="83">
          <cell r="C83">
            <v>3397</v>
          </cell>
        </row>
        <row r="85">
          <cell r="C85">
            <v>1956</v>
          </cell>
        </row>
        <row r="87">
          <cell r="C87">
            <v>60893</v>
          </cell>
        </row>
        <row r="89">
          <cell r="C89">
            <v>23209</v>
          </cell>
        </row>
        <row r="91">
          <cell r="C91">
            <v>20195</v>
          </cell>
        </row>
        <row r="93">
          <cell r="C93">
            <v>11656</v>
          </cell>
        </row>
        <row r="95">
          <cell r="C95">
            <v>6291</v>
          </cell>
        </row>
        <row r="97">
          <cell r="C97">
            <v>39</v>
          </cell>
        </row>
        <row r="99">
          <cell r="C99">
            <v>1956</v>
          </cell>
        </row>
        <row r="101">
          <cell r="C101">
            <v>1339560</v>
          </cell>
        </row>
        <row r="103">
          <cell r="C103">
            <v>945682</v>
          </cell>
        </row>
        <row r="105">
          <cell r="C105">
            <v>393878</v>
          </cell>
        </row>
        <row r="106">
          <cell r="C106">
            <v>0</v>
          </cell>
        </row>
        <row r="108">
          <cell r="C108">
            <v>1339560</v>
          </cell>
        </row>
        <row r="109">
          <cell r="C109">
            <v>0</v>
          </cell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86"/>
  <sheetViews>
    <sheetView view="pageBreakPreview" topLeftCell="A16" zoomScaleNormal="100" workbookViewId="0">
      <selection activeCell="A31" sqref="A31"/>
    </sheetView>
  </sheetViews>
  <sheetFormatPr defaultRowHeight="12.75"/>
  <cols>
    <col min="1" max="1" width="6.7109375" customWidth="1"/>
    <col min="2" max="2" width="53.5703125" customWidth="1"/>
    <col min="3" max="3" width="26.7109375" customWidth="1"/>
    <col min="4" max="4" width="22.85546875" customWidth="1"/>
    <col min="5" max="5" width="12.7109375" customWidth="1"/>
    <col min="6" max="6" width="6.7109375" customWidth="1"/>
    <col min="7" max="7" width="31.7109375" customWidth="1"/>
    <col min="8" max="10" width="11.7109375" customWidth="1"/>
  </cols>
  <sheetData>
    <row r="1" spans="1:10" ht="15.75">
      <c r="A1" s="27" t="s">
        <v>638</v>
      </c>
      <c r="B1" s="27"/>
      <c r="C1" s="27"/>
      <c r="D1" s="25"/>
      <c r="E1" s="25"/>
      <c r="F1" s="27"/>
      <c r="G1" s="27"/>
      <c r="H1" s="27"/>
      <c r="I1" s="25"/>
      <c r="J1" s="25"/>
    </row>
    <row r="2" spans="1:10" ht="15.75">
      <c r="A2" s="27"/>
      <c r="B2" s="27"/>
      <c r="C2" s="27"/>
      <c r="D2" s="25"/>
      <c r="E2" s="25"/>
      <c r="F2" s="27"/>
      <c r="G2" s="27"/>
      <c r="H2" s="27"/>
      <c r="I2" s="25"/>
      <c r="J2" s="25"/>
    </row>
    <row r="3" spans="1:10" ht="15.75">
      <c r="A3" s="41"/>
      <c r="B3" s="4" t="s">
        <v>0</v>
      </c>
      <c r="C3" s="41"/>
      <c r="D3" s="30"/>
      <c r="E3" s="20"/>
      <c r="F3" s="41"/>
      <c r="G3" s="4"/>
      <c r="H3" s="41"/>
      <c r="I3" s="30"/>
      <c r="J3" s="20"/>
    </row>
    <row r="4" spans="1:10" ht="15.75">
      <c r="A4" s="41"/>
      <c r="B4" s="41" t="s">
        <v>440</v>
      </c>
      <c r="C4" s="41"/>
      <c r="D4" s="20"/>
      <c r="E4" s="26"/>
      <c r="F4" s="41"/>
      <c r="G4" s="41"/>
      <c r="H4" s="41"/>
      <c r="I4" s="20"/>
      <c r="J4" s="26"/>
    </row>
    <row r="5" spans="1:10" ht="15.75">
      <c r="A5" s="41"/>
      <c r="B5" s="41" t="s">
        <v>1</v>
      </c>
      <c r="C5" s="41"/>
      <c r="D5" s="37"/>
      <c r="E5" s="26"/>
      <c r="F5" s="41"/>
      <c r="G5" s="41"/>
      <c r="H5" s="41"/>
      <c r="I5" s="37"/>
      <c r="J5" s="26"/>
    </row>
    <row r="6" spans="1:10" ht="15.75">
      <c r="A6" s="41"/>
      <c r="B6" s="41"/>
      <c r="C6" s="41"/>
      <c r="D6" s="37"/>
      <c r="E6" s="26"/>
      <c r="F6" s="41"/>
      <c r="G6" s="41"/>
      <c r="H6" s="41"/>
      <c r="I6" s="37"/>
      <c r="J6" s="26"/>
    </row>
    <row r="7" spans="1:10" ht="14.1" customHeight="1">
      <c r="A7" s="4" t="s">
        <v>2</v>
      </c>
      <c r="B7" s="4"/>
      <c r="C7" s="5" t="s">
        <v>3</v>
      </c>
      <c r="D7" s="5"/>
      <c r="E7" s="5"/>
      <c r="F7" s="4"/>
      <c r="G7" s="4"/>
      <c r="H7" s="4"/>
      <c r="I7" s="5"/>
      <c r="J7" s="5"/>
    </row>
    <row r="8" spans="1:10" ht="14.1" customHeight="1">
      <c r="A8" s="7" t="s">
        <v>4</v>
      </c>
      <c r="B8" s="16" t="s">
        <v>5</v>
      </c>
      <c r="C8" s="7" t="s">
        <v>6</v>
      </c>
      <c r="D8" s="20"/>
      <c r="E8" s="20"/>
      <c r="F8" s="20"/>
      <c r="G8" s="20"/>
      <c r="H8" s="20"/>
    </row>
    <row r="9" spans="1:10" ht="14.1" customHeight="1">
      <c r="A9" s="19" t="s">
        <v>7</v>
      </c>
      <c r="B9" s="20"/>
      <c r="C9" s="19"/>
      <c r="D9" s="20"/>
      <c r="E9" s="20"/>
      <c r="F9" s="20"/>
      <c r="G9" s="20"/>
      <c r="H9" s="20"/>
    </row>
    <row r="10" spans="1:10" s="271" customFormat="1" ht="18" customHeight="1">
      <c r="A10" s="17" t="s">
        <v>63</v>
      </c>
      <c r="B10" s="74" t="s">
        <v>200</v>
      </c>
      <c r="C10" s="96">
        <v>676292</v>
      </c>
      <c r="D10" s="35"/>
      <c r="E10" s="26"/>
      <c r="F10" s="26"/>
      <c r="G10" s="26"/>
      <c r="H10" s="26"/>
    </row>
    <row r="11" spans="1:10" s="269" customFormat="1" ht="18" customHeight="1">
      <c r="A11" s="17" t="s">
        <v>201</v>
      </c>
      <c r="B11" s="74" t="s">
        <v>202</v>
      </c>
      <c r="C11" s="96">
        <v>0</v>
      </c>
      <c r="D11" s="20"/>
      <c r="E11" s="25"/>
      <c r="F11" s="25"/>
      <c r="G11" s="25"/>
      <c r="H11" s="25"/>
    </row>
    <row r="12" spans="1:10" s="269" customFormat="1" ht="18" customHeight="1">
      <c r="A12" s="23" t="s">
        <v>65</v>
      </c>
      <c r="B12" s="309" t="s">
        <v>184</v>
      </c>
      <c r="C12" s="116">
        <f>SUM(C13:C19)</f>
        <v>1871391</v>
      </c>
      <c r="D12" s="288"/>
      <c r="E12" s="25"/>
      <c r="F12" s="25"/>
      <c r="G12" s="25"/>
      <c r="H12" s="25"/>
    </row>
    <row r="13" spans="1:10" ht="18" customHeight="1">
      <c r="A13" s="268"/>
      <c r="B13" s="32" t="s">
        <v>203</v>
      </c>
      <c r="C13" s="95">
        <v>33000</v>
      </c>
      <c r="D13" s="35"/>
      <c r="E13" s="26"/>
      <c r="F13" s="26"/>
      <c r="G13" s="26"/>
      <c r="H13" s="26"/>
    </row>
    <row r="14" spans="1:10" ht="18" customHeight="1">
      <c r="A14" s="268"/>
      <c r="B14" s="32" t="s">
        <v>204</v>
      </c>
      <c r="C14" s="95">
        <v>287000</v>
      </c>
      <c r="D14" s="35"/>
      <c r="E14" s="26"/>
      <c r="F14" s="26"/>
      <c r="G14" s="26"/>
      <c r="H14" s="26"/>
    </row>
    <row r="15" spans="1:10" ht="18" customHeight="1">
      <c r="A15" s="268"/>
      <c r="B15" s="32" t="s">
        <v>205</v>
      </c>
      <c r="C15" s="95">
        <v>1410000</v>
      </c>
      <c r="D15" s="35"/>
      <c r="E15" s="26"/>
      <c r="F15" s="26"/>
      <c r="G15" s="26"/>
      <c r="H15" s="26"/>
    </row>
    <row r="16" spans="1:10" ht="18" customHeight="1">
      <c r="A16" s="268"/>
      <c r="B16" s="32" t="s">
        <v>351</v>
      </c>
      <c r="C16" s="95">
        <v>134000</v>
      </c>
      <c r="D16" s="35"/>
      <c r="E16" s="26"/>
      <c r="F16" s="26"/>
      <c r="G16" s="26"/>
      <c r="H16" s="26"/>
    </row>
    <row r="17" spans="1:10" ht="18" customHeight="1">
      <c r="A17" s="268"/>
      <c r="B17" s="32" t="s">
        <v>352</v>
      </c>
      <c r="C17" s="95">
        <v>491</v>
      </c>
      <c r="D17" s="35"/>
      <c r="E17" s="26"/>
      <c r="F17" s="26"/>
      <c r="G17" s="26"/>
      <c r="H17" s="26"/>
    </row>
    <row r="18" spans="1:10" ht="18" customHeight="1">
      <c r="A18" s="268"/>
      <c r="B18" s="32" t="s">
        <v>353</v>
      </c>
      <c r="C18" s="95">
        <v>1600</v>
      </c>
      <c r="D18" s="35"/>
      <c r="E18" s="26"/>
      <c r="F18" s="26"/>
      <c r="G18" s="26"/>
      <c r="H18" s="26"/>
    </row>
    <row r="19" spans="1:10" ht="18" customHeight="1">
      <c r="A19" s="277"/>
      <c r="B19" s="29" t="s">
        <v>206</v>
      </c>
      <c r="C19" s="121">
        <v>5300</v>
      </c>
      <c r="D19" s="35"/>
      <c r="E19" s="26"/>
      <c r="F19" s="26"/>
      <c r="G19" s="26"/>
      <c r="H19" s="26"/>
    </row>
    <row r="20" spans="1:10" s="271" customFormat="1" ht="18" customHeight="1">
      <c r="A20" s="17" t="s">
        <v>105</v>
      </c>
      <c r="B20" s="74" t="s">
        <v>207</v>
      </c>
      <c r="C20" s="96">
        <v>476718</v>
      </c>
      <c r="D20" s="35"/>
      <c r="E20" s="26"/>
      <c r="F20" s="26"/>
      <c r="G20" s="26"/>
      <c r="H20" s="26"/>
    </row>
    <row r="21" spans="1:10" s="269" customFormat="1" ht="18" customHeight="1">
      <c r="A21" s="17" t="s">
        <v>208</v>
      </c>
      <c r="B21" s="74" t="s">
        <v>209</v>
      </c>
      <c r="C21" s="230">
        <v>17854</v>
      </c>
      <c r="D21" s="20"/>
      <c r="E21" s="25"/>
      <c r="F21" s="25"/>
      <c r="G21" s="25"/>
      <c r="H21" s="25"/>
    </row>
    <row r="22" spans="1:10" ht="18" customHeight="1">
      <c r="A22" s="75" t="s">
        <v>210</v>
      </c>
      <c r="B22" s="240" t="s">
        <v>211</v>
      </c>
      <c r="C22" s="179">
        <f>SUM(C23:C24)</f>
        <v>114337</v>
      </c>
      <c r="D22" s="35"/>
      <c r="E22" s="26"/>
      <c r="F22" s="26"/>
      <c r="G22" s="26"/>
      <c r="H22" s="26"/>
    </row>
    <row r="23" spans="1:10" ht="18" customHeight="1">
      <c r="A23" s="268"/>
      <c r="B23" s="32" t="s">
        <v>223</v>
      </c>
      <c r="C23" s="95">
        <v>84010</v>
      </c>
      <c r="D23" s="35"/>
      <c r="E23" s="26"/>
      <c r="F23" s="26"/>
      <c r="G23" s="26"/>
      <c r="H23" s="26"/>
    </row>
    <row r="24" spans="1:10" ht="18" customHeight="1">
      <c r="A24" s="277"/>
      <c r="B24" s="29" t="s">
        <v>225</v>
      </c>
      <c r="C24" s="121">
        <v>30327</v>
      </c>
      <c r="D24" s="35"/>
      <c r="E24" s="26"/>
      <c r="F24" s="26"/>
      <c r="G24" s="26"/>
      <c r="H24" s="26"/>
    </row>
    <row r="25" spans="1:10" ht="18" customHeight="1">
      <c r="A25" s="75" t="s">
        <v>108</v>
      </c>
      <c r="B25" s="240" t="s">
        <v>212</v>
      </c>
      <c r="C25" s="179">
        <f>SUM(C26:C27)</f>
        <v>54895</v>
      </c>
      <c r="D25" s="35"/>
      <c r="E25" s="26"/>
      <c r="F25" s="26"/>
      <c r="G25" s="26"/>
      <c r="H25" s="26"/>
    </row>
    <row r="26" spans="1:10" ht="18" customHeight="1">
      <c r="A26" s="268"/>
      <c r="B26" s="32" t="s">
        <v>223</v>
      </c>
      <c r="C26" s="95">
        <v>54895</v>
      </c>
      <c r="D26" s="35"/>
      <c r="E26" s="26"/>
      <c r="F26" s="26"/>
      <c r="G26" s="26"/>
      <c r="H26" s="26"/>
    </row>
    <row r="27" spans="1:10" ht="18" customHeight="1">
      <c r="A27" s="277"/>
      <c r="B27" s="29" t="s">
        <v>225</v>
      </c>
      <c r="C27" s="121">
        <v>0</v>
      </c>
      <c r="D27" s="35"/>
      <c r="E27" s="26"/>
      <c r="F27" s="26"/>
      <c r="G27" s="26"/>
      <c r="H27" s="26"/>
    </row>
    <row r="28" spans="1:10" ht="18" customHeight="1">
      <c r="A28" s="86" t="s">
        <v>213</v>
      </c>
      <c r="B28" s="50" t="s">
        <v>214</v>
      </c>
      <c r="C28" s="98">
        <v>1815851</v>
      </c>
      <c r="D28" s="20"/>
      <c r="E28" s="56"/>
      <c r="F28" s="56"/>
      <c r="G28" s="56"/>
      <c r="H28" s="56"/>
    </row>
    <row r="29" spans="1:10" ht="21.75" customHeight="1">
      <c r="A29" s="9"/>
      <c r="B29" s="275" t="s">
        <v>224</v>
      </c>
      <c r="C29" s="276">
        <f>SUM(C10,C12,C11,C20:C22,C25,C28)</f>
        <v>5027338</v>
      </c>
      <c r="D29" s="38"/>
      <c r="E29" s="38"/>
      <c r="F29" s="38"/>
      <c r="G29" s="38"/>
      <c r="H29" s="38"/>
    </row>
    <row r="30" spans="1:10" ht="12.75" customHeight="1">
      <c r="A30" s="20"/>
      <c r="B30" s="25"/>
      <c r="C30" s="25"/>
      <c r="D30" s="25"/>
      <c r="E30" s="25"/>
      <c r="F30" s="38"/>
      <c r="G30" s="38"/>
      <c r="H30" s="38"/>
      <c r="I30" s="38"/>
      <c r="J30" s="38"/>
    </row>
    <row r="31" spans="1:10" ht="15.75">
      <c r="A31" s="27" t="s">
        <v>639</v>
      </c>
      <c r="B31" s="27"/>
      <c r="C31" s="27"/>
      <c r="D31" s="25"/>
      <c r="E31" s="25"/>
      <c r="F31" s="38"/>
      <c r="G31" s="38"/>
      <c r="H31" s="38"/>
      <c r="I31" s="38"/>
      <c r="J31" s="38"/>
    </row>
    <row r="32" spans="1:10" ht="15.75">
      <c r="A32" s="37"/>
      <c r="B32" s="20"/>
      <c r="C32" s="20"/>
      <c r="D32" s="20"/>
      <c r="E32" s="20"/>
      <c r="F32" s="38"/>
      <c r="G32" s="38"/>
      <c r="H32" s="38"/>
      <c r="I32" s="38"/>
      <c r="J32" s="38"/>
    </row>
    <row r="33" spans="1:10" ht="15.75">
      <c r="A33" s="41"/>
      <c r="B33" s="4" t="s">
        <v>0</v>
      </c>
      <c r="C33" s="41"/>
      <c r="D33" s="30"/>
      <c r="E33" s="20"/>
      <c r="F33" s="38"/>
      <c r="G33" s="38"/>
      <c r="H33" s="38"/>
      <c r="I33" s="38"/>
      <c r="J33" s="38"/>
    </row>
    <row r="34" spans="1:10" ht="15.75">
      <c r="A34" s="41"/>
      <c r="B34" s="41" t="s">
        <v>440</v>
      </c>
      <c r="C34" s="41"/>
      <c r="D34" s="20"/>
      <c r="E34" s="26"/>
      <c r="F34" s="38"/>
      <c r="G34" s="38"/>
      <c r="H34" s="38"/>
      <c r="I34" s="38"/>
      <c r="J34" s="38"/>
    </row>
    <row r="35" spans="1:10" ht="15.75">
      <c r="A35" s="41"/>
      <c r="B35" s="41" t="s">
        <v>1</v>
      </c>
      <c r="C35" s="41"/>
      <c r="D35" s="37"/>
      <c r="E35" s="26"/>
      <c r="F35" s="38"/>
      <c r="G35" s="38"/>
      <c r="H35" s="38"/>
      <c r="I35" s="38"/>
      <c r="J35" s="38"/>
    </row>
    <row r="36" spans="1:10" ht="15" customHeight="1">
      <c r="A36" s="20"/>
      <c r="B36" s="20"/>
      <c r="C36" s="20"/>
      <c r="D36" s="20"/>
      <c r="E36" s="20"/>
      <c r="F36" s="38"/>
      <c r="G36" s="38"/>
      <c r="H36" s="38"/>
      <c r="I36" s="38"/>
      <c r="J36" s="38"/>
    </row>
    <row r="37" spans="1:10" ht="15" customHeight="1">
      <c r="A37" s="4" t="s">
        <v>20</v>
      </c>
      <c r="B37" s="4"/>
      <c r="C37" s="5" t="s">
        <v>21</v>
      </c>
      <c r="D37" s="5"/>
      <c r="E37" s="5"/>
      <c r="F37" s="38"/>
      <c r="G37" s="38"/>
      <c r="H37" s="38"/>
      <c r="I37" s="38"/>
      <c r="J37" s="38"/>
    </row>
    <row r="38" spans="1:10" ht="18" customHeight="1">
      <c r="A38" s="7" t="s">
        <v>4</v>
      </c>
      <c r="B38" s="7" t="s">
        <v>5</v>
      </c>
      <c r="C38" s="7" t="s">
        <v>6</v>
      </c>
      <c r="E38" s="38"/>
      <c r="F38" s="38"/>
      <c r="G38" s="38"/>
      <c r="H38" s="38"/>
    </row>
    <row r="39" spans="1:10" ht="18" customHeight="1">
      <c r="A39" s="19" t="s">
        <v>7</v>
      </c>
      <c r="B39" s="19"/>
      <c r="C39" s="19"/>
      <c r="E39" s="38"/>
      <c r="F39" s="38"/>
      <c r="G39" s="38"/>
      <c r="H39" s="38"/>
    </row>
    <row r="40" spans="1:10" s="271" customFormat="1" ht="18" customHeight="1">
      <c r="A40" s="23" t="s">
        <v>63</v>
      </c>
      <c r="B40" s="28" t="s">
        <v>86</v>
      </c>
      <c r="C40" s="138">
        <f>SUM('5.mell'!C38)</f>
        <v>882179</v>
      </c>
      <c r="E40" s="3"/>
      <c r="F40" s="3"/>
      <c r="G40" s="3"/>
      <c r="H40" s="3"/>
    </row>
    <row r="41" spans="1:10" s="269" customFormat="1" ht="18" customHeight="1">
      <c r="A41" s="17" t="s">
        <v>64</v>
      </c>
      <c r="B41" s="74" t="s">
        <v>87</v>
      </c>
      <c r="C41" s="96">
        <f>SUM('5.mell'!D38)</f>
        <v>166605</v>
      </c>
      <c r="E41" s="272"/>
      <c r="F41" s="272"/>
      <c r="G41" s="272"/>
      <c r="H41" s="272"/>
    </row>
    <row r="42" spans="1:10" s="269" customFormat="1" ht="18" customHeight="1">
      <c r="A42" s="17" t="s">
        <v>65</v>
      </c>
      <c r="B42" s="74" t="s">
        <v>110</v>
      </c>
      <c r="C42" s="96">
        <f>SUM('5.mell'!E38)</f>
        <v>1147213</v>
      </c>
      <c r="E42" s="272"/>
      <c r="F42" s="272"/>
      <c r="G42" s="272"/>
      <c r="H42" s="272"/>
    </row>
    <row r="43" spans="1:10" s="269" customFormat="1" ht="18" customHeight="1">
      <c r="A43" s="17" t="s">
        <v>105</v>
      </c>
      <c r="B43" s="74" t="s">
        <v>215</v>
      </c>
      <c r="C43" s="96">
        <f>SUM('5.mell'!F38)</f>
        <v>10762</v>
      </c>
      <c r="E43" s="272"/>
      <c r="F43" s="272"/>
      <c r="G43" s="272"/>
      <c r="H43" s="272"/>
    </row>
    <row r="44" spans="1:10" s="269" customFormat="1" ht="18" customHeight="1">
      <c r="A44" s="23" t="s">
        <v>106</v>
      </c>
      <c r="B44" s="28" t="s">
        <v>216</v>
      </c>
      <c r="C44" s="116">
        <f>SUM(C45:C46)</f>
        <v>1166420</v>
      </c>
      <c r="E44" s="272"/>
      <c r="F44" s="272"/>
      <c r="G44" s="272"/>
      <c r="H44" s="272"/>
    </row>
    <row r="45" spans="1:10" s="271" customFormat="1" ht="18" customHeight="1">
      <c r="A45" s="73"/>
      <c r="B45" s="32" t="s">
        <v>311</v>
      </c>
      <c r="C45" s="95">
        <v>315166</v>
      </c>
      <c r="E45" s="3"/>
      <c r="F45" s="3"/>
      <c r="G45" s="3"/>
      <c r="H45" s="3"/>
    </row>
    <row r="46" spans="1:10" ht="18" customHeight="1">
      <c r="A46" s="278"/>
      <c r="B46" s="29" t="s">
        <v>217</v>
      </c>
      <c r="C46" s="121">
        <v>851254</v>
      </c>
      <c r="E46" s="3"/>
      <c r="F46" s="3"/>
      <c r="G46" s="3"/>
      <c r="H46" s="3"/>
    </row>
    <row r="47" spans="1:10" s="269" customFormat="1" ht="18" customHeight="1">
      <c r="A47" s="17" t="s">
        <v>107</v>
      </c>
      <c r="B47" s="74" t="s">
        <v>112</v>
      </c>
      <c r="C47" s="96">
        <f>SUM('5.mell'!H38)</f>
        <v>736281</v>
      </c>
      <c r="E47" s="272"/>
      <c r="F47" s="272"/>
      <c r="G47" s="272"/>
      <c r="H47" s="272"/>
    </row>
    <row r="48" spans="1:10" s="271" customFormat="1" ht="18" customHeight="1">
      <c r="A48" s="17" t="s">
        <v>218</v>
      </c>
      <c r="B48" s="74" t="s">
        <v>111</v>
      </c>
      <c r="C48" s="96">
        <f>SUM('5.mell'!I38)</f>
        <v>574615</v>
      </c>
      <c r="E48" s="3"/>
      <c r="F48" s="3"/>
      <c r="G48" s="3"/>
      <c r="H48" s="3"/>
    </row>
    <row r="49" spans="1:10" s="269" customFormat="1" ht="18" customHeight="1">
      <c r="A49" s="17" t="s">
        <v>150</v>
      </c>
      <c r="B49" s="74" t="s">
        <v>219</v>
      </c>
      <c r="C49" s="96">
        <f>SUM('5.mell'!J38)</f>
        <v>800</v>
      </c>
      <c r="E49" s="272"/>
      <c r="F49" s="272"/>
      <c r="G49" s="272"/>
      <c r="H49" s="272"/>
    </row>
    <row r="50" spans="1:10" s="269" customFormat="1" ht="18" customHeight="1">
      <c r="A50" s="24" t="s">
        <v>220</v>
      </c>
      <c r="B50" s="33" t="s">
        <v>221</v>
      </c>
      <c r="C50" s="137">
        <f>SUM('5.mell'!K38)</f>
        <v>342463</v>
      </c>
      <c r="E50" s="272"/>
      <c r="F50" s="272"/>
      <c r="G50" s="272"/>
      <c r="H50" s="272"/>
    </row>
    <row r="51" spans="1:10" ht="18" customHeight="1">
      <c r="A51" s="273"/>
      <c r="B51" s="274" t="s">
        <v>22</v>
      </c>
      <c r="C51" s="308">
        <f>SUM(C40,C41,C42,C43,C44,C47,C48,C49,C50)</f>
        <v>5027338</v>
      </c>
      <c r="E51" s="3"/>
      <c r="F51" s="3"/>
      <c r="G51" s="3"/>
      <c r="H51" s="3"/>
    </row>
    <row r="52" spans="1:10" ht="20.100000000000001" customHeight="1">
      <c r="A52" s="3"/>
      <c r="B52" s="3"/>
      <c r="C52" s="3"/>
      <c r="D52" s="3"/>
      <c r="E52" s="3"/>
      <c r="G52" s="3"/>
      <c r="H52" s="3"/>
      <c r="I52" s="3"/>
      <c r="J52" s="3"/>
    </row>
    <row r="53" spans="1:10" ht="20.100000000000001" customHeight="1">
      <c r="A53" s="5"/>
      <c r="B53" s="5" t="s">
        <v>222</v>
      </c>
      <c r="C53" s="5"/>
      <c r="D53" s="5"/>
      <c r="E53" s="5"/>
      <c r="G53" s="3"/>
      <c r="H53" s="3"/>
      <c r="I53" s="3"/>
      <c r="J53" s="3"/>
    </row>
    <row r="54" spans="1:10" ht="20.100000000000001" customHeight="1">
      <c r="A54" s="5"/>
      <c r="B54" s="59"/>
      <c r="C54" s="58"/>
      <c r="D54" s="5"/>
      <c r="E54" s="5"/>
      <c r="G54" s="3"/>
      <c r="H54" s="3"/>
      <c r="I54" s="3"/>
      <c r="J54" s="3"/>
    </row>
    <row r="55" spans="1:10" ht="15" customHeight="1">
      <c r="A55" s="5"/>
      <c r="B55" s="5" t="s">
        <v>23</v>
      </c>
      <c r="C55" s="123">
        <f>SUM(C29)</f>
        <v>5027338</v>
      </c>
      <c r="D55" s="5"/>
      <c r="E55" s="5"/>
      <c r="G55" s="3"/>
      <c r="H55" s="3"/>
      <c r="I55" s="3"/>
      <c r="J55" s="3"/>
    </row>
    <row r="56" spans="1:10" ht="15" customHeight="1">
      <c r="A56" s="5"/>
      <c r="B56" s="5" t="s">
        <v>24</v>
      </c>
      <c r="C56" s="347">
        <f>SUM(C51)</f>
        <v>5027338</v>
      </c>
      <c r="D56" s="5"/>
      <c r="E56" s="133"/>
      <c r="G56" s="3"/>
      <c r="H56" s="3"/>
      <c r="I56" s="3"/>
      <c r="J56" s="3"/>
    </row>
    <row r="57" spans="1:10" ht="15" customHeight="1">
      <c r="A57" s="5"/>
      <c r="B57" s="5" t="s">
        <v>25</v>
      </c>
      <c r="C57" s="123">
        <f>C55-C56</f>
        <v>0</v>
      </c>
      <c r="D57" s="5"/>
      <c r="E57" s="123"/>
      <c r="G57" s="3"/>
      <c r="H57" s="3"/>
      <c r="I57" s="3"/>
      <c r="J57" s="3"/>
    </row>
    <row r="58" spans="1:10" ht="15" customHeight="1">
      <c r="A58" s="5"/>
      <c r="B58" s="26"/>
      <c r="C58" s="26"/>
      <c r="D58" s="5"/>
      <c r="E58" s="5"/>
      <c r="G58" s="3"/>
      <c r="H58" s="3"/>
      <c r="I58" s="3"/>
      <c r="J58" s="3"/>
    </row>
    <row r="59" spans="1:10" ht="15" customHeight="1">
      <c r="A59" s="20"/>
      <c r="B59" s="26"/>
      <c r="C59" s="26"/>
      <c r="D59" s="56"/>
      <c r="E59" s="56"/>
      <c r="G59" s="3"/>
      <c r="H59" s="3"/>
      <c r="I59" s="3"/>
      <c r="J59" s="3"/>
    </row>
    <row r="60" spans="1:10" ht="15" customHeight="1">
      <c r="A60" s="35"/>
      <c r="B60" s="26"/>
      <c r="C60" s="26"/>
      <c r="D60" s="26"/>
      <c r="E60" s="26"/>
      <c r="G60" s="3"/>
      <c r="H60" s="3"/>
      <c r="I60" s="3"/>
      <c r="J60" s="3"/>
    </row>
    <row r="61" spans="1:10" ht="15" customHeight="1">
      <c r="A61" s="35"/>
      <c r="B61" s="26"/>
      <c r="C61" s="26"/>
      <c r="D61" s="26"/>
      <c r="E61" s="26"/>
      <c r="F61" s="3"/>
      <c r="G61" s="3"/>
      <c r="H61" s="3"/>
      <c r="I61" s="3"/>
      <c r="J61" s="3"/>
    </row>
    <row r="62" spans="1:10" ht="15" customHeight="1">
      <c r="A62" s="20"/>
      <c r="B62" s="25"/>
      <c r="C62" s="25"/>
      <c r="D62" s="25"/>
      <c r="E62" s="25"/>
      <c r="F62" s="3"/>
      <c r="G62" s="3"/>
      <c r="H62" s="3"/>
      <c r="I62" s="3"/>
      <c r="J62" s="3"/>
    </row>
    <row r="63" spans="1:10" ht="15" customHeight="1">
      <c r="A63" s="20"/>
      <c r="B63" s="25"/>
      <c r="C63" s="25"/>
      <c r="D63" s="25"/>
      <c r="E63" s="25"/>
      <c r="F63" s="3"/>
      <c r="G63" s="3"/>
      <c r="H63" s="3"/>
      <c r="I63" s="3"/>
      <c r="J63" s="3"/>
    </row>
    <row r="64" spans="1:10" ht="15.75">
      <c r="A64" s="63"/>
      <c r="B64" s="63"/>
      <c r="C64" s="63"/>
      <c r="D64" s="63"/>
      <c r="E64" s="63"/>
      <c r="F64" s="3"/>
      <c r="G64" s="3"/>
      <c r="H64" s="3"/>
      <c r="I64" s="3"/>
      <c r="J64" s="3"/>
    </row>
    <row r="65" spans="1:10" ht="15.75">
      <c r="A65" s="26"/>
      <c r="B65" s="26"/>
      <c r="C65" s="26"/>
      <c r="D65" s="26"/>
      <c r="E65" s="26"/>
      <c r="F65" s="3"/>
      <c r="G65" s="3"/>
      <c r="H65" s="3"/>
      <c r="I65" s="3"/>
      <c r="J65" s="3"/>
    </row>
    <row r="66" spans="1:10" ht="15.75">
      <c r="A66" s="26"/>
      <c r="B66" s="41"/>
      <c r="C66" s="64"/>
      <c r="D66" s="26"/>
      <c r="E66" s="26"/>
      <c r="F66" s="3"/>
      <c r="G66" s="3"/>
      <c r="H66" s="3"/>
      <c r="I66" s="3"/>
      <c r="J66" s="3"/>
    </row>
    <row r="67" spans="1:10" ht="15.75">
      <c r="A67" s="26"/>
      <c r="B67" s="26"/>
      <c r="C67" s="26"/>
      <c r="D67" s="26"/>
      <c r="E67" s="26"/>
      <c r="F67" s="3"/>
      <c r="G67" s="3"/>
      <c r="H67" s="3"/>
      <c r="I67" s="3"/>
      <c r="J67" s="3"/>
    </row>
    <row r="68" spans="1:10" ht="15.75">
      <c r="A68" s="26"/>
      <c r="B68" s="26"/>
      <c r="C68" s="26"/>
      <c r="D68" s="26"/>
      <c r="E68" s="26"/>
      <c r="F68" s="3"/>
      <c r="G68" s="3"/>
      <c r="H68" s="3"/>
      <c r="I68" s="3"/>
      <c r="J68" s="3"/>
    </row>
    <row r="69" spans="1:10" ht="15.75">
      <c r="A69" s="26"/>
      <c r="B69" s="26"/>
      <c r="C69" s="26"/>
      <c r="D69" s="26"/>
      <c r="E69" s="26"/>
      <c r="F69" s="3"/>
      <c r="G69" s="3"/>
      <c r="H69" s="3"/>
      <c r="I69" s="3"/>
      <c r="J69" s="3"/>
    </row>
    <row r="70" spans="1:10" ht="15.75">
      <c r="A70" s="26"/>
      <c r="B70" s="26"/>
      <c r="C70" s="26"/>
      <c r="D70" s="26"/>
      <c r="E70" s="26"/>
      <c r="F70" s="3"/>
      <c r="G70" s="3"/>
      <c r="H70" s="3"/>
      <c r="I70" s="3"/>
      <c r="J70" s="3"/>
    </row>
    <row r="71" spans="1:10" ht="15.75">
      <c r="A71" s="5"/>
      <c r="B71" s="5"/>
      <c r="C71" s="5"/>
      <c r="D71" s="5"/>
      <c r="E71" s="5"/>
      <c r="F71" s="3"/>
      <c r="G71" s="3"/>
      <c r="H71" s="3"/>
      <c r="I71" s="3"/>
      <c r="J71" s="3"/>
    </row>
    <row r="72" spans="1:10" ht="15.75">
      <c r="A72" s="5"/>
      <c r="B72" s="5"/>
      <c r="C72" s="5"/>
      <c r="D72" s="5"/>
      <c r="E72" s="5"/>
      <c r="F72" s="3"/>
      <c r="G72" s="3"/>
      <c r="H72" s="3"/>
      <c r="I72" s="3"/>
      <c r="J72" s="3"/>
    </row>
    <row r="73" spans="1:10" ht="15.75">
      <c r="A73" s="5"/>
      <c r="B73" s="5"/>
      <c r="C73" s="5"/>
      <c r="D73" s="5"/>
      <c r="E73" s="5"/>
      <c r="F73" s="3"/>
      <c r="G73" s="3"/>
      <c r="H73" s="3"/>
      <c r="I73" s="3"/>
      <c r="J73" s="3"/>
    </row>
    <row r="74" spans="1:10" ht="15.75">
      <c r="A74" s="5"/>
      <c r="B74" s="5"/>
      <c r="C74" s="5"/>
      <c r="D74" s="5"/>
      <c r="E74" s="5"/>
      <c r="F74" s="3"/>
      <c r="G74" s="3"/>
      <c r="H74" s="3"/>
      <c r="I74" s="3"/>
      <c r="J74" s="3"/>
    </row>
    <row r="75" spans="1:10" ht="15.75">
      <c r="A75" s="5"/>
      <c r="B75" s="5"/>
      <c r="C75" s="5"/>
      <c r="D75" s="5"/>
      <c r="E75" s="5"/>
      <c r="F75" s="3"/>
      <c r="G75" s="3"/>
      <c r="H75" s="3"/>
      <c r="I75" s="3"/>
      <c r="J75" s="3"/>
    </row>
    <row r="76" spans="1:10" ht="15.75">
      <c r="A76" s="5"/>
      <c r="B76" s="5"/>
      <c r="C76" s="5"/>
      <c r="D76" s="5"/>
      <c r="E76" s="5"/>
      <c r="F76" s="3"/>
      <c r="G76" s="3"/>
      <c r="H76" s="3"/>
      <c r="I76" s="3"/>
      <c r="J76" s="3"/>
    </row>
    <row r="77" spans="1:10" ht="15.75">
      <c r="A77" s="5"/>
      <c r="B77" s="5"/>
      <c r="C77" s="5"/>
      <c r="D77" s="5"/>
      <c r="E77" s="5"/>
      <c r="F77" s="3"/>
      <c r="G77" s="3"/>
      <c r="H77" s="3"/>
      <c r="I77" s="3"/>
      <c r="J77" s="3"/>
    </row>
    <row r="78" spans="1:10" ht="15.75">
      <c r="A78" s="5"/>
      <c r="B78" s="5"/>
      <c r="C78" s="5"/>
      <c r="D78" s="5"/>
      <c r="E78" s="5"/>
      <c r="F78" s="3"/>
      <c r="G78" s="3"/>
      <c r="H78" s="3"/>
      <c r="I78" s="3"/>
      <c r="J78" s="3"/>
    </row>
    <row r="79" spans="1:10" ht="15.75">
      <c r="A79" s="5"/>
      <c r="B79" s="5"/>
      <c r="C79" s="5"/>
      <c r="D79" s="5"/>
      <c r="E79" s="5"/>
      <c r="F79" s="3"/>
      <c r="G79" s="3"/>
      <c r="H79" s="3"/>
      <c r="I79" s="3"/>
      <c r="J79" s="3"/>
    </row>
    <row r="80" spans="1:10" ht="15.75">
      <c r="A80" s="3"/>
      <c r="B80" s="3"/>
      <c r="C80" s="3"/>
      <c r="D80" s="3"/>
      <c r="E80" s="3"/>
      <c r="F80" s="3"/>
      <c r="G80" s="3"/>
      <c r="H80" s="3"/>
      <c r="I80" s="3"/>
      <c r="J80" s="3"/>
    </row>
    <row r="81" spans="1:10" ht="15.75">
      <c r="A81" s="3"/>
      <c r="B81" s="3"/>
      <c r="C81" s="3"/>
      <c r="D81" s="3"/>
      <c r="E81" s="3"/>
      <c r="F81" s="3"/>
      <c r="G81" s="3"/>
      <c r="H81" s="3"/>
      <c r="I81" s="3"/>
      <c r="J81" s="3"/>
    </row>
    <row r="82" spans="1:10" ht="15.75">
      <c r="A82" s="3"/>
      <c r="B82" s="3"/>
      <c r="C82" s="3"/>
      <c r="D82" s="3"/>
      <c r="E82" s="3"/>
      <c r="F82" s="3"/>
      <c r="G82" s="3"/>
      <c r="H82" s="3"/>
      <c r="I82" s="3"/>
      <c r="J82" s="3"/>
    </row>
    <row r="83" spans="1:10" ht="15.75">
      <c r="A83" s="3"/>
      <c r="B83" s="3"/>
      <c r="C83" s="3"/>
      <c r="D83" s="3"/>
      <c r="E83" s="3"/>
      <c r="F83" s="3"/>
      <c r="G83" s="3"/>
      <c r="H83" s="3"/>
      <c r="I83" s="3"/>
      <c r="J83" s="3"/>
    </row>
    <row r="84" spans="1:10" ht="15.75">
      <c r="A84" s="3"/>
      <c r="B84" s="3"/>
      <c r="C84" s="3"/>
      <c r="D84" s="3"/>
      <c r="E84" s="3"/>
      <c r="F84" s="3"/>
      <c r="G84" s="3"/>
      <c r="H84" s="3"/>
      <c r="I84" s="3"/>
      <c r="J84" s="3"/>
    </row>
    <row r="85" spans="1:10" ht="15.75">
      <c r="A85" s="3"/>
      <c r="B85" s="3"/>
      <c r="C85" s="3"/>
      <c r="D85" s="3"/>
      <c r="E85" s="3"/>
      <c r="F85" s="3"/>
      <c r="G85" s="3"/>
      <c r="H85" s="3"/>
      <c r="I85" s="3"/>
      <c r="J85" s="3"/>
    </row>
    <row r="86" spans="1:10" ht="15.75">
      <c r="A86" s="3"/>
      <c r="B86" s="3"/>
      <c r="C86" s="3"/>
      <c r="D86" s="3"/>
      <c r="E86" s="3"/>
      <c r="F86" s="3"/>
      <c r="G86" s="3"/>
      <c r="H86" s="3"/>
      <c r="I86" s="3"/>
      <c r="J86" s="3"/>
    </row>
  </sheetData>
  <phoneticPr fontId="0" type="noConversion"/>
  <printOptions horizontalCentered="1"/>
  <pageMargins left="0.59055118110236227" right="0.59055118110236227" top="0.39370078740157483" bottom="0.39370078740157483" header="0.51181102362204722" footer="0.31496062992125984"/>
  <pageSetup paperSize="9" scale="95" orientation="portrait" r:id="rId1"/>
  <headerFooter alignWithMargins="0">
    <oddFooter>&amp;P. oldal</oddFooter>
  </headerFooter>
  <rowBreaks count="1" manualBreakCount="1">
    <brk id="29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>
  <dimension ref="A1:J67"/>
  <sheetViews>
    <sheetView view="pageBreakPreview" zoomScaleNormal="100" workbookViewId="0"/>
  </sheetViews>
  <sheetFormatPr defaultRowHeight="12.75"/>
  <cols>
    <col min="1" max="1" width="56.7109375" style="142" customWidth="1"/>
    <col min="2" max="2" width="8.42578125" style="142" customWidth="1"/>
    <col min="3" max="3" width="15.42578125" style="142" customWidth="1"/>
    <col min="4" max="5" width="11.140625" style="142" bestFit="1" customWidth="1"/>
    <col min="6" max="16384" width="9.140625" style="142"/>
  </cols>
  <sheetData>
    <row r="1" spans="1:4" ht="15.75">
      <c r="A1" s="140" t="s">
        <v>648</v>
      </c>
      <c r="B1" s="140"/>
      <c r="C1" s="141"/>
    </row>
    <row r="2" spans="1:4" ht="15.75">
      <c r="A2" s="140"/>
      <c r="B2" s="140"/>
      <c r="C2" s="141"/>
    </row>
    <row r="3" spans="1:4" ht="15.75">
      <c r="A3" s="606" t="s">
        <v>26</v>
      </c>
      <c r="B3" s="586"/>
      <c r="C3" s="586"/>
    </row>
    <row r="4" spans="1:4" ht="15.75">
      <c r="A4" s="606" t="s">
        <v>465</v>
      </c>
      <c r="B4" s="586"/>
      <c r="C4" s="586"/>
    </row>
    <row r="5" spans="1:4">
      <c r="A5" s="208"/>
      <c r="B5" s="208"/>
      <c r="C5" s="208"/>
    </row>
    <row r="6" spans="1:4">
      <c r="A6" s="141"/>
      <c r="B6" s="141"/>
      <c r="C6" s="141"/>
    </row>
    <row r="7" spans="1:4" ht="38.25">
      <c r="A7" s="607" t="s">
        <v>52</v>
      </c>
      <c r="B7" s="607" t="s">
        <v>51</v>
      </c>
      <c r="C7" s="354" t="s">
        <v>466</v>
      </c>
    </row>
    <row r="8" spans="1:4">
      <c r="A8" s="608"/>
      <c r="B8" s="608"/>
      <c r="C8" s="143" t="s">
        <v>53</v>
      </c>
    </row>
    <row r="9" spans="1:4">
      <c r="A9" s="215" t="s">
        <v>151</v>
      </c>
      <c r="B9" s="144"/>
      <c r="C9" s="145"/>
      <c r="D9" s="146"/>
    </row>
    <row r="10" spans="1:4">
      <c r="A10" s="147" t="s">
        <v>152</v>
      </c>
      <c r="B10" s="147">
        <v>29.02</v>
      </c>
      <c r="C10" s="149">
        <v>132911600</v>
      </c>
    </row>
    <row r="11" spans="1:4">
      <c r="A11" s="147" t="s">
        <v>153</v>
      </c>
      <c r="B11" s="147"/>
      <c r="C11" s="150">
        <f>SUM(C12:C15)</f>
        <v>49267940</v>
      </c>
    </row>
    <row r="12" spans="1:4">
      <c r="A12" s="147" t="s">
        <v>154</v>
      </c>
      <c r="B12" s="147"/>
      <c r="C12" s="150">
        <v>9383840</v>
      </c>
    </row>
    <row r="13" spans="1:4">
      <c r="A13" s="147" t="s">
        <v>155</v>
      </c>
      <c r="B13" s="147"/>
      <c r="C13" s="149">
        <v>27400000</v>
      </c>
    </row>
    <row r="14" spans="1:4">
      <c r="A14" s="147" t="s">
        <v>156</v>
      </c>
      <c r="B14" s="147"/>
      <c r="C14" s="150">
        <v>100000</v>
      </c>
    </row>
    <row r="15" spans="1:4">
      <c r="A15" s="147" t="s">
        <v>157</v>
      </c>
      <c r="B15" s="147"/>
      <c r="C15" s="150">
        <v>12384100</v>
      </c>
    </row>
    <row r="16" spans="1:4">
      <c r="A16" s="147" t="s">
        <v>341</v>
      </c>
      <c r="B16" s="147"/>
      <c r="C16" s="150">
        <v>32826600</v>
      </c>
    </row>
    <row r="17" spans="1:5">
      <c r="A17" s="147" t="s">
        <v>343</v>
      </c>
      <c r="B17" s="147"/>
      <c r="C17" s="150">
        <v>609450</v>
      </c>
      <c r="D17" s="146"/>
    </row>
    <row r="18" spans="1:5">
      <c r="A18" s="147" t="s">
        <v>342</v>
      </c>
      <c r="B18" s="147"/>
      <c r="C18" s="150">
        <v>323492356</v>
      </c>
      <c r="D18" s="146">
        <f>SUM(C10,C11,C16,C17)</f>
        <v>215615590</v>
      </c>
      <c r="E18" s="146"/>
    </row>
    <row r="19" spans="1:5">
      <c r="A19" s="148" t="s">
        <v>401</v>
      </c>
      <c r="B19" s="210"/>
      <c r="C19" s="150">
        <f>C18-D18</f>
        <v>107876766</v>
      </c>
      <c r="D19" s="146"/>
      <c r="E19" s="146"/>
    </row>
    <row r="20" spans="1:5">
      <c r="A20" s="605" t="s">
        <v>299</v>
      </c>
      <c r="B20" s="578"/>
      <c r="C20" s="153">
        <v>0</v>
      </c>
      <c r="E20" s="146"/>
    </row>
    <row r="21" spans="1:5">
      <c r="A21" s="148"/>
      <c r="B21" s="151"/>
      <c r="C21" s="216"/>
      <c r="E21" s="207"/>
    </row>
    <row r="22" spans="1:5">
      <c r="A22" s="217" t="s">
        <v>158</v>
      </c>
      <c r="B22" s="151"/>
      <c r="C22" s="145"/>
    </row>
    <row r="23" spans="1:5">
      <c r="A23" s="148" t="s">
        <v>159</v>
      </c>
      <c r="B23" s="213" t="s">
        <v>467</v>
      </c>
      <c r="C23" s="150">
        <v>98504467</v>
      </c>
    </row>
    <row r="24" spans="1:5">
      <c r="A24" s="148" t="s">
        <v>160</v>
      </c>
      <c r="B24" s="212" t="s">
        <v>198</v>
      </c>
      <c r="C24" s="149">
        <v>33810000</v>
      </c>
    </row>
    <row r="25" spans="1:5">
      <c r="A25" s="148" t="s">
        <v>199</v>
      </c>
      <c r="B25" s="212">
        <v>32.4</v>
      </c>
      <c r="C25" s="149">
        <v>48523650</v>
      </c>
    </row>
    <row r="26" spans="1:5">
      <c r="A26" s="148" t="s">
        <v>161</v>
      </c>
      <c r="B26" s="212" t="s">
        <v>198</v>
      </c>
      <c r="C26" s="150">
        <v>16905000</v>
      </c>
    </row>
    <row r="27" spans="1:5">
      <c r="A27" s="148" t="s">
        <v>162</v>
      </c>
      <c r="B27" s="212" t="s">
        <v>403</v>
      </c>
      <c r="C27" s="149">
        <v>24155200</v>
      </c>
    </row>
    <row r="28" spans="1:5">
      <c r="A28" s="148" t="s">
        <v>163</v>
      </c>
      <c r="B28" s="212" t="s">
        <v>402</v>
      </c>
      <c r="C28" s="149">
        <v>12012667</v>
      </c>
    </row>
    <row r="29" spans="1:5">
      <c r="A29" s="148" t="s">
        <v>339</v>
      </c>
      <c r="B29" s="214" t="s">
        <v>404</v>
      </c>
      <c r="C29" s="206">
        <v>9499000</v>
      </c>
    </row>
    <row r="30" spans="1:5">
      <c r="A30" s="605" t="s">
        <v>164</v>
      </c>
      <c r="B30" s="578"/>
      <c r="C30" s="153">
        <f>SUM(C23:C29)</f>
        <v>243409984</v>
      </c>
    </row>
    <row r="31" spans="1:5">
      <c r="A31" s="148"/>
      <c r="B31" s="211"/>
      <c r="C31" s="206"/>
    </row>
    <row r="32" spans="1:5">
      <c r="A32" s="215" t="s">
        <v>165</v>
      </c>
      <c r="B32" s="327"/>
      <c r="C32" s="209"/>
    </row>
    <row r="33" spans="1:10">
      <c r="A33" s="147" t="s">
        <v>167</v>
      </c>
      <c r="B33" s="212" t="s">
        <v>304</v>
      </c>
      <c r="C33" s="150">
        <v>56960000</v>
      </c>
    </row>
    <row r="34" spans="1:10">
      <c r="A34" s="147" t="s">
        <v>310</v>
      </c>
      <c r="B34" s="212"/>
      <c r="C34" s="150">
        <v>21412000</v>
      </c>
    </row>
    <row r="35" spans="1:10">
      <c r="A35" s="147" t="s">
        <v>305</v>
      </c>
      <c r="B35" s="212"/>
      <c r="C35" s="150">
        <v>46949000</v>
      </c>
    </row>
    <row r="36" spans="1:10">
      <c r="A36" s="147" t="s">
        <v>470</v>
      </c>
      <c r="B36" s="212"/>
      <c r="C36" s="150">
        <v>37015304</v>
      </c>
      <c r="I36" s="331"/>
    </row>
    <row r="37" spans="1:10">
      <c r="A37" s="147" t="s">
        <v>471</v>
      </c>
      <c r="B37" s="212"/>
      <c r="C37" s="150">
        <v>712215</v>
      </c>
    </row>
    <row r="38" spans="1:10">
      <c r="A38" s="148" t="s">
        <v>469</v>
      </c>
      <c r="B38" s="423"/>
      <c r="C38" s="150">
        <v>4419000</v>
      </c>
    </row>
    <row r="39" spans="1:10">
      <c r="A39" s="148" t="s">
        <v>472</v>
      </c>
      <c r="B39" s="423"/>
      <c r="C39" s="150">
        <v>23345400</v>
      </c>
    </row>
    <row r="40" spans="1:10">
      <c r="A40" s="148" t="s">
        <v>468</v>
      </c>
      <c r="B40" s="423"/>
      <c r="C40" s="150">
        <v>20511000</v>
      </c>
    </row>
    <row r="41" spans="1:10">
      <c r="A41" s="605" t="s">
        <v>166</v>
      </c>
      <c r="B41" s="578"/>
      <c r="C41" s="153">
        <f>SUM(C33:C40)</f>
        <v>211323919</v>
      </c>
    </row>
    <row r="42" spans="1:10">
      <c r="A42" s="218"/>
      <c r="B42" s="211"/>
      <c r="C42" s="219"/>
      <c r="J42" s="331"/>
    </row>
    <row r="43" spans="1:10">
      <c r="A43" s="605" t="s">
        <v>170</v>
      </c>
      <c r="B43" s="577"/>
      <c r="C43" s="578"/>
    </row>
    <row r="44" spans="1:10">
      <c r="A44" s="210" t="s">
        <v>168</v>
      </c>
      <c r="B44" s="214"/>
      <c r="C44" s="152">
        <v>14711180</v>
      </c>
    </row>
    <row r="45" spans="1:10">
      <c r="A45" s="605" t="s">
        <v>169</v>
      </c>
      <c r="B45" s="578"/>
      <c r="C45" s="153">
        <f>SUM(C44)</f>
        <v>14711180</v>
      </c>
    </row>
    <row r="46" spans="1:10">
      <c r="A46" s="246"/>
      <c r="B46" s="247"/>
      <c r="C46" s="219"/>
      <c r="I46" s="331"/>
    </row>
    <row r="47" spans="1:10">
      <c r="A47" s="245" t="s">
        <v>191</v>
      </c>
      <c r="B47" s="244"/>
      <c r="C47" s="153">
        <f>SUM(C20,C30,C41,C45)</f>
        <v>469445083</v>
      </c>
    </row>
    <row r="48" spans="1:10">
      <c r="A48" s="246"/>
      <c r="B48" s="247"/>
      <c r="C48" s="219"/>
    </row>
    <row r="49" spans="1:6">
      <c r="A49" s="253" t="s">
        <v>344</v>
      </c>
      <c r="B49" s="205"/>
      <c r="C49" s="252"/>
    </row>
    <row r="50" spans="1:6">
      <c r="A50" s="249" t="s">
        <v>300</v>
      </c>
      <c r="B50" s="250"/>
      <c r="C50" s="150">
        <v>35700000</v>
      </c>
    </row>
    <row r="51" spans="1:6">
      <c r="A51" s="249" t="s">
        <v>301</v>
      </c>
      <c r="B51" s="250"/>
      <c r="C51" s="150">
        <v>24358400</v>
      </c>
    </row>
    <row r="52" spans="1:6">
      <c r="A52" s="249" t="s">
        <v>302</v>
      </c>
      <c r="B52" s="250"/>
      <c r="C52" s="150">
        <v>13299000</v>
      </c>
    </row>
    <row r="53" spans="1:6">
      <c r="A53" s="249" t="s">
        <v>303</v>
      </c>
      <c r="B53" s="250"/>
      <c r="C53" s="150">
        <v>27304500</v>
      </c>
    </row>
    <row r="54" spans="1:6">
      <c r="A54" s="249" t="s">
        <v>340</v>
      </c>
      <c r="B54" s="250"/>
      <c r="C54" s="150">
        <v>6600000</v>
      </c>
    </row>
    <row r="55" spans="1:6" s="248" customFormat="1">
      <c r="A55" s="254" t="s">
        <v>190</v>
      </c>
      <c r="B55" s="255"/>
      <c r="C55" s="153">
        <f>SUM(C50:C54)</f>
        <v>107261900</v>
      </c>
      <c r="E55" s="360"/>
    </row>
    <row r="56" spans="1:6" s="248" customFormat="1">
      <c r="A56" s="251"/>
      <c r="B56" s="413"/>
      <c r="C56" s="358"/>
    </row>
    <row r="57" spans="1:6">
      <c r="A57" s="603" t="s">
        <v>527</v>
      </c>
      <c r="B57" s="604"/>
      <c r="C57" s="358">
        <f>SUM(C47,C55)</f>
        <v>576706983</v>
      </c>
    </row>
    <row r="58" spans="1:6">
      <c r="A58" s="437"/>
      <c r="B58" s="247"/>
      <c r="C58" s="438"/>
    </row>
    <row r="59" spans="1:6">
      <c r="A59" s="436" t="s">
        <v>528</v>
      </c>
      <c r="B59" s="435"/>
      <c r="C59" s="358">
        <v>7266793</v>
      </c>
    </row>
    <row r="60" spans="1:6">
      <c r="A60" s="207"/>
    </row>
    <row r="61" spans="1:6">
      <c r="A61" s="328" t="s">
        <v>347</v>
      </c>
      <c r="B61" s="356"/>
      <c r="C61" s="357">
        <v>85892913</v>
      </c>
    </row>
    <row r="62" spans="1:6">
      <c r="A62" s="329"/>
      <c r="B62" s="332"/>
      <c r="C62" s="332"/>
      <c r="D62" s="331"/>
    </row>
    <row r="63" spans="1:6">
      <c r="A63" s="330"/>
      <c r="B63" s="331"/>
      <c r="C63" s="331"/>
      <c r="F63" s="331"/>
    </row>
    <row r="64" spans="1:6">
      <c r="A64" s="330"/>
      <c r="B64" s="331"/>
      <c r="C64" s="331"/>
    </row>
    <row r="65" spans="1:3">
      <c r="A65" s="330"/>
      <c r="B65" s="331"/>
      <c r="C65" s="331"/>
    </row>
    <row r="66" spans="1:3">
      <c r="A66" s="359"/>
      <c r="B66" s="331"/>
      <c r="C66" s="331"/>
    </row>
    <row r="67" spans="1:3">
      <c r="B67" s="331"/>
    </row>
  </sheetData>
  <mergeCells count="10">
    <mergeCell ref="A3:C3"/>
    <mergeCell ref="A4:C4"/>
    <mergeCell ref="A7:A8"/>
    <mergeCell ref="B7:B8"/>
    <mergeCell ref="A45:B45"/>
    <mergeCell ref="A57:B57"/>
    <mergeCell ref="A43:C43"/>
    <mergeCell ref="A20:B20"/>
    <mergeCell ref="A30:B30"/>
    <mergeCell ref="A41:B41"/>
  </mergeCells>
  <phoneticPr fontId="28" type="noConversion"/>
  <printOptions horizontalCentered="1"/>
  <pageMargins left="0.59055118110236227" right="0.59055118110236227" top="0.59055118110236227" bottom="0.59055118110236227" header="0.51181102362204722" footer="0.51181102362204722"/>
  <pageSetup paperSize="9" scale="92" firstPageNumber="15" orientation="portrait" r:id="rId1"/>
  <headerFooter alignWithMargins="0">
    <oddFooter>&amp;P. oldal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dimension ref="A1:H68"/>
  <sheetViews>
    <sheetView view="pageBreakPreview" topLeftCell="A43" zoomScaleNormal="100" workbookViewId="0">
      <selection activeCell="A49" sqref="A49"/>
    </sheetView>
  </sheetViews>
  <sheetFormatPr defaultRowHeight="12.75"/>
  <cols>
    <col min="1" max="1" width="8.7109375" customWidth="1"/>
    <col min="2" max="2" width="49.140625" customWidth="1"/>
    <col min="3" max="3" width="19.140625" customWidth="1"/>
  </cols>
  <sheetData>
    <row r="1" spans="1:4" ht="15.75">
      <c r="A1" s="4" t="s">
        <v>649</v>
      </c>
      <c r="B1" s="44"/>
      <c r="C1" s="69"/>
      <c r="D1" s="5"/>
    </row>
    <row r="2" spans="1:4" ht="15.75">
      <c r="A2" s="44"/>
      <c r="B2" s="44"/>
      <c r="C2" s="5"/>
      <c r="D2" s="5"/>
    </row>
    <row r="3" spans="1:4" ht="15.75">
      <c r="A3" s="44"/>
      <c r="B3" s="44" t="s">
        <v>54</v>
      </c>
      <c r="C3" s="5"/>
      <c r="D3" s="5"/>
    </row>
    <row r="4" spans="1:4" ht="15.75">
      <c r="A4" s="44"/>
      <c r="B4" s="44" t="s">
        <v>473</v>
      </c>
      <c r="C4" s="5"/>
      <c r="D4" s="5"/>
    </row>
    <row r="5" spans="1:4" ht="15.75">
      <c r="A5" s="44"/>
      <c r="B5" s="44" t="s">
        <v>55</v>
      </c>
      <c r="C5" s="5"/>
      <c r="D5" s="5"/>
    </row>
    <row r="6" spans="1:4" ht="15.75">
      <c r="A6" s="44"/>
      <c r="B6" s="44" t="s">
        <v>56</v>
      </c>
      <c r="C6" s="5"/>
      <c r="D6" s="5"/>
    </row>
    <row r="7" spans="1:4" ht="15.75">
      <c r="A7" s="44"/>
      <c r="B7" s="44"/>
      <c r="C7" s="5"/>
      <c r="D7" s="5"/>
    </row>
    <row r="8" spans="1:4">
      <c r="A8" s="5"/>
      <c r="B8" s="5" t="s">
        <v>57</v>
      </c>
      <c r="C8" s="5"/>
      <c r="D8" s="5"/>
    </row>
    <row r="9" spans="1:4" ht="15" customHeight="1">
      <c r="A9" s="60" t="s">
        <v>58</v>
      </c>
      <c r="B9" s="47" t="s">
        <v>5</v>
      </c>
      <c r="C9" s="609" t="s">
        <v>474</v>
      </c>
      <c r="D9" s="5"/>
    </row>
    <row r="10" spans="1:4" ht="15" customHeight="1">
      <c r="A10" s="61" t="s">
        <v>59</v>
      </c>
      <c r="B10" s="49"/>
      <c r="C10" s="555"/>
      <c r="D10" s="5"/>
    </row>
    <row r="11" spans="1:4" ht="15" customHeight="1">
      <c r="A11" s="75" t="s">
        <v>368</v>
      </c>
      <c r="B11" s="94" t="s">
        <v>534</v>
      </c>
      <c r="C11" s="179">
        <f>SUM(C12)</f>
        <v>373</v>
      </c>
      <c r="D11" s="5"/>
    </row>
    <row r="12" spans="1:4" ht="15" customHeight="1">
      <c r="A12" s="85"/>
      <c r="B12" s="374" t="s">
        <v>535</v>
      </c>
      <c r="C12" s="120">
        <v>373</v>
      </c>
      <c r="D12" s="5"/>
    </row>
    <row r="13" spans="1:4" ht="15" customHeight="1">
      <c r="A13" s="75" t="s">
        <v>423</v>
      </c>
      <c r="B13" s="94" t="s">
        <v>424</v>
      </c>
      <c r="C13" s="179">
        <f>SUM(C14)</f>
        <v>85893</v>
      </c>
      <c r="D13" s="5"/>
    </row>
    <row r="14" spans="1:4" ht="15" customHeight="1">
      <c r="A14" s="85"/>
      <c r="B14" s="374" t="s">
        <v>366</v>
      </c>
      <c r="C14" s="120">
        <v>85893</v>
      </c>
      <c r="D14" s="5"/>
    </row>
    <row r="15" spans="1:4" ht="15" customHeight="1">
      <c r="A15" s="75" t="s">
        <v>433</v>
      </c>
      <c r="B15" s="364" t="s">
        <v>360</v>
      </c>
      <c r="C15" s="343">
        <f>SUM(C16:C18)</f>
        <v>139130</v>
      </c>
      <c r="D15" s="5"/>
    </row>
    <row r="16" spans="1:4" ht="15" customHeight="1">
      <c r="A16" s="76"/>
      <c r="B16" s="337" t="s">
        <v>533</v>
      </c>
      <c r="C16" s="306">
        <v>29582</v>
      </c>
      <c r="D16" s="5"/>
    </row>
    <row r="17" spans="1:4" ht="15" customHeight="1">
      <c r="A17" s="76"/>
      <c r="B17" s="337" t="s">
        <v>432</v>
      </c>
      <c r="C17" s="306">
        <v>2286</v>
      </c>
      <c r="D17" s="5"/>
    </row>
    <row r="18" spans="1:4" ht="15" customHeight="1">
      <c r="A18" s="194"/>
      <c r="B18" s="337" t="s">
        <v>361</v>
      </c>
      <c r="C18" s="306">
        <v>107262</v>
      </c>
      <c r="D18" s="5"/>
    </row>
    <row r="19" spans="1:4" ht="15" customHeight="1">
      <c r="A19" s="375" t="s">
        <v>434</v>
      </c>
      <c r="B19" s="94" t="s">
        <v>364</v>
      </c>
      <c r="C19" s="376">
        <f>SUM(C20)</f>
        <v>6000</v>
      </c>
      <c r="D19" s="5"/>
    </row>
    <row r="20" spans="1:4" ht="15" customHeight="1">
      <c r="A20" s="76"/>
      <c r="B20" s="374" t="s">
        <v>365</v>
      </c>
      <c r="C20" s="120">
        <v>6000</v>
      </c>
      <c r="D20" s="5"/>
    </row>
    <row r="21" spans="1:4" ht="15" customHeight="1">
      <c r="A21" s="76" t="s">
        <v>631</v>
      </c>
      <c r="B21" s="373" t="s">
        <v>632</v>
      </c>
      <c r="C21" s="552">
        <v>2800</v>
      </c>
      <c r="D21" s="5"/>
    </row>
    <row r="22" spans="1:4" ht="15" customHeight="1">
      <c r="A22" s="76"/>
      <c r="B22" s="43" t="s">
        <v>633</v>
      </c>
      <c r="C22" s="551">
        <v>2800</v>
      </c>
      <c r="D22" s="5"/>
    </row>
    <row r="23" spans="1:4" ht="15" customHeight="1">
      <c r="A23" s="75" t="s">
        <v>416</v>
      </c>
      <c r="B23" s="94" t="s">
        <v>127</v>
      </c>
      <c r="C23" s="117">
        <f>SUM(C24:C25)</f>
        <v>851254</v>
      </c>
      <c r="D23" s="5"/>
    </row>
    <row r="24" spans="1:4" s="271" customFormat="1" ht="15" customHeight="1">
      <c r="A24" s="293"/>
      <c r="B24" s="43" t="s">
        <v>270</v>
      </c>
      <c r="C24" s="119">
        <v>4200</v>
      </c>
      <c r="D24" s="5"/>
    </row>
    <row r="25" spans="1:4" s="271" customFormat="1" ht="15" customHeight="1">
      <c r="A25" s="293"/>
      <c r="B25" s="43" t="s">
        <v>333</v>
      </c>
      <c r="C25" s="119">
        <v>847054</v>
      </c>
      <c r="D25" s="5"/>
    </row>
    <row r="26" spans="1:4" ht="15" customHeight="1">
      <c r="A26" s="75" t="s">
        <v>524</v>
      </c>
      <c r="B26" s="289" t="s">
        <v>526</v>
      </c>
      <c r="C26" s="179">
        <f>SUM(C27:C28)</f>
        <v>6455</v>
      </c>
      <c r="D26" s="5"/>
    </row>
    <row r="27" spans="1:4" ht="15" customHeight="1">
      <c r="A27" s="76"/>
      <c r="B27" s="101" t="s">
        <v>529</v>
      </c>
      <c r="C27" s="157">
        <v>5000</v>
      </c>
      <c r="D27" s="5"/>
    </row>
    <row r="28" spans="1:4" ht="15" customHeight="1">
      <c r="A28" s="85"/>
      <c r="B28" s="297" t="s">
        <v>525</v>
      </c>
      <c r="C28" s="120">
        <v>1455</v>
      </c>
      <c r="D28" s="5"/>
    </row>
    <row r="29" spans="1:4" ht="15" customHeight="1">
      <c r="A29" s="375" t="s">
        <v>510</v>
      </c>
      <c r="B29" s="94" t="s">
        <v>531</v>
      </c>
      <c r="C29" s="376">
        <f>SUM(C30)</f>
        <v>24000</v>
      </c>
      <c r="D29" s="5"/>
    </row>
    <row r="30" spans="1:4" ht="15" customHeight="1">
      <c r="A30" s="76"/>
      <c r="B30" s="374" t="s">
        <v>532</v>
      </c>
      <c r="C30" s="120">
        <v>24000</v>
      </c>
      <c r="D30" s="5"/>
    </row>
    <row r="31" spans="1:4" ht="15.75" customHeight="1">
      <c r="A31" s="75" t="s">
        <v>530</v>
      </c>
      <c r="B31" s="289" t="s">
        <v>135</v>
      </c>
      <c r="C31" s="179">
        <f>SUM(C32:C38)</f>
        <v>5636</v>
      </c>
      <c r="D31" s="5"/>
    </row>
    <row r="32" spans="1:4" s="271" customFormat="1" ht="15.75" customHeight="1">
      <c r="A32" s="293"/>
      <c r="B32" s="101" t="s">
        <v>313</v>
      </c>
      <c r="C32" s="157">
        <v>748</v>
      </c>
      <c r="D32" s="5"/>
    </row>
    <row r="33" spans="1:8" s="271" customFormat="1" ht="15.75" customHeight="1">
      <c r="A33" s="293"/>
      <c r="B33" s="101" t="s">
        <v>363</v>
      </c>
      <c r="C33" s="157">
        <v>1268</v>
      </c>
      <c r="D33" s="5"/>
    </row>
    <row r="34" spans="1:8" s="271" customFormat="1" ht="15.75" customHeight="1">
      <c r="A34" s="293"/>
      <c r="B34" s="101" t="s">
        <v>522</v>
      </c>
      <c r="C34" s="157">
        <v>2000</v>
      </c>
      <c r="D34" s="5"/>
    </row>
    <row r="35" spans="1:8" s="271" customFormat="1" ht="15.75" customHeight="1">
      <c r="A35" s="293"/>
      <c r="B35" s="101" t="s">
        <v>312</v>
      </c>
      <c r="C35" s="157">
        <v>900</v>
      </c>
      <c r="D35" s="5"/>
    </row>
    <row r="36" spans="1:8" s="271" customFormat="1" ht="15.75" customHeight="1">
      <c r="A36" s="293"/>
      <c r="B36" s="101" t="s">
        <v>314</v>
      </c>
      <c r="C36" s="157">
        <v>100</v>
      </c>
      <c r="D36" s="5"/>
    </row>
    <row r="37" spans="1:8" s="271" customFormat="1" ht="15.75" customHeight="1">
      <c r="A37" s="293"/>
      <c r="B37" s="101" t="s">
        <v>523</v>
      </c>
      <c r="C37" s="157">
        <v>620</v>
      </c>
      <c r="D37" s="5"/>
    </row>
    <row r="38" spans="1:8" s="271" customFormat="1" ht="15.75" customHeight="1">
      <c r="A38" s="296"/>
      <c r="B38" s="297" t="s">
        <v>362</v>
      </c>
      <c r="C38" s="120">
        <v>0</v>
      </c>
      <c r="D38" s="5"/>
    </row>
    <row r="39" spans="1:8" ht="15.75" customHeight="1">
      <c r="A39" s="75" t="s">
        <v>635</v>
      </c>
      <c r="B39" s="70" t="s">
        <v>88</v>
      </c>
      <c r="C39" s="116">
        <f>SUM(C40)</f>
        <v>3921</v>
      </c>
      <c r="D39" s="26"/>
    </row>
    <row r="40" spans="1:8" ht="15.75" customHeight="1">
      <c r="A40" s="85"/>
      <c r="B40" s="297" t="s">
        <v>264</v>
      </c>
      <c r="C40" s="120">
        <v>3921</v>
      </c>
      <c r="D40" s="26"/>
    </row>
    <row r="41" spans="1:8" ht="15" customHeight="1">
      <c r="A41" s="75" t="s">
        <v>426</v>
      </c>
      <c r="B41" s="70" t="s">
        <v>263</v>
      </c>
      <c r="C41" s="116">
        <f>SUM(C42:C42)</f>
        <v>13658</v>
      </c>
      <c r="D41" s="5"/>
    </row>
    <row r="42" spans="1:8" ht="15" customHeight="1">
      <c r="A42" s="85"/>
      <c r="B42" s="297" t="s">
        <v>264</v>
      </c>
      <c r="C42" s="120">
        <v>13658</v>
      </c>
      <c r="D42" s="5"/>
      <c r="H42" s="67"/>
    </row>
    <row r="43" spans="1:8" ht="21" customHeight="1">
      <c r="A43" s="377" t="s">
        <v>332</v>
      </c>
      <c r="B43" s="55" t="s">
        <v>60</v>
      </c>
      <c r="C43" s="96">
        <f>SUM(C11,C13,C15,C19,C23,C31,C39,C41,C26,C29,C21)</f>
        <v>1139120</v>
      </c>
      <c r="D43" s="69"/>
    </row>
    <row r="44" spans="1:8" ht="15" customHeight="1">
      <c r="A44" s="76" t="s">
        <v>331</v>
      </c>
      <c r="B44" s="100" t="s">
        <v>173</v>
      </c>
      <c r="C44" s="116"/>
      <c r="D44" s="69"/>
    </row>
    <row r="45" spans="1:8" ht="15" customHeight="1">
      <c r="A45" s="76"/>
      <c r="B45" s="101" t="s">
        <v>321</v>
      </c>
      <c r="C45" s="157">
        <v>27300</v>
      </c>
      <c r="D45" s="69"/>
    </row>
    <row r="46" spans="1:8" ht="22.5" customHeight="1">
      <c r="A46" s="86" t="s">
        <v>323</v>
      </c>
      <c r="B46" s="55" t="s">
        <v>322</v>
      </c>
      <c r="C46" s="98">
        <v>27300</v>
      </c>
      <c r="D46" s="69"/>
    </row>
    <row r="47" spans="1:8" ht="15" customHeight="1">
      <c r="A47" s="86"/>
      <c r="B47" s="12" t="s">
        <v>60</v>
      </c>
      <c r="C47" s="97">
        <f>SUM(C43,C46)</f>
        <v>1166420</v>
      </c>
      <c r="D47" s="5"/>
    </row>
    <row r="49" spans="1:3" ht="15.75">
      <c r="A49" s="4" t="s">
        <v>650</v>
      </c>
      <c r="B49" s="4"/>
      <c r="C49" s="4"/>
    </row>
    <row r="50" spans="1:3" ht="15.75">
      <c r="A50" s="4"/>
      <c r="B50" s="4"/>
      <c r="C50" s="4"/>
    </row>
    <row r="51" spans="1:3" ht="15.75">
      <c r="A51" s="4"/>
      <c r="B51" s="4" t="s">
        <v>61</v>
      </c>
      <c r="C51" s="4"/>
    </row>
    <row r="52" spans="1:3" ht="15.75">
      <c r="A52" s="4"/>
      <c r="B52" s="4" t="s">
        <v>475</v>
      </c>
      <c r="C52" s="4"/>
    </row>
    <row r="53" spans="1:3" ht="15.75">
      <c r="A53" s="4"/>
      <c r="B53" s="4" t="s">
        <v>113</v>
      </c>
      <c r="C53" s="4"/>
    </row>
    <row r="54" spans="1:3">
      <c r="A54" s="5"/>
      <c r="B54" s="5"/>
      <c r="C54" s="5"/>
    </row>
    <row r="55" spans="1:3">
      <c r="A55" s="5"/>
      <c r="B55" s="5" t="s">
        <v>62</v>
      </c>
      <c r="C55" s="5"/>
    </row>
    <row r="56" spans="1:3" ht="15" customHeight="1">
      <c r="A56" s="47" t="s">
        <v>4</v>
      </c>
      <c r="B56" s="47" t="s">
        <v>5</v>
      </c>
      <c r="C56" s="609" t="s">
        <v>474</v>
      </c>
    </row>
    <row r="57" spans="1:3" ht="15" customHeight="1">
      <c r="A57" s="48" t="s">
        <v>7</v>
      </c>
      <c r="B57" s="48"/>
      <c r="C57" s="555"/>
    </row>
    <row r="58" spans="1:3" ht="15" customHeight="1">
      <c r="A58" s="75"/>
      <c r="B58" s="289" t="s">
        <v>315</v>
      </c>
      <c r="C58" s="179">
        <v>1642</v>
      </c>
    </row>
    <row r="59" spans="1:3" ht="15" customHeight="1">
      <c r="A59" s="76" t="s">
        <v>636</v>
      </c>
      <c r="B59" s="101" t="s">
        <v>425</v>
      </c>
      <c r="C59" s="157">
        <v>1642</v>
      </c>
    </row>
    <row r="60" spans="1:3" ht="15" customHeight="1">
      <c r="A60" s="91" t="s">
        <v>637</v>
      </c>
      <c r="B60" s="187" t="s">
        <v>185</v>
      </c>
      <c r="C60" s="179">
        <f>SUM(C61:C64)</f>
        <v>9000</v>
      </c>
    </row>
    <row r="61" spans="1:3" ht="15" customHeight="1">
      <c r="A61" s="92"/>
      <c r="B61" s="26" t="s">
        <v>265</v>
      </c>
      <c r="C61" s="157">
        <v>500</v>
      </c>
    </row>
    <row r="62" spans="1:3" ht="15" customHeight="1">
      <c r="A62" s="92"/>
      <c r="B62" s="26" t="s">
        <v>126</v>
      </c>
      <c r="C62" s="157">
        <v>1500</v>
      </c>
    </row>
    <row r="63" spans="1:3" ht="15" customHeight="1">
      <c r="A63" s="92"/>
      <c r="B63" s="26" t="s">
        <v>275</v>
      </c>
      <c r="C63" s="157">
        <v>2000</v>
      </c>
    </row>
    <row r="64" spans="1:3" ht="15" customHeight="1">
      <c r="A64" s="92"/>
      <c r="B64" s="26" t="s">
        <v>266</v>
      </c>
      <c r="C64" s="157">
        <v>5000</v>
      </c>
    </row>
    <row r="65" spans="1:6" ht="15" customHeight="1">
      <c r="A65" s="86" t="s">
        <v>332</v>
      </c>
      <c r="B65" s="336" t="s">
        <v>142</v>
      </c>
      <c r="C65" s="98">
        <f>SUM(C58,C60)</f>
        <v>10642</v>
      </c>
    </row>
    <row r="66" spans="1:6" ht="15.75" customHeight="1">
      <c r="A66" s="91" t="s">
        <v>323</v>
      </c>
      <c r="B66" s="289" t="s">
        <v>437</v>
      </c>
      <c r="C66" s="179">
        <v>120</v>
      </c>
    </row>
    <row r="67" spans="1:6" s="271" customFormat="1" ht="15" customHeight="1">
      <c r="A67" s="420"/>
      <c r="B67" s="418" t="s">
        <v>215</v>
      </c>
      <c r="C67" s="120">
        <v>120</v>
      </c>
      <c r="F67" s="419"/>
    </row>
    <row r="68" spans="1:6" ht="21" customHeight="1">
      <c r="A68" s="417"/>
      <c r="B68" s="339" t="s">
        <v>316</v>
      </c>
      <c r="C68" s="338">
        <f>SUM(C65,C66)</f>
        <v>10762</v>
      </c>
    </row>
  </sheetData>
  <mergeCells count="2">
    <mergeCell ref="C9:C10"/>
    <mergeCell ref="C56:C57"/>
  </mergeCells>
  <phoneticPr fontId="0" type="noConversion"/>
  <printOptions horizontalCentered="1"/>
  <pageMargins left="0.78740157480314965" right="0.78740157480314965" top="0.59055118110236227" bottom="0.59055118110236227" header="0.51181102362204722" footer="0.31496062992125984"/>
  <pageSetup paperSize="9" scale="95" firstPageNumber="16" orientation="portrait" horizontalDpi="300" verticalDpi="300" r:id="rId1"/>
  <headerFooter alignWithMargins="0">
    <oddFooter>&amp;P. oldal</oddFooter>
  </headerFooter>
  <rowBreaks count="1" manualBreakCount="1">
    <brk id="47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>
  <dimension ref="A1:H102"/>
  <sheetViews>
    <sheetView view="pageBreakPreview" topLeftCell="A41" zoomScaleNormal="100" workbookViewId="0">
      <selection activeCell="A54" sqref="A54"/>
    </sheetView>
  </sheetViews>
  <sheetFormatPr defaultRowHeight="12.75"/>
  <cols>
    <col min="1" max="1" width="6.7109375" customWidth="1"/>
    <col min="2" max="2" width="48" customWidth="1"/>
    <col min="3" max="3" width="10.7109375" customWidth="1"/>
    <col min="4" max="4" width="11" customWidth="1"/>
    <col min="5" max="5" width="10.7109375" customWidth="1"/>
  </cols>
  <sheetData>
    <row r="1" spans="1:5" ht="15.75">
      <c r="A1" s="44" t="s">
        <v>651</v>
      </c>
      <c r="B1" s="44"/>
      <c r="C1" s="44"/>
      <c r="D1" s="44"/>
      <c r="E1" s="44"/>
    </row>
    <row r="2" spans="1:5" ht="15.75">
      <c r="A2" s="44"/>
      <c r="B2" s="44"/>
      <c r="C2" s="44"/>
      <c r="D2" s="44"/>
      <c r="E2" s="44"/>
    </row>
    <row r="3" spans="1:5" ht="15.75">
      <c r="A3" s="44"/>
      <c r="B3" s="62" t="s">
        <v>66</v>
      </c>
      <c r="C3" s="45"/>
      <c r="D3" s="44"/>
      <c r="E3" s="44"/>
    </row>
    <row r="4" spans="1:5" ht="15.75">
      <c r="A4" s="44"/>
      <c r="B4" s="62" t="s">
        <v>476</v>
      </c>
      <c r="C4" s="45"/>
      <c r="D4" s="44"/>
      <c r="E4" s="44"/>
    </row>
    <row r="5" spans="1:5" ht="15.75">
      <c r="A5" s="44"/>
      <c r="B5" s="62" t="s">
        <v>67</v>
      </c>
      <c r="C5" s="45"/>
      <c r="D5" s="44"/>
      <c r="E5" s="44"/>
    </row>
    <row r="6" spans="1:5" ht="15.75">
      <c r="A6" s="44"/>
      <c r="B6" s="62" t="s">
        <v>68</v>
      </c>
      <c r="C6" s="45"/>
      <c r="D6" s="44"/>
      <c r="E6" s="44"/>
    </row>
    <row r="7" spans="1:5">
      <c r="A7" s="5"/>
      <c r="B7" s="5"/>
      <c r="C7" s="5"/>
      <c r="D7" s="5"/>
      <c r="E7" s="5"/>
    </row>
    <row r="8" spans="1:5">
      <c r="A8" s="5"/>
      <c r="B8" s="5"/>
      <c r="C8" s="5"/>
      <c r="D8" s="5" t="s">
        <v>117</v>
      </c>
      <c r="E8" s="5"/>
    </row>
    <row r="9" spans="1:5" ht="12.75" customHeight="1">
      <c r="A9" s="47" t="s">
        <v>58</v>
      </c>
      <c r="B9" s="47" t="s">
        <v>5</v>
      </c>
      <c r="C9" s="50"/>
      <c r="D9" s="51" t="s">
        <v>474</v>
      </c>
      <c r="E9" s="52"/>
    </row>
    <row r="10" spans="1:5" ht="12.75" customHeight="1">
      <c r="A10" s="49" t="s">
        <v>59</v>
      </c>
      <c r="B10" s="49"/>
      <c r="C10" s="53" t="s">
        <v>69</v>
      </c>
      <c r="D10" s="53" t="s">
        <v>70</v>
      </c>
      <c r="E10" s="53" t="s">
        <v>6</v>
      </c>
    </row>
    <row r="11" spans="1:5" ht="12.75" customHeight="1">
      <c r="A11" s="168" t="s">
        <v>281</v>
      </c>
      <c r="B11" s="364" t="s">
        <v>356</v>
      </c>
      <c r="C11" s="340">
        <f>SUM(C12)</f>
        <v>1575</v>
      </c>
      <c r="D11" s="340">
        <f t="shared" ref="D11" si="0">SUM(D12)</f>
        <v>425</v>
      </c>
      <c r="E11" s="340">
        <f t="shared" ref="E11" si="1">SUM(E12)</f>
        <v>2000</v>
      </c>
    </row>
    <row r="12" spans="1:5" ht="12.75" customHeight="1">
      <c r="A12" s="48"/>
      <c r="B12" s="337" t="s">
        <v>357</v>
      </c>
      <c r="C12" s="84">
        <v>1575</v>
      </c>
      <c r="D12" s="365">
        <v>425</v>
      </c>
      <c r="E12" s="365">
        <f>SUM(C12:D12)</f>
        <v>2000</v>
      </c>
    </row>
    <row r="13" spans="1:5" ht="12.75" customHeight="1">
      <c r="A13" s="168" t="s">
        <v>417</v>
      </c>
      <c r="B13" s="99" t="s">
        <v>267</v>
      </c>
      <c r="C13" s="114">
        <f>SUM(C14:C14)</f>
        <v>9213</v>
      </c>
      <c r="D13" s="382">
        <f>SUM(D14:D14)</f>
        <v>2487</v>
      </c>
      <c r="E13" s="114">
        <f>SUM(E14:E14)</f>
        <v>11700</v>
      </c>
    </row>
    <row r="14" spans="1:5" ht="12.75" customHeight="1">
      <c r="A14" s="109"/>
      <c r="B14" s="188" t="s">
        <v>493</v>
      </c>
      <c r="C14" s="189">
        <v>9213</v>
      </c>
      <c r="D14" s="225">
        <v>2487</v>
      </c>
      <c r="E14" s="189">
        <f>SUM(C14:D14)</f>
        <v>11700</v>
      </c>
    </row>
    <row r="15" spans="1:5" ht="12.75" customHeight="1">
      <c r="A15" s="292" t="s">
        <v>408</v>
      </c>
      <c r="B15" s="99" t="s">
        <v>409</v>
      </c>
      <c r="C15" s="113">
        <f>SUM(C16)</f>
        <v>121</v>
      </c>
      <c r="D15" s="368">
        <f t="shared" ref="D15:E15" si="2">SUM(D16)</f>
        <v>33</v>
      </c>
      <c r="E15" s="368">
        <f t="shared" si="2"/>
        <v>154</v>
      </c>
    </row>
    <row r="16" spans="1:5" ht="12" customHeight="1">
      <c r="A16" s="366"/>
      <c r="B16" s="226" t="s">
        <v>410</v>
      </c>
      <c r="C16" s="367">
        <v>121</v>
      </c>
      <c r="D16" s="200">
        <v>33</v>
      </c>
      <c r="E16" s="367">
        <f>SUM(C16:D16)</f>
        <v>154</v>
      </c>
    </row>
    <row r="17" spans="1:5" ht="12" customHeight="1">
      <c r="A17" s="75" t="s">
        <v>411</v>
      </c>
      <c r="B17" s="195" t="s">
        <v>172</v>
      </c>
      <c r="C17" s="110">
        <f>SUM(C18)</f>
        <v>13811</v>
      </c>
      <c r="D17" s="110">
        <f t="shared" ref="D17:E17" si="3">SUM(D18)</f>
        <v>3729</v>
      </c>
      <c r="E17" s="110">
        <f t="shared" si="3"/>
        <v>17540</v>
      </c>
    </row>
    <row r="18" spans="1:5" ht="12" customHeight="1">
      <c r="A18" s="85"/>
      <c r="B18" s="385" t="s">
        <v>494</v>
      </c>
      <c r="C18" s="197">
        <v>13811</v>
      </c>
      <c r="D18" s="197">
        <v>3729</v>
      </c>
      <c r="E18" s="197">
        <f>SUM(C18:D18)</f>
        <v>17540</v>
      </c>
    </row>
    <row r="19" spans="1:5" ht="12" customHeight="1">
      <c r="A19" s="75" t="s">
        <v>495</v>
      </c>
      <c r="B19" s="195" t="s">
        <v>496</v>
      </c>
      <c r="C19" s="113">
        <v>1575</v>
      </c>
      <c r="D19" s="113">
        <v>425</v>
      </c>
      <c r="E19" s="113">
        <v>2000</v>
      </c>
    </row>
    <row r="20" spans="1:5" ht="12" customHeight="1">
      <c r="A20" s="85"/>
      <c r="B20" s="385" t="s">
        <v>497</v>
      </c>
      <c r="C20" s="197">
        <v>1575</v>
      </c>
      <c r="D20" s="197">
        <v>425</v>
      </c>
      <c r="E20" s="197">
        <f>SUM(C20:D20)</f>
        <v>2000</v>
      </c>
    </row>
    <row r="21" spans="1:5" ht="12.75" customHeight="1">
      <c r="A21" s="379" t="s">
        <v>282</v>
      </c>
      <c r="B21" s="191" t="s">
        <v>358</v>
      </c>
      <c r="C21" s="369">
        <f>SUM(C22,C23)</f>
        <v>462993</v>
      </c>
      <c r="D21" s="369">
        <f t="shared" ref="D21:E21" si="4">SUM(D22,D23)</f>
        <v>125007</v>
      </c>
      <c r="E21" s="369">
        <f t="shared" si="4"/>
        <v>588000</v>
      </c>
    </row>
    <row r="22" spans="1:5" ht="12.75" customHeight="1">
      <c r="A22" s="379"/>
      <c r="B22" s="188" t="s">
        <v>498</v>
      </c>
      <c r="C22" s="189">
        <v>42150</v>
      </c>
      <c r="D22" s="190">
        <v>11380</v>
      </c>
      <c r="E22" s="189">
        <f>SUM(C22:D22)</f>
        <v>53530</v>
      </c>
    </row>
    <row r="23" spans="1:5" ht="12.75" customHeight="1">
      <c r="A23" s="109"/>
      <c r="B23" s="188" t="s">
        <v>412</v>
      </c>
      <c r="C23" s="189">
        <v>420843</v>
      </c>
      <c r="D23" s="190">
        <v>113627</v>
      </c>
      <c r="E23" s="189">
        <f>SUM(C23:D23)</f>
        <v>534470</v>
      </c>
    </row>
    <row r="24" spans="1:5" ht="12.75" customHeight="1">
      <c r="A24" s="292" t="s">
        <v>499</v>
      </c>
      <c r="B24" s="99" t="s">
        <v>500</v>
      </c>
      <c r="C24" s="113">
        <v>1575</v>
      </c>
      <c r="D24" s="368">
        <v>425</v>
      </c>
      <c r="E24" s="113">
        <v>2000</v>
      </c>
    </row>
    <row r="25" spans="1:5" ht="12.75" customHeight="1">
      <c r="A25" s="366"/>
      <c r="B25" s="226" t="s">
        <v>501</v>
      </c>
      <c r="C25" s="367">
        <v>1575</v>
      </c>
      <c r="D25" s="200">
        <v>425</v>
      </c>
      <c r="E25" s="367">
        <f>SUM(C25:D25)</f>
        <v>2000</v>
      </c>
    </row>
    <row r="26" spans="1:5" ht="12.75" customHeight="1">
      <c r="A26" s="168" t="s">
        <v>413</v>
      </c>
      <c r="B26" s="99" t="s">
        <v>318</v>
      </c>
      <c r="C26" s="114">
        <f>SUM(C27:C29)</f>
        <v>18504</v>
      </c>
      <c r="D26" s="193">
        <f t="shared" ref="D26:E26" si="5">SUM(D27:D29)</f>
        <v>4996</v>
      </c>
      <c r="E26" s="114">
        <f t="shared" si="5"/>
        <v>23500</v>
      </c>
    </row>
    <row r="27" spans="1:5" s="271" customFormat="1" ht="12.75" customHeight="1">
      <c r="A27" s="234"/>
      <c r="B27" s="188" t="s">
        <v>502</v>
      </c>
      <c r="C27" s="236">
        <v>1181</v>
      </c>
      <c r="D27" s="235">
        <v>319</v>
      </c>
      <c r="E27" s="236">
        <f>SUM(C27:D27)</f>
        <v>1500</v>
      </c>
    </row>
    <row r="28" spans="1:5" s="271" customFormat="1" ht="12.75" customHeight="1">
      <c r="A28" s="234"/>
      <c r="B28" s="188" t="s">
        <v>503</v>
      </c>
      <c r="C28" s="236">
        <v>1575</v>
      </c>
      <c r="D28" s="235">
        <v>425</v>
      </c>
      <c r="E28" s="236">
        <f>SUM(C28:D28)</f>
        <v>2000</v>
      </c>
    </row>
    <row r="29" spans="1:5" ht="12.75" customHeight="1">
      <c r="A29" s="341"/>
      <c r="B29" s="226" t="s">
        <v>319</v>
      </c>
      <c r="C29" s="180">
        <v>15748</v>
      </c>
      <c r="D29" s="237">
        <v>4252</v>
      </c>
      <c r="E29" s="180">
        <f>SUM(C29:D29)</f>
        <v>20000</v>
      </c>
    </row>
    <row r="30" spans="1:5" ht="12.75" customHeight="1">
      <c r="A30" s="379" t="s">
        <v>414</v>
      </c>
      <c r="B30" s="191" t="s">
        <v>415</v>
      </c>
      <c r="C30" s="369">
        <f>SUM(C31)</f>
        <v>4725</v>
      </c>
      <c r="D30" s="369">
        <f t="shared" ref="D30" si="6">SUM(D31)</f>
        <v>1275</v>
      </c>
      <c r="E30" s="369">
        <f t="shared" ref="E30" si="7">SUM(E31)</f>
        <v>6000</v>
      </c>
    </row>
    <row r="31" spans="1:5" ht="12.75" customHeight="1">
      <c r="A31" s="109"/>
      <c r="B31" s="188" t="s">
        <v>418</v>
      </c>
      <c r="C31" s="189">
        <v>4725</v>
      </c>
      <c r="D31" s="190">
        <v>1275</v>
      </c>
      <c r="E31" s="189">
        <f>SUM(C31:D31)</f>
        <v>6000</v>
      </c>
    </row>
    <row r="32" spans="1:5" ht="12.75" customHeight="1">
      <c r="A32" s="168" t="s">
        <v>416</v>
      </c>
      <c r="B32" s="99" t="s">
        <v>359</v>
      </c>
      <c r="C32" s="113">
        <f>SUM(C33:C36)</f>
        <v>33859</v>
      </c>
      <c r="D32" s="368">
        <f>SUM(D33:D36)</f>
        <v>9141</v>
      </c>
      <c r="E32" s="368">
        <f>SUM(E33:E36)</f>
        <v>43000</v>
      </c>
    </row>
    <row r="33" spans="1:8" ht="12.75" customHeight="1">
      <c r="A33" s="234"/>
      <c r="B33" s="188" t="s">
        <v>504</v>
      </c>
      <c r="C33" s="189">
        <v>7874</v>
      </c>
      <c r="D33" s="190">
        <v>2126</v>
      </c>
      <c r="E33" s="189">
        <f>SUM(C33:D33)</f>
        <v>10000</v>
      </c>
    </row>
    <row r="34" spans="1:8" ht="12.75" customHeight="1">
      <c r="A34" s="234"/>
      <c r="B34" s="188" t="s">
        <v>317</v>
      </c>
      <c r="C34" s="189">
        <v>15748</v>
      </c>
      <c r="D34" s="190">
        <v>4252</v>
      </c>
      <c r="E34" s="189">
        <f>SUM(C34:D34)</f>
        <v>20000</v>
      </c>
    </row>
    <row r="35" spans="1:8" ht="12.75" customHeight="1">
      <c r="A35" s="234"/>
      <c r="B35" s="188" t="s">
        <v>537</v>
      </c>
      <c r="C35" s="189">
        <v>2363</v>
      </c>
      <c r="D35" s="190">
        <v>637</v>
      </c>
      <c r="E35" s="367">
        <f>SUM(C35:D35)</f>
        <v>3000</v>
      </c>
    </row>
    <row r="36" spans="1:8" ht="12.75" customHeight="1">
      <c r="A36" s="341"/>
      <c r="B36" s="226" t="s">
        <v>419</v>
      </c>
      <c r="C36" s="367">
        <v>7874</v>
      </c>
      <c r="D36" s="200">
        <v>2126</v>
      </c>
      <c r="E36" s="367">
        <f>SUM(C36:D36)</f>
        <v>10000</v>
      </c>
    </row>
    <row r="37" spans="1:8" ht="12.75" customHeight="1">
      <c r="A37" s="168" t="s">
        <v>369</v>
      </c>
      <c r="B37" s="99" t="s">
        <v>187</v>
      </c>
      <c r="C37" s="114">
        <f>SUM(C38:C39)</f>
        <v>7569</v>
      </c>
      <c r="D37" s="114">
        <f t="shared" ref="D37:E37" si="8">SUM(D38:D39)</f>
        <v>531</v>
      </c>
      <c r="E37" s="114">
        <f t="shared" si="8"/>
        <v>8100</v>
      </c>
    </row>
    <row r="38" spans="1:8" ht="12.75" customHeight="1">
      <c r="A38" s="234"/>
      <c r="B38" s="188" t="s">
        <v>328</v>
      </c>
      <c r="C38" s="189">
        <v>5600</v>
      </c>
      <c r="D38" s="190">
        <v>0</v>
      </c>
      <c r="E38" s="189">
        <f t="shared" ref="E38:E39" si="9">SUM(C38:D38)</f>
        <v>5600</v>
      </c>
    </row>
    <row r="39" spans="1:8" ht="12.75" customHeight="1">
      <c r="A39" s="341"/>
      <c r="B39" s="226" t="s">
        <v>505</v>
      </c>
      <c r="C39" s="367">
        <v>1969</v>
      </c>
      <c r="D39" s="200">
        <v>531</v>
      </c>
      <c r="E39" s="367">
        <f t="shared" si="9"/>
        <v>2500</v>
      </c>
      <c r="H39" s="67"/>
    </row>
    <row r="40" spans="1:8" ht="12.75" customHeight="1">
      <c r="A40" s="344" t="s">
        <v>510</v>
      </c>
      <c r="B40" s="191" t="s">
        <v>511</v>
      </c>
      <c r="C40" s="369">
        <v>788</v>
      </c>
      <c r="D40" s="425">
        <v>212</v>
      </c>
      <c r="E40" s="369">
        <v>1000</v>
      </c>
      <c r="H40" s="67"/>
    </row>
    <row r="41" spans="1:8" ht="12.75" customHeight="1">
      <c r="A41" s="291"/>
      <c r="B41" s="188" t="s">
        <v>512</v>
      </c>
      <c r="C41" s="189">
        <v>788</v>
      </c>
      <c r="D41" s="190">
        <v>212</v>
      </c>
      <c r="E41" s="189">
        <f>SUM(C41:D41)</f>
        <v>1000</v>
      </c>
      <c r="H41" s="67"/>
    </row>
    <row r="42" spans="1:8" s="269" customFormat="1" ht="18.75" customHeight="1">
      <c r="A42" s="342"/>
      <c r="B42" s="72" t="s">
        <v>142</v>
      </c>
      <c r="C42" s="307">
        <f>SUM(C11,C13,C15,C21,C26,C30,C32,C37,C17,C24,C40,C19)</f>
        <v>556308</v>
      </c>
      <c r="D42" s="307">
        <f t="shared" ref="D42:E42" si="10">SUM(D11,D13,D15,D21,D26,D30,D32,D37,D17,D24,D40,D19)</f>
        <v>148686</v>
      </c>
      <c r="E42" s="307">
        <f t="shared" si="10"/>
        <v>704994</v>
      </c>
    </row>
    <row r="43" spans="1:8" s="271" customFormat="1" ht="12.75" customHeight="1">
      <c r="A43" s="292" t="s">
        <v>283</v>
      </c>
      <c r="B43" s="99" t="s">
        <v>269</v>
      </c>
      <c r="C43" s="114">
        <f>SUM(C44:C44)</f>
        <v>5089</v>
      </c>
      <c r="D43" s="114">
        <f>SUM(D44:D44)</f>
        <v>1374</v>
      </c>
      <c r="E43" s="114">
        <f>SUM(E44:E44)</f>
        <v>6463</v>
      </c>
    </row>
    <row r="44" spans="1:8" s="271" customFormat="1" ht="12.75" customHeight="1">
      <c r="A44" s="291"/>
      <c r="B44" s="188" t="s">
        <v>320</v>
      </c>
      <c r="C44" s="236">
        <v>5089</v>
      </c>
      <c r="D44" s="235">
        <v>1374</v>
      </c>
      <c r="E44" s="236">
        <f>SUM(C44:D44)</f>
        <v>6463</v>
      </c>
    </row>
    <row r="45" spans="1:8" s="295" customFormat="1" ht="20.25" customHeight="1">
      <c r="A45" s="345"/>
      <c r="B45" s="72" t="s">
        <v>325</v>
      </c>
      <c r="C45" s="346">
        <f>SUM(C43,)</f>
        <v>5089</v>
      </c>
      <c r="D45" s="346">
        <f t="shared" ref="D45:E45" si="11">SUM(D43,)</f>
        <v>1374</v>
      </c>
      <c r="E45" s="346">
        <f t="shared" si="11"/>
        <v>6463</v>
      </c>
    </row>
    <row r="46" spans="1:8" s="271" customFormat="1" ht="12.75" customHeight="1">
      <c r="A46" s="344" t="s">
        <v>10</v>
      </c>
      <c r="B46" s="191" t="s">
        <v>324</v>
      </c>
      <c r="C46" s="192">
        <f>SUM(C47:C48)</f>
        <v>19546</v>
      </c>
      <c r="D46" s="192">
        <f t="shared" ref="D46:E46" si="12">SUM(D47:D48)</f>
        <v>5278</v>
      </c>
      <c r="E46" s="192">
        <f t="shared" si="12"/>
        <v>24824</v>
      </c>
    </row>
    <row r="47" spans="1:8" s="271" customFormat="1" ht="12.75" customHeight="1">
      <c r="A47" s="344"/>
      <c r="B47" s="188" t="s">
        <v>550</v>
      </c>
      <c r="C47" s="236">
        <v>1570</v>
      </c>
      <c r="D47" s="235">
        <v>424</v>
      </c>
      <c r="E47" s="236">
        <f>SUM(C47:D47)</f>
        <v>1994</v>
      </c>
    </row>
    <row r="48" spans="1:8" s="271" customFormat="1" ht="12.75" customHeight="1">
      <c r="A48" s="291"/>
      <c r="B48" s="188" t="s">
        <v>326</v>
      </c>
      <c r="C48" s="236">
        <v>17976</v>
      </c>
      <c r="D48" s="235">
        <v>4854</v>
      </c>
      <c r="E48" s="236">
        <f>SUM(C48:D48)</f>
        <v>22830</v>
      </c>
    </row>
    <row r="49" spans="1:5" ht="17.25" customHeight="1">
      <c r="A49" s="178"/>
      <c r="B49" s="72" t="s">
        <v>322</v>
      </c>
      <c r="C49" s="159">
        <f>SUM(C46,)</f>
        <v>19546</v>
      </c>
      <c r="D49" s="159">
        <f t="shared" ref="D49:E49" si="13">SUM(D46,)</f>
        <v>5278</v>
      </c>
      <c r="E49" s="159">
        <f t="shared" si="13"/>
        <v>24824</v>
      </c>
    </row>
    <row r="50" spans="1:5" ht="19.5" customHeight="1">
      <c r="A50" s="178"/>
      <c r="B50" s="72" t="s">
        <v>327</v>
      </c>
      <c r="C50" s="159">
        <f>SUM(C42,C45,C49)</f>
        <v>580943</v>
      </c>
      <c r="D50" s="159">
        <f>SUM(D42,D45,D49)</f>
        <v>155338</v>
      </c>
      <c r="E50" s="159">
        <f>SUM(E42,E45,E49)</f>
        <v>736281</v>
      </c>
    </row>
    <row r="51" spans="1:5">
      <c r="A51" s="105"/>
      <c r="B51" s="106"/>
      <c r="C51" s="106"/>
      <c r="D51" s="106"/>
      <c r="E51" s="106"/>
    </row>
    <row r="52" spans="1:5">
      <c r="A52" s="105"/>
      <c r="B52" s="106"/>
      <c r="C52" s="106"/>
      <c r="D52" s="106"/>
      <c r="E52" s="106"/>
    </row>
    <row r="53" spans="1:5">
      <c r="A53" s="105"/>
      <c r="B53" s="106"/>
      <c r="C53" s="106"/>
      <c r="D53" s="106"/>
      <c r="E53" s="106"/>
    </row>
    <row r="54" spans="1:5" ht="15.75">
      <c r="A54" s="107" t="s">
        <v>652</v>
      </c>
      <c r="B54" s="106"/>
      <c r="C54" s="106"/>
      <c r="D54" s="106"/>
      <c r="E54" s="106"/>
    </row>
    <row r="55" spans="1:5">
      <c r="A55" s="105"/>
      <c r="B55" s="106"/>
      <c r="C55" s="106"/>
      <c r="D55" s="106"/>
      <c r="E55" s="106"/>
    </row>
    <row r="56" spans="1:5" ht="15.75">
      <c r="A56" s="105"/>
      <c r="B56" s="108" t="s">
        <v>66</v>
      </c>
      <c r="C56" s="106"/>
      <c r="D56" s="106"/>
      <c r="E56" s="106"/>
    </row>
    <row r="57" spans="1:5" ht="15.75">
      <c r="A57" s="105"/>
      <c r="B57" s="108" t="s">
        <v>477</v>
      </c>
      <c r="C57" s="106"/>
      <c r="D57" s="106"/>
      <c r="E57" s="106"/>
    </row>
    <row r="58" spans="1:5" ht="15.75">
      <c r="A58" s="105"/>
      <c r="B58" s="108" t="s">
        <v>67</v>
      </c>
      <c r="C58" s="106"/>
      <c r="D58" s="106"/>
      <c r="E58" s="106"/>
    </row>
    <row r="59" spans="1:5" ht="15.75">
      <c r="A59" s="105"/>
      <c r="B59" s="108" t="s">
        <v>71</v>
      </c>
      <c r="C59" s="106"/>
      <c r="D59" s="106"/>
      <c r="E59" s="106"/>
    </row>
    <row r="60" spans="1:5" ht="15.75">
      <c r="A60" s="105"/>
      <c r="B60" s="108"/>
      <c r="C60" s="106"/>
      <c r="D60" s="106"/>
      <c r="E60" s="106"/>
    </row>
    <row r="61" spans="1:5" s="67" customFormat="1">
      <c r="A61" s="47" t="s">
        <v>58</v>
      </c>
      <c r="B61" s="47" t="s">
        <v>5</v>
      </c>
      <c r="C61" s="50"/>
      <c r="D61" s="51" t="s">
        <v>400</v>
      </c>
      <c r="E61" s="52"/>
    </row>
    <row r="62" spans="1:5">
      <c r="A62" s="49" t="s">
        <v>59</v>
      </c>
      <c r="B62" s="49"/>
      <c r="C62" s="47" t="s">
        <v>69</v>
      </c>
      <c r="D62" s="47" t="s">
        <v>70</v>
      </c>
      <c r="E62" s="47" t="s">
        <v>6</v>
      </c>
    </row>
    <row r="63" spans="1:5">
      <c r="A63" s="168" t="s">
        <v>368</v>
      </c>
      <c r="B63" s="380" t="s">
        <v>355</v>
      </c>
      <c r="C63" s="340">
        <f>SUM(C64)</f>
        <v>2362</v>
      </c>
      <c r="D63" s="340">
        <f t="shared" ref="D63:E63" si="14">SUM(D64)</f>
        <v>638</v>
      </c>
      <c r="E63" s="114">
        <f t="shared" si="14"/>
        <v>3000</v>
      </c>
    </row>
    <row r="64" spans="1:5">
      <c r="A64" s="48"/>
      <c r="B64" s="381" t="s">
        <v>491</v>
      </c>
      <c r="C64" s="84">
        <v>2362</v>
      </c>
      <c r="D64" s="365">
        <v>638</v>
      </c>
      <c r="E64" s="236">
        <f>SUM(C64:D64)</f>
        <v>3000</v>
      </c>
    </row>
    <row r="65" spans="1:5">
      <c r="A65" s="168" t="s">
        <v>281</v>
      </c>
      <c r="B65" s="364" t="s">
        <v>356</v>
      </c>
      <c r="C65" s="340">
        <f>SUM(C66)</f>
        <v>25000</v>
      </c>
      <c r="D65" s="340">
        <f t="shared" ref="D65:E65" si="15">SUM(D66)</f>
        <v>6750</v>
      </c>
      <c r="E65" s="114">
        <f t="shared" si="15"/>
        <v>31750</v>
      </c>
    </row>
    <row r="66" spans="1:5">
      <c r="A66" s="48"/>
      <c r="B66" s="337" t="s">
        <v>492</v>
      </c>
      <c r="C66" s="84">
        <v>25000</v>
      </c>
      <c r="D66" s="365">
        <v>6750</v>
      </c>
      <c r="E66" s="236">
        <f>SUM(C66:D66)</f>
        <v>31750</v>
      </c>
    </row>
    <row r="67" spans="1:5">
      <c r="A67" s="75" t="s">
        <v>417</v>
      </c>
      <c r="B67" s="99" t="s">
        <v>267</v>
      </c>
      <c r="C67" s="290">
        <f>SUM(C68:C68)</f>
        <v>4725</v>
      </c>
      <c r="D67" s="110">
        <f>SUM(D68:D68)</f>
        <v>1275</v>
      </c>
      <c r="E67" s="110">
        <f>SUM(E68:E68)</f>
        <v>6000</v>
      </c>
    </row>
    <row r="68" spans="1:5">
      <c r="A68" s="76"/>
      <c r="B68" s="188" t="s">
        <v>136</v>
      </c>
      <c r="C68" s="225">
        <v>4725</v>
      </c>
      <c r="D68" s="189">
        <v>1275</v>
      </c>
      <c r="E68" s="225">
        <f>SUM(C68:D68)</f>
        <v>6000</v>
      </c>
    </row>
    <row r="69" spans="1:5">
      <c r="A69" s="75" t="s">
        <v>411</v>
      </c>
      <c r="B69" s="195" t="s">
        <v>172</v>
      </c>
      <c r="C69" s="110">
        <f>SUM(C70:C70)</f>
        <v>31496</v>
      </c>
      <c r="D69" s="110">
        <f>SUM(D70:D70)</f>
        <v>8504</v>
      </c>
      <c r="E69" s="110">
        <f>SUM(E70:E70)</f>
        <v>40000</v>
      </c>
    </row>
    <row r="70" spans="1:5">
      <c r="A70" s="85"/>
      <c r="B70" s="385" t="s">
        <v>329</v>
      </c>
      <c r="C70" s="197">
        <v>31496</v>
      </c>
      <c r="D70" s="197">
        <v>8504</v>
      </c>
      <c r="E70" s="197">
        <f t="shared" ref="E70" si="16">SUM(C70:D70)</f>
        <v>40000</v>
      </c>
    </row>
    <row r="71" spans="1:5">
      <c r="A71" s="92" t="s">
        <v>369</v>
      </c>
      <c r="B71" s="370" t="s">
        <v>187</v>
      </c>
      <c r="C71" s="371">
        <f>SUM(C72:C75)</f>
        <v>89814</v>
      </c>
      <c r="D71" s="371">
        <f t="shared" ref="D71:E71" si="17">SUM(D72:D75)</f>
        <v>24251</v>
      </c>
      <c r="E71" s="371">
        <f t="shared" si="17"/>
        <v>114065</v>
      </c>
    </row>
    <row r="72" spans="1:5">
      <c r="A72" s="92"/>
      <c r="B72" s="233" t="s">
        <v>507</v>
      </c>
      <c r="C72" s="111">
        <v>7998</v>
      </c>
      <c r="D72" s="111">
        <v>2160</v>
      </c>
      <c r="E72" s="111">
        <f t="shared" ref="E72:E75" si="18">SUM(C72:D72)</f>
        <v>10158</v>
      </c>
    </row>
    <row r="73" spans="1:5">
      <c r="A73" s="92"/>
      <c r="B73" s="233" t="s">
        <v>506</v>
      </c>
      <c r="C73" s="111">
        <v>71580</v>
      </c>
      <c r="D73" s="111">
        <v>19327</v>
      </c>
      <c r="E73" s="111">
        <f t="shared" si="18"/>
        <v>90907</v>
      </c>
    </row>
    <row r="74" spans="1:5">
      <c r="A74" s="92"/>
      <c r="B74" s="233" t="s">
        <v>509</v>
      </c>
      <c r="C74" s="111">
        <v>5118</v>
      </c>
      <c r="D74" s="111">
        <v>1382</v>
      </c>
      <c r="E74" s="111">
        <f t="shared" si="18"/>
        <v>6500</v>
      </c>
    </row>
    <row r="75" spans="1:5">
      <c r="A75" s="93"/>
      <c r="B75" s="233" t="s">
        <v>508</v>
      </c>
      <c r="C75" s="111">
        <v>5118</v>
      </c>
      <c r="D75" s="111">
        <v>1382</v>
      </c>
      <c r="E75" s="111">
        <f t="shared" si="18"/>
        <v>6500</v>
      </c>
    </row>
    <row r="76" spans="1:5">
      <c r="A76" s="92" t="s">
        <v>420</v>
      </c>
      <c r="B76" s="99" t="s">
        <v>268</v>
      </c>
      <c r="C76" s="113">
        <f>SUM(C77:C77)</f>
        <v>11811</v>
      </c>
      <c r="D76" s="113">
        <f>SUM(D77:D77)</f>
        <v>3189</v>
      </c>
      <c r="E76" s="113">
        <f>SUM(E77:E77)</f>
        <v>15000</v>
      </c>
    </row>
    <row r="77" spans="1:5">
      <c r="A77" s="92"/>
      <c r="B77" s="233" t="s">
        <v>421</v>
      </c>
      <c r="C77" s="197">
        <v>11811</v>
      </c>
      <c r="D77" s="197">
        <v>3189</v>
      </c>
      <c r="E77" s="197">
        <f>SUM(C77:D77)</f>
        <v>15000</v>
      </c>
    </row>
    <row r="78" spans="1:5">
      <c r="A78" s="292" t="s">
        <v>634</v>
      </c>
      <c r="B78" s="99" t="s">
        <v>438</v>
      </c>
      <c r="C78" s="114">
        <f>SUM(C79:C79)</f>
        <v>394</v>
      </c>
      <c r="D78" s="114">
        <f>SUM(D79:D79)</f>
        <v>106</v>
      </c>
      <c r="E78" s="114">
        <f>SUM(E79:E79)</f>
        <v>500</v>
      </c>
    </row>
    <row r="79" spans="1:5">
      <c r="A79" s="291"/>
      <c r="B79" s="188" t="s">
        <v>536</v>
      </c>
      <c r="C79" s="236">
        <v>394</v>
      </c>
      <c r="D79" s="235">
        <v>106</v>
      </c>
      <c r="E79" s="372">
        <f>SUM(C79:D79)</f>
        <v>500</v>
      </c>
    </row>
    <row r="80" spans="1:5">
      <c r="A80" s="168" t="s">
        <v>513</v>
      </c>
      <c r="B80" s="99" t="s">
        <v>422</v>
      </c>
      <c r="C80" s="113">
        <f>SUM(C81:C82)</f>
        <v>283466</v>
      </c>
      <c r="D80" s="113">
        <f t="shared" ref="D80:E80" si="19">SUM(D81:D82)</f>
        <v>76534</v>
      </c>
      <c r="E80" s="113">
        <f t="shared" si="19"/>
        <v>360000</v>
      </c>
    </row>
    <row r="81" spans="1:6">
      <c r="A81" s="169"/>
      <c r="B81" s="188" t="s">
        <v>514</v>
      </c>
      <c r="C81" s="189">
        <v>212600</v>
      </c>
      <c r="D81" s="189">
        <v>57400</v>
      </c>
      <c r="E81" s="189">
        <f>SUM(C81:D81)</f>
        <v>270000</v>
      </c>
    </row>
    <row r="82" spans="1:6" ht="13.5" customHeight="1">
      <c r="A82" s="196"/>
      <c r="B82" s="87" t="s">
        <v>515</v>
      </c>
      <c r="C82" s="197">
        <v>70866</v>
      </c>
      <c r="D82" s="197">
        <v>19134</v>
      </c>
      <c r="E82" s="115">
        <f>SUM(C82:D82)</f>
        <v>90000</v>
      </c>
    </row>
    <row r="83" spans="1:6" ht="13.5" customHeight="1">
      <c r="A83" s="426" t="s">
        <v>516</v>
      </c>
      <c r="B83" s="427" t="s">
        <v>517</v>
      </c>
      <c r="C83" s="428">
        <f>SUM(C84:C84)</f>
        <v>3386</v>
      </c>
      <c r="D83" s="428">
        <f>SUM(D84:D84)</f>
        <v>914</v>
      </c>
      <c r="E83" s="428">
        <f>SUM(E84:E84)</f>
        <v>4300</v>
      </c>
    </row>
    <row r="84" spans="1:6" ht="13.5" customHeight="1">
      <c r="A84" s="196"/>
      <c r="B84" s="87" t="s">
        <v>518</v>
      </c>
      <c r="C84" s="197">
        <v>3386</v>
      </c>
      <c r="D84" s="197">
        <v>914</v>
      </c>
      <c r="E84" s="115">
        <f>SUM(C84:D84)</f>
        <v>4300</v>
      </c>
    </row>
    <row r="85" spans="1:6">
      <c r="A85" s="53">
        <v>1</v>
      </c>
      <c r="B85" s="280" t="s">
        <v>142</v>
      </c>
      <c r="C85" s="238">
        <f>SUM(C67,C69,C71,C76,C80,C63,C65,C83,C78)</f>
        <v>452454</v>
      </c>
      <c r="D85" s="238">
        <f>SUM(D67,D69,D71,D76,D80,D63,D65,D83,D78)</f>
        <v>122161</v>
      </c>
      <c r="E85" s="238">
        <f>SUM(E67,E69,E71,E76,E80,E63,E65,E83,E78)</f>
        <v>574615</v>
      </c>
      <c r="F85" s="177"/>
    </row>
    <row r="86" spans="1:6">
      <c r="A86" s="5"/>
      <c r="B86" s="5"/>
      <c r="C86" s="5"/>
      <c r="D86" s="5"/>
      <c r="E86" s="5"/>
    </row>
    <row r="87" spans="1:6">
      <c r="A87" s="5"/>
      <c r="B87" s="5"/>
      <c r="C87" s="5"/>
      <c r="D87" s="5"/>
      <c r="E87" s="5"/>
    </row>
    <row r="88" spans="1:6">
      <c r="A88" s="5"/>
      <c r="B88" s="5"/>
      <c r="C88" s="5"/>
      <c r="D88" s="5"/>
      <c r="E88" s="5"/>
    </row>
    <row r="89" spans="1:6">
      <c r="A89" s="5"/>
      <c r="B89" s="5"/>
      <c r="C89" s="5"/>
      <c r="D89" s="5"/>
      <c r="E89" s="5"/>
    </row>
    <row r="90" spans="1:6">
      <c r="A90" s="5"/>
      <c r="B90" s="5"/>
      <c r="C90" s="5"/>
      <c r="D90" s="5"/>
      <c r="E90" s="5"/>
    </row>
    <row r="91" spans="1:6">
      <c r="A91" s="5"/>
      <c r="B91" s="5"/>
      <c r="C91" s="5"/>
      <c r="D91" s="5"/>
      <c r="E91" s="5"/>
    </row>
    <row r="92" spans="1:6">
      <c r="A92" s="5"/>
      <c r="B92" s="5"/>
      <c r="C92" s="5"/>
      <c r="D92" s="5"/>
      <c r="E92" s="5"/>
    </row>
    <row r="93" spans="1:6">
      <c r="A93" s="5"/>
      <c r="B93" s="5"/>
      <c r="C93" s="5"/>
      <c r="D93" s="5"/>
      <c r="E93" s="5"/>
    </row>
    <row r="94" spans="1:6">
      <c r="A94" s="5"/>
      <c r="B94" s="5"/>
      <c r="C94" s="5"/>
      <c r="D94" s="5"/>
      <c r="E94" s="5"/>
    </row>
    <row r="97" ht="15" customHeight="1"/>
    <row r="98" ht="15" customHeight="1"/>
    <row r="99" ht="18" customHeight="1"/>
    <row r="100" ht="15" customHeight="1"/>
    <row r="101" ht="15" customHeight="1"/>
    <row r="102" ht="12.75" customHeight="1"/>
  </sheetData>
  <phoneticPr fontId="0" type="noConversion"/>
  <printOptions horizontalCentered="1"/>
  <pageMargins left="0.78740157480314965" right="0.78740157480314965" top="0.78740157480314965" bottom="0.78740157480314965" header="0.51181102362204722" footer="0.51181102362204722"/>
  <pageSetup paperSize="9" scale="95" firstPageNumber="18" orientation="portrait" horizontalDpi="300" verticalDpi="300" r:id="rId1"/>
  <headerFooter alignWithMargins="0">
    <oddFooter>&amp;C&amp;P. oldal</oddFooter>
  </headerFooter>
  <rowBreaks count="1" manualBreakCount="1">
    <brk id="51" max="4" man="1"/>
  </rowBreaks>
</worksheet>
</file>

<file path=xl/worksheets/sheet13.xml><?xml version="1.0" encoding="utf-8"?>
<worksheet xmlns="http://schemas.openxmlformats.org/spreadsheetml/2006/main" xmlns:r="http://schemas.openxmlformats.org/officeDocument/2006/relationships">
  <dimension ref="A1:D19"/>
  <sheetViews>
    <sheetView view="pageBreakPreview" zoomScaleNormal="100" workbookViewId="0"/>
  </sheetViews>
  <sheetFormatPr defaultRowHeight="12.75"/>
  <cols>
    <col min="1" max="1" width="8.7109375" customWidth="1"/>
    <col min="2" max="2" width="47.140625" customWidth="1"/>
    <col min="3" max="3" width="14.7109375" customWidth="1"/>
  </cols>
  <sheetData>
    <row r="1" spans="1:4" ht="15.75">
      <c r="A1" s="44" t="s">
        <v>653</v>
      </c>
      <c r="B1" s="44"/>
      <c r="C1" s="44"/>
      <c r="D1" s="5"/>
    </row>
    <row r="2" spans="1:4" ht="15.75">
      <c r="A2" s="44"/>
      <c r="B2" s="44"/>
      <c r="C2" s="44"/>
      <c r="D2" s="5"/>
    </row>
    <row r="3" spans="1:4" ht="15.75">
      <c r="A3" s="44"/>
      <c r="B3" s="44" t="s">
        <v>54</v>
      </c>
      <c r="C3" s="45"/>
      <c r="D3" s="5"/>
    </row>
    <row r="4" spans="1:4" ht="15.75">
      <c r="A4" s="44"/>
      <c r="B4" s="44" t="s">
        <v>473</v>
      </c>
      <c r="C4" s="45"/>
      <c r="D4" s="5"/>
    </row>
    <row r="5" spans="1:4" ht="15.75">
      <c r="A5" s="44"/>
      <c r="B5" s="44" t="s">
        <v>72</v>
      </c>
      <c r="C5" s="45"/>
      <c r="D5" s="5"/>
    </row>
    <row r="6" spans="1:4" ht="15.75">
      <c r="A6" s="44"/>
      <c r="B6" s="44" t="s">
        <v>56</v>
      </c>
      <c r="C6" s="45"/>
      <c r="D6" s="5"/>
    </row>
    <row r="7" spans="1:4" ht="15.75">
      <c r="A7" s="44"/>
      <c r="B7" s="44"/>
      <c r="C7" s="45"/>
      <c r="D7" s="5"/>
    </row>
    <row r="8" spans="1:4" ht="15.75">
      <c r="A8" s="44"/>
      <c r="B8" s="44"/>
      <c r="C8" s="45"/>
      <c r="D8" s="5"/>
    </row>
    <row r="9" spans="1:4" ht="15.75">
      <c r="A9" s="44"/>
      <c r="B9" s="68" t="s">
        <v>73</v>
      </c>
      <c r="C9" s="45"/>
      <c r="D9" s="5"/>
    </row>
    <row r="10" spans="1:4" ht="15" customHeight="1">
      <c r="A10" s="60" t="s">
        <v>58</v>
      </c>
      <c r="B10" s="47" t="s">
        <v>5</v>
      </c>
      <c r="C10" s="609" t="s">
        <v>474</v>
      </c>
      <c r="D10" s="5"/>
    </row>
    <row r="11" spans="1:4" ht="15" customHeight="1">
      <c r="A11" s="61" t="s">
        <v>59</v>
      </c>
      <c r="B11" s="49"/>
      <c r="C11" s="555"/>
      <c r="D11" s="5"/>
    </row>
    <row r="12" spans="1:4" ht="15" customHeight="1">
      <c r="A12" s="168" t="s">
        <v>416</v>
      </c>
      <c r="B12" s="163" t="s">
        <v>127</v>
      </c>
      <c r="C12" s="110">
        <f>SUM(C13:C13)</f>
        <v>800</v>
      </c>
      <c r="D12" s="5"/>
    </row>
    <row r="13" spans="1:4" ht="15" customHeight="1">
      <c r="A13" s="169"/>
      <c r="B13" s="232" t="s">
        <v>186</v>
      </c>
      <c r="C13" s="189">
        <v>800</v>
      </c>
      <c r="D13" s="5"/>
    </row>
    <row r="14" spans="1:4" ht="15" customHeight="1">
      <c r="A14" s="170"/>
      <c r="B14" s="167" t="s">
        <v>74</v>
      </c>
      <c r="C14" s="165">
        <v>800</v>
      </c>
      <c r="D14" s="5"/>
    </row>
    <row r="15" spans="1:4" ht="15" customHeight="1">
      <c r="A15" s="5"/>
      <c r="B15" s="5"/>
      <c r="C15" s="5"/>
      <c r="D15" s="5"/>
    </row>
    <row r="16" spans="1:4" ht="15" customHeight="1">
      <c r="A16" s="5"/>
      <c r="B16" s="5"/>
      <c r="C16" s="5"/>
      <c r="D16" s="5"/>
    </row>
    <row r="17" spans="1:4" ht="15" customHeight="1">
      <c r="A17" s="5"/>
      <c r="B17" s="5"/>
      <c r="C17" s="5"/>
      <c r="D17" s="5"/>
    </row>
    <row r="18" spans="1:4">
      <c r="A18" s="5"/>
      <c r="B18" s="5"/>
      <c r="C18" s="5"/>
      <c r="D18" s="5"/>
    </row>
    <row r="19" spans="1:4">
      <c r="A19" s="5"/>
      <c r="B19" s="5"/>
      <c r="C19" s="5"/>
      <c r="D19" s="5"/>
    </row>
  </sheetData>
  <mergeCells count="1">
    <mergeCell ref="C10:C11"/>
  </mergeCells>
  <phoneticPr fontId="0" type="noConversion"/>
  <printOptions horizontalCentered="1"/>
  <pageMargins left="0.78740157480314965" right="0.78740157480314965" top="0.59055118110236227" bottom="0.78740157480314965" header="0.51181102362204722" footer="0.51181102362204722"/>
  <pageSetup paperSize="9" firstPageNumber="20" orientation="portrait" horizontalDpi="300" verticalDpi="300" r:id="rId1"/>
  <headerFooter alignWithMargins="0">
    <oddFooter>&amp;P. oldal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dimension ref="A1:C31"/>
  <sheetViews>
    <sheetView tabSelected="1" view="pageBreakPreview" zoomScaleNormal="100" zoomScaleSheetLayoutView="100" workbookViewId="0">
      <selection activeCell="C8" sqref="C8:C9"/>
    </sheetView>
  </sheetViews>
  <sheetFormatPr defaultRowHeight="12.75"/>
  <cols>
    <col min="1" max="1" width="18.28515625" customWidth="1"/>
    <col min="2" max="2" width="24.5703125" customWidth="1"/>
    <col min="3" max="3" width="35.5703125" customWidth="1"/>
  </cols>
  <sheetData>
    <row r="1" spans="1:3" ht="15.75">
      <c r="A1" s="4" t="s">
        <v>654</v>
      </c>
      <c r="B1" s="4"/>
      <c r="C1" s="4"/>
    </row>
    <row r="2" spans="1:3" ht="15.75">
      <c r="A2" s="4"/>
      <c r="B2" s="4"/>
      <c r="C2" s="4"/>
    </row>
    <row r="3" spans="1:3" ht="15.75">
      <c r="A3" s="4"/>
      <c r="B3" s="4" t="s">
        <v>276</v>
      </c>
      <c r="C3" s="4"/>
    </row>
    <row r="4" spans="1:3" ht="15.75">
      <c r="A4" s="4"/>
      <c r="B4" s="4" t="s">
        <v>478</v>
      </c>
      <c r="C4" s="4"/>
    </row>
    <row r="5" spans="1:3" ht="15.75">
      <c r="A5" s="4"/>
      <c r="B5" s="298" t="s">
        <v>277</v>
      </c>
      <c r="C5" s="4"/>
    </row>
    <row r="6" spans="1:3">
      <c r="A6" s="5"/>
      <c r="B6" s="5"/>
      <c r="C6" s="5"/>
    </row>
    <row r="7" spans="1:3">
      <c r="A7" s="5"/>
      <c r="B7" s="5" t="s">
        <v>278</v>
      </c>
      <c r="C7" s="5"/>
    </row>
    <row r="8" spans="1:3">
      <c r="A8" s="47" t="s">
        <v>4</v>
      </c>
      <c r="B8" s="609" t="s">
        <v>5</v>
      </c>
      <c r="C8" s="609" t="s">
        <v>474</v>
      </c>
    </row>
    <row r="9" spans="1:3">
      <c r="A9" s="48" t="s">
        <v>7</v>
      </c>
      <c r="B9" s="555"/>
      <c r="C9" s="555"/>
    </row>
    <row r="10" spans="1:3">
      <c r="A10" s="75"/>
      <c r="B10" s="431" t="s">
        <v>279</v>
      </c>
      <c r="C10" s="433">
        <v>4200</v>
      </c>
    </row>
    <row r="11" spans="1:3">
      <c r="A11" s="92" t="s">
        <v>416</v>
      </c>
      <c r="B11" s="432" t="s">
        <v>330</v>
      </c>
      <c r="C11" s="434">
        <f>SUM(C12:C15)</f>
        <v>847054</v>
      </c>
    </row>
    <row r="12" spans="1:3">
      <c r="A12" s="92"/>
      <c r="B12" s="430" t="s">
        <v>519</v>
      </c>
      <c r="C12" s="429">
        <v>22811</v>
      </c>
    </row>
    <row r="13" spans="1:3" ht="17.25" customHeight="1">
      <c r="A13" s="92"/>
      <c r="B13" s="430" t="s">
        <v>538</v>
      </c>
      <c r="C13" s="429">
        <v>129203</v>
      </c>
    </row>
    <row r="14" spans="1:3">
      <c r="A14" s="92"/>
      <c r="B14" s="430" t="s">
        <v>521</v>
      </c>
      <c r="C14" s="429">
        <v>685000</v>
      </c>
    </row>
    <row r="15" spans="1:3">
      <c r="A15" s="93"/>
      <c r="B15" s="424" t="s">
        <v>520</v>
      </c>
      <c r="C15" s="378">
        <v>10040</v>
      </c>
    </row>
    <row r="16" spans="1:3" ht="19.5" customHeight="1">
      <c r="A16" s="301"/>
      <c r="B16" s="300" t="s">
        <v>280</v>
      </c>
      <c r="C16" s="299">
        <f>SUM(C10:C11)</f>
        <v>851254</v>
      </c>
    </row>
    <row r="22" spans="2:3">
      <c r="C22" s="67"/>
    </row>
    <row r="31" spans="2:3">
      <c r="B31" s="67"/>
    </row>
  </sheetData>
  <mergeCells count="2">
    <mergeCell ref="C8:C9"/>
    <mergeCell ref="B8:B9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&amp;P. oldal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dimension ref="A1:L93"/>
  <sheetViews>
    <sheetView view="pageBreakPreview" topLeftCell="A4" zoomScale="130" zoomScaleNormal="100" workbookViewId="0">
      <selection activeCell="A25" sqref="A25"/>
    </sheetView>
  </sheetViews>
  <sheetFormatPr defaultRowHeight="12.75"/>
  <cols>
    <col min="1" max="1" width="43.85546875" customWidth="1"/>
    <col min="2" max="2" width="16.42578125" customWidth="1"/>
    <col min="3" max="3" width="12.85546875" customWidth="1"/>
    <col min="4" max="4" width="13.42578125" customWidth="1"/>
    <col min="5" max="5" width="14.5703125" customWidth="1"/>
    <col min="6" max="6" width="11" customWidth="1"/>
  </cols>
  <sheetData>
    <row r="1" spans="1:11" ht="15.75">
      <c r="A1" s="4" t="s">
        <v>655</v>
      </c>
      <c r="B1" s="4"/>
      <c r="C1" s="4"/>
      <c r="D1" s="5"/>
      <c r="E1" s="5"/>
      <c r="F1" s="5"/>
      <c r="G1" s="5"/>
      <c r="H1" s="5"/>
      <c r="I1" s="5"/>
      <c r="J1" s="5"/>
      <c r="K1" s="5"/>
    </row>
    <row r="2" spans="1:11" ht="15.75">
      <c r="A2" s="4"/>
      <c r="B2" s="4"/>
      <c r="C2" s="4"/>
      <c r="D2" s="5"/>
      <c r="E2" s="5"/>
      <c r="F2" s="5"/>
      <c r="G2" s="5"/>
      <c r="H2" s="5"/>
      <c r="I2" s="5"/>
      <c r="J2" s="5"/>
      <c r="K2" s="5"/>
    </row>
    <row r="3" spans="1:11" ht="15.75">
      <c r="A3" s="4"/>
      <c r="B3" s="4"/>
      <c r="C3" s="4"/>
      <c r="D3" s="5"/>
      <c r="E3" s="5"/>
      <c r="F3" s="5"/>
      <c r="G3" s="5"/>
      <c r="H3" s="5"/>
      <c r="I3" s="5"/>
      <c r="J3" s="5"/>
      <c r="K3" s="5"/>
    </row>
    <row r="4" spans="1:11" ht="15">
      <c r="A4" s="38"/>
      <c r="B4" s="38"/>
      <c r="C4" s="38"/>
      <c r="D4" s="5"/>
      <c r="E4" s="5"/>
      <c r="F4" s="5"/>
      <c r="G4" s="5"/>
      <c r="H4" s="5"/>
      <c r="I4" s="5"/>
      <c r="J4" s="5"/>
      <c r="K4" s="5"/>
    </row>
    <row r="5" spans="1:11" ht="15.75">
      <c r="A5" s="38"/>
      <c r="B5" s="38"/>
      <c r="C5" s="6" t="s">
        <v>26</v>
      </c>
      <c r="D5" s="5"/>
      <c r="E5" s="5"/>
      <c r="F5" s="5"/>
      <c r="G5" s="5"/>
      <c r="H5" s="5"/>
      <c r="I5" s="5"/>
      <c r="J5" s="5"/>
      <c r="K5" s="5"/>
    </row>
    <row r="6" spans="1:11" ht="15.75">
      <c r="A6" s="38"/>
      <c r="B6" s="38"/>
      <c r="C6" s="422" t="s">
        <v>479</v>
      </c>
      <c r="D6" s="5"/>
      <c r="E6" s="5"/>
      <c r="F6" s="5"/>
      <c r="G6" s="5"/>
      <c r="H6" s="5"/>
      <c r="I6" s="5"/>
      <c r="J6" s="5"/>
      <c r="K6" s="5"/>
    </row>
    <row r="7" spans="1:11" ht="15.75">
      <c r="A7" s="38"/>
      <c r="B7" s="38"/>
      <c r="C7" s="6"/>
      <c r="D7" s="5"/>
      <c r="E7" s="5"/>
      <c r="F7" s="5"/>
      <c r="G7" s="5"/>
      <c r="H7" s="5"/>
      <c r="I7" s="5"/>
      <c r="J7" s="5"/>
      <c r="K7" s="5"/>
    </row>
    <row r="8" spans="1:11">
      <c r="A8" s="5"/>
      <c r="B8" s="5"/>
      <c r="C8" s="5"/>
      <c r="D8" s="5"/>
      <c r="E8" s="5"/>
      <c r="F8" s="5"/>
      <c r="G8" s="5"/>
      <c r="H8" s="5"/>
      <c r="I8" s="5"/>
      <c r="J8" s="5"/>
      <c r="K8" s="5"/>
    </row>
    <row r="9" spans="1:11" ht="25.5" customHeight="1">
      <c r="A9" s="47" t="s">
        <v>5</v>
      </c>
      <c r="B9" s="47" t="s">
        <v>75</v>
      </c>
      <c r="C9" s="47" t="s">
        <v>76</v>
      </c>
      <c r="D9" s="609" t="s">
        <v>435</v>
      </c>
      <c r="E9" s="609" t="s">
        <v>145</v>
      </c>
      <c r="F9" s="198" t="s">
        <v>6</v>
      </c>
      <c r="G9" s="5"/>
      <c r="H9" s="5"/>
      <c r="I9" s="5"/>
      <c r="J9" s="5"/>
      <c r="K9" s="5"/>
    </row>
    <row r="10" spans="1:11">
      <c r="A10" s="48"/>
      <c r="B10" s="48" t="s">
        <v>77</v>
      </c>
      <c r="C10" s="48" t="s">
        <v>78</v>
      </c>
      <c r="D10" s="610"/>
      <c r="E10" s="610"/>
      <c r="F10" s="199"/>
      <c r="G10" s="5"/>
      <c r="H10" s="5"/>
      <c r="I10" s="5"/>
      <c r="J10" s="5"/>
      <c r="K10" s="5"/>
    </row>
    <row r="11" spans="1:11">
      <c r="A11" s="49"/>
      <c r="B11" s="49" t="s">
        <v>79</v>
      </c>
      <c r="C11" s="49"/>
      <c r="D11" s="611"/>
      <c r="E11" s="611"/>
      <c r="F11" s="71"/>
      <c r="G11" s="5"/>
      <c r="H11" s="5"/>
      <c r="I11" s="5"/>
      <c r="J11" s="5"/>
      <c r="K11" s="5"/>
    </row>
    <row r="12" spans="1:11" ht="20.100000000000001" customHeight="1">
      <c r="A12" s="42" t="s">
        <v>141</v>
      </c>
      <c r="B12" s="42">
        <v>1</v>
      </c>
      <c r="C12" s="42"/>
      <c r="D12" s="384"/>
      <c r="E12" s="42">
        <v>45</v>
      </c>
      <c r="F12" s="42">
        <f>SUM(B12:E12)</f>
        <v>46</v>
      </c>
      <c r="G12" s="5"/>
      <c r="H12" s="5"/>
      <c r="I12" s="5"/>
      <c r="J12" s="5"/>
      <c r="K12" s="5"/>
    </row>
    <row r="13" spans="1:11" ht="20.100000000000001" customHeight="1">
      <c r="A13" s="42" t="s">
        <v>80</v>
      </c>
      <c r="B13" s="42">
        <v>39</v>
      </c>
      <c r="C13" s="42">
        <v>2</v>
      </c>
      <c r="D13" s="42">
        <v>1</v>
      </c>
      <c r="E13" s="42"/>
      <c r="F13" s="42">
        <f t="shared" ref="F13:F22" si="0">SUM(B13:E13)</f>
        <v>42</v>
      </c>
      <c r="G13" s="5"/>
      <c r="H13" s="5"/>
      <c r="I13" s="5"/>
      <c r="J13" s="5"/>
      <c r="K13" s="5"/>
    </row>
    <row r="14" spans="1:11" ht="20.100000000000001" customHeight="1">
      <c r="A14" s="42" t="s">
        <v>226</v>
      </c>
      <c r="B14" s="42">
        <v>25</v>
      </c>
      <c r="C14" s="42"/>
      <c r="D14" s="42"/>
      <c r="E14" s="42"/>
      <c r="F14" s="42">
        <f t="shared" si="0"/>
        <v>25</v>
      </c>
      <c r="G14" s="5"/>
      <c r="H14" s="5"/>
      <c r="I14" s="5"/>
      <c r="J14" s="5"/>
      <c r="K14" s="5"/>
    </row>
    <row r="15" spans="1:11" ht="20.100000000000001" customHeight="1">
      <c r="A15" s="42" t="s">
        <v>227</v>
      </c>
      <c r="B15" s="42">
        <v>22</v>
      </c>
      <c r="C15" s="42"/>
      <c r="D15" s="42"/>
      <c r="E15" s="42"/>
      <c r="F15" s="42">
        <f t="shared" si="0"/>
        <v>22</v>
      </c>
      <c r="G15" s="5"/>
      <c r="H15" s="5"/>
      <c r="I15" s="5"/>
      <c r="J15" s="5"/>
      <c r="K15" s="5"/>
    </row>
    <row r="16" spans="1:11" ht="20.100000000000001" customHeight="1">
      <c r="A16" s="42" t="s">
        <v>228</v>
      </c>
      <c r="B16" s="42">
        <v>12</v>
      </c>
      <c r="C16" s="42"/>
      <c r="D16" s="42"/>
      <c r="E16" s="42"/>
      <c r="F16" s="42">
        <f t="shared" si="0"/>
        <v>12</v>
      </c>
      <c r="G16" s="5"/>
      <c r="H16" s="5"/>
      <c r="I16" s="5"/>
      <c r="J16" s="5"/>
      <c r="K16" s="5"/>
    </row>
    <row r="17" spans="1:11" ht="20.100000000000001" customHeight="1">
      <c r="A17" s="42" t="s">
        <v>271</v>
      </c>
      <c r="B17" s="42">
        <v>10</v>
      </c>
      <c r="C17" s="42"/>
      <c r="D17" s="42"/>
      <c r="E17" s="42"/>
      <c r="F17" s="42">
        <f t="shared" si="0"/>
        <v>10</v>
      </c>
      <c r="G17" s="5"/>
      <c r="H17" s="5"/>
      <c r="I17" s="5"/>
      <c r="J17" s="5"/>
      <c r="K17" s="5"/>
    </row>
    <row r="18" spans="1:11" ht="20.100000000000001" customHeight="1">
      <c r="A18" s="42" t="s">
        <v>272</v>
      </c>
      <c r="B18" s="42">
        <v>29</v>
      </c>
      <c r="C18" s="42"/>
      <c r="D18" s="42"/>
      <c r="E18" s="42"/>
      <c r="F18" s="42">
        <f t="shared" si="0"/>
        <v>29</v>
      </c>
      <c r="G18" s="5"/>
      <c r="H18" s="5"/>
      <c r="I18" s="5"/>
      <c r="J18" s="5"/>
      <c r="K18" s="5"/>
    </row>
    <row r="19" spans="1:11" ht="20.100000000000001" customHeight="1">
      <c r="A19" s="42" t="s">
        <v>273</v>
      </c>
      <c r="B19" s="42">
        <v>13</v>
      </c>
      <c r="C19" s="42"/>
      <c r="D19" s="42"/>
      <c r="E19" s="42"/>
      <c r="F19" s="42">
        <f t="shared" si="0"/>
        <v>13</v>
      </c>
      <c r="G19" s="5"/>
      <c r="H19" s="5"/>
      <c r="I19" s="5"/>
      <c r="J19" s="5"/>
      <c r="K19" s="5"/>
    </row>
    <row r="20" spans="1:11" ht="20.100000000000001" customHeight="1">
      <c r="A20" s="42" t="s">
        <v>274</v>
      </c>
      <c r="B20" s="42">
        <v>15</v>
      </c>
      <c r="C20" s="42">
        <v>2</v>
      </c>
      <c r="D20" s="42"/>
      <c r="E20" s="42"/>
      <c r="F20" s="42">
        <f t="shared" si="0"/>
        <v>17</v>
      </c>
      <c r="G20" s="5"/>
      <c r="H20" s="5"/>
      <c r="I20" s="5"/>
      <c r="J20" s="5"/>
      <c r="K20" s="5"/>
    </row>
    <row r="21" spans="1:11" ht="20.100000000000001" customHeight="1">
      <c r="A21" s="42" t="s">
        <v>232</v>
      </c>
      <c r="B21" s="42">
        <v>10</v>
      </c>
      <c r="C21" s="42"/>
      <c r="D21" s="42"/>
      <c r="E21" s="42"/>
      <c r="F21" s="42">
        <f t="shared" si="0"/>
        <v>10</v>
      </c>
      <c r="G21" s="5"/>
      <c r="H21" s="5"/>
      <c r="I21" s="5"/>
      <c r="J21" s="5"/>
      <c r="K21" s="5"/>
    </row>
    <row r="22" spans="1:11" ht="20.100000000000001" customHeight="1">
      <c r="A22" s="42" t="s">
        <v>233</v>
      </c>
      <c r="B22" s="42">
        <v>37</v>
      </c>
      <c r="C22" s="42">
        <v>6</v>
      </c>
      <c r="D22" s="42">
        <v>3</v>
      </c>
      <c r="E22" s="42"/>
      <c r="F22" s="42">
        <f t="shared" si="0"/>
        <v>46</v>
      </c>
      <c r="G22" s="5"/>
      <c r="H22" s="5"/>
      <c r="I22" s="5"/>
      <c r="J22" s="5"/>
      <c r="K22" s="5"/>
    </row>
    <row r="23" spans="1:11" ht="20.100000000000001" customHeight="1">
      <c r="A23" s="55" t="s">
        <v>148</v>
      </c>
      <c r="B23" s="55">
        <f>SUM(B12:B22)</f>
        <v>213</v>
      </c>
      <c r="C23" s="55">
        <f>SUM(C12:C22)</f>
        <v>10</v>
      </c>
      <c r="D23" s="55">
        <f t="shared" ref="D23:F23" si="1">SUM(D12:D22)</f>
        <v>4</v>
      </c>
      <c r="E23" s="55">
        <f t="shared" si="1"/>
        <v>45</v>
      </c>
      <c r="F23" s="55">
        <f t="shared" si="1"/>
        <v>272</v>
      </c>
      <c r="G23" s="65"/>
      <c r="H23" s="5"/>
      <c r="I23" s="5"/>
      <c r="J23" s="5"/>
      <c r="K23" s="5"/>
    </row>
    <row r="24" spans="1:11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</row>
    <row r="25" spans="1:11" ht="15.75">
      <c r="A25" s="4" t="s">
        <v>656</v>
      </c>
      <c r="B25" s="4"/>
      <c r="C25" s="4"/>
      <c r="D25" s="5"/>
      <c r="E25" s="5"/>
      <c r="F25" s="5"/>
      <c r="G25" s="5"/>
      <c r="H25" s="5"/>
      <c r="I25" s="5"/>
      <c r="J25" s="5"/>
      <c r="K25" s="5"/>
    </row>
    <row r="26" spans="1:11" ht="15">
      <c r="A26" s="38"/>
      <c r="B26" s="38"/>
      <c r="C26" s="38"/>
      <c r="D26" s="5"/>
      <c r="E26" s="5"/>
      <c r="F26" s="5"/>
      <c r="G26" s="5"/>
      <c r="H26" s="5"/>
      <c r="I26" s="5"/>
      <c r="J26" s="5"/>
      <c r="K26" s="5"/>
    </row>
    <row r="27" spans="1:11" ht="15.75">
      <c r="A27" s="38"/>
      <c r="B27" s="38"/>
      <c r="C27" s="6" t="s">
        <v>36</v>
      </c>
      <c r="D27" s="5"/>
      <c r="E27" s="5"/>
      <c r="F27" s="5"/>
      <c r="G27" s="5"/>
      <c r="H27" s="5"/>
      <c r="I27" s="5"/>
      <c r="J27" s="5"/>
      <c r="K27" s="5"/>
    </row>
    <row r="28" spans="1:11" ht="15.75">
      <c r="A28" s="38"/>
      <c r="B28" s="38"/>
      <c r="C28" s="422" t="s">
        <v>480</v>
      </c>
      <c r="D28" s="5"/>
      <c r="E28" s="5"/>
      <c r="F28" s="5"/>
      <c r="G28" s="5"/>
      <c r="H28" s="5"/>
      <c r="I28" s="5"/>
      <c r="J28" s="5"/>
      <c r="K28" s="5"/>
    </row>
    <row r="29" spans="1:11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</row>
    <row r="30" spans="1:11" ht="12.75" customHeight="1">
      <c r="A30" s="47" t="s">
        <v>5</v>
      </c>
      <c r="B30" s="47" t="s">
        <v>75</v>
      </c>
      <c r="C30" s="47" t="s">
        <v>76</v>
      </c>
      <c r="D30" s="609" t="s">
        <v>435</v>
      </c>
      <c r="E30" s="47" t="s">
        <v>133</v>
      </c>
      <c r="F30" s="47" t="s">
        <v>6</v>
      </c>
      <c r="G30" s="5"/>
      <c r="H30" s="5"/>
      <c r="I30" s="5"/>
      <c r="J30" s="5"/>
      <c r="K30" s="5"/>
    </row>
    <row r="31" spans="1:11">
      <c r="A31" s="48"/>
      <c r="B31" s="48" t="s">
        <v>77</v>
      </c>
      <c r="C31" s="48" t="s">
        <v>78</v>
      </c>
      <c r="D31" s="610"/>
      <c r="E31" s="48" t="s">
        <v>134</v>
      </c>
      <c r="F31" s="48"/>
      <c r="G31" s="5"/>
      <c r="H31" s="5"/>
      <c r="I31" s="5"/>
      <c r="J31" s="5"/>
      <c r="K31" s="5"/>
    </row>
    <row r="32" spans="1:11">
      <c r="A32" s="49"/>
      <c r="B32" s="49" t="s">
        <v>79</v>
      </c>
      <c r="C32" s="49"/>
      <c r="D32" s="611"/>
      <c r="E32" s="49"/>
      <c r="F32" s="49"/>
      <c r="G32" s="5"/>
      <c r="H32" s="5"/>
      <c r="I32" s="5"/>
      <c r="J32" s="5"/>
      <c r="K32" s="5"/>
    </row>
    <row r="33" spans="1:12" ht="15" customHeight="1">
      <c r="A33" s="42" t="s">
        <v>81</v>
      </c>
      <c r="B33" s="42">
        <v>2</v>
      </c>
      <c r="C33" s="42"/>
      <c r="D33" s="42"/>
      <c r="E33" s="42"/>
      <c r="F33" s="42">
        <f>SUM(B33:E33)</f>
        <v>2</v>
      </c>
      <c r="G33" s="5"/>
      <c r="H33" s="5"/>
      <c r="I33" s="5"/>
      <c r="J33" s="5"/>
      <c r="K33" s="5"/>
    </row>
    <row r="34" spans="1:12" ht="15" customHeight="1">
      <c r="A34" s="42" t="s">
        <v>82</v>
      </c>
      <c r="B34" s="42">
        <v>3</v>
      </c>
      <c r="C34" s="42"/>
      <c r="D34" s="42"/>
      <c r="E34" s="42"/>
      <c r="F34" s="42">
        <f t="shared" ref="F34:F39" si="2">SUM(B34:E34)</f>
        <v>3</v>
      </c>
      <c r="G34" s="5"/>
      <c r="H34" s="5"/>
      <c r="I34" s="5"/>
      <c r="J34" s="5"/>
      <c r="K34" s="5"/>
    </row>
    <row r="35" spans="1:12" ht="15" customHeight="1">
      <c r="A35" s="42" t="s">
        <v>83</v>
      </c>
      <c r="B35" s="42">
        <v>8</v>
      </c>
      <c r="C35" s="42">
        <v>1</v>
      </c>
      <c r="D35" s="42"/>
      <c r="E35" s="42"/>
      <c r="F35" s="42">
        <f t="shared" si="2"/>
        <v>9</v>
      </c>
      <c r="G35" s="5"/>
      <c r="H35" s="5"/>
      <c r="I35" s="5"/>
      <c r="J35" s="5"/>
      <c r="K35" s="5"/>
    </row>
    <row r="36" spans="1:12" ht="15" customHeight="1">
      <c r="A36" s="42" t="s">
        <v>84</v>
      </c>
      <c r="B36" s="42">
        <v>12</v>
      </c>
      <c r="C36" s="42"/>
      <c r="D36" s="42"/>
      <c r="E36" s="42"/>
      <c r="F36" s="42">
        <f t="shared" si="2"/>
        <v>12</v>
      </c>
      <c r="G36" s="5"/>
      <c r="H36" s="5"/>
      <c r="I36" s="5"/>
      <c r="J36" s="5"/>
      <c r="K36" s="5"/>
    </row>
    <row r="37" spans="1:12" ht="15" customHeight="1">
      <c r="A37" s="42" t="s">
        <v>85</v>
      </c>
      <c r="B37" s="42">
        <v>6</v>
      </c>
      <c r="C37" s="42"/>
      <c r="D37" s="42"/>
      <c r="E37" s="42"/>
      <c r="F37" s="42">
        <f t="shared" si="2"/>
        <v>6</v>
      </c>
      <c r="G37" s="5"/>
      <c r="H37" s="5"/>
      <c r="I37" s="5"/>
      <c r="J37" s="5"/>
      <c r="K37" s="5"/>
    </row>
    <row r="38" spans="1:12" ht="15" customHeight="1">
      <c r="A38" s="42" t="s">
        <v>178</v>
      </c>
      <c r="B38" s="42">
        <v>5</v>
      </c>
      <c r="C38" s="42"/>
      <c r="D38" s="42">
        <v>1</v>
      </c>
      <c r="E38" s="42"/>
      <c r="F38" s="42">
        <f t="shared" si="2"/>
        <v>6</v>
      </c>
      <c r="G38" s="5"/>
      <c r="H38" s="5"/>
      <c r="I38" s="5"/>
      <c r="J38" s="5"/>
      <c r="K38" s="5"/>
    </row>
    <row r="39" spans="1:12" ht="15" customHeight="1">
      <c r="A39" s="42" t="s">
        <v>179</v>
      </c>
      <c r="B39" s="42">
        <v>3</v>
      </c>
      <c r="C39" s="42">
        <v>1</v>
      </c>
      <c r="D39" s="42"/>
      <c r="E39" s="42"/>
      <c r="F39" s="42">
        <f t="shared" si="2"/>
        <v>4</v>
      </c>
      <c r="G39" s="5"/>
      <c r="H39" s="5"/>
      <c r="I39" s="5"/>
      <c r="J39" s="5"/>
      <c r="K39" s="5"/>
    </row>
    <row r="40" spans="1:12" ht="15" customHeight="1">
      <c r="A40" s="55" t="s">
        <v>6</v>
      </c>
      <c r="B40" s="55">
        <f>SUM(B33:B39)</f>
        <v>39</v>
      </c>
      <c r="C40" s="55">
        <f>SUM(C33:C39)</f>
        <v>2</v>
      </c>
      <c r="D40" s="55">
        <f t="shared" ref="D40:F40" si="3">SUM(D33:D39)</f>
        <v>1</v>
      </c>
      <c r="E40" s="55">
        <f t="shared" si="3"/>
        <v>0</v>
      </c>
      <c r="F40" s="55">
        <f t="shared" si="3"/>
        <v>42</v>
      </c>
      <c r="G40" s="5"/>
      <c r="H40" s="5"/>
      <c r="I40" s="5"/>
      <c r="J40" s="5"/>
      <c r="K40" s="5"/>
    </row>
    <row r="41" spans="1:12" ht="15.75">
      <c r="A41" s="4" t="s">
        <v>630</v>
      </c>
      <c r="B41" s="4"/>
      <c r="C41" s="4"/>
      <c r="D41" s="5"/>
      <c r="E41" s="5"/>
      <c r="F41" s="5"/>
      <c r="G41" s="5"/>
      <c r="H41" s="5"/>
      <c r="I41" s="5"/>
      <c r="J41" s="5"/>
      <c r="K41" s="5"/>
    </row>
    <row r="42" spans="1:12" ht="15">
      <c r="A42" s="38"/>
      <c r="B42" s="38"/>
      <c r="C42" s="38"/>
      <c r="D42" s="5"/>
      <c r="E42" s="5"/>
      <c r="F42" s="5"/>
      <c r="G42" s="5"/>
      <c r="H42" s="5"/>
      <c r="I42" s="5"/>
      <c r="J42" s="5"/>
      <c r="K42" s="5"/>
    </row>
    <row r="43" spans="1:12" ht="15.75">
      <c r="A43" s="38"/>
      <c r="B43" s="38"/>
      <c r="C43" s="6" t="s">
        <v>116</v>
      </c>
      <c r="D43" s="5"/>
      <c r="E43" s="5"/>
      <c r="F43" s="5"/>
      <c r="G43" s="5"/>
      <c r="H43" s="5"/>
      <c r="I43" s="5"/>
      <c r="J43" s="5"/>
      <c r="K43" s="5"/>
    </row>
    <row r="44" spans="1:12" ht="15.75">
      <c r="A44" s="38"/>
      <c r="B44" s="38"/>
      <c r="C44" s="422" t="s">
        <v>480</v>
      </c>
      <c r="D44" s="5"/>
      <c r="E44" s="5"/>
      <c r="F44" s="5"/>
      <c r="G44" s="5"/>
      <c r="H44" s="5"/>
      <c r="I44" s="5"/>
      <c r="J44" s="5"/>
      <c r="K44" s="5"/>
    </row>
    <row r="45" spans="1:12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</row>
    <row r="46" spans="1:12" ht="12.75" customHeight="1">
      <c r="A46" s="47" t="s">
        <v>5</v>
      </c>
      <c r="B46" s="47" t="s">
        <v>75</v>
      </c>
      <c r="C46" s="47" t="s">
        <v>76</v>
      </c>
      <c r="D46" s="609" t="s">
        <v>435</v>
      </c>
      <c r="E46" s="47" t="s">
        <v>133</v>
      </c>
      <c r="F46" s="47" t="s">
        <v>6</v>
      </c>
      <c r="G46" s="5"/>
      <c r="H46" s="5"/>
      <c r="I46" s="5"/>
      <c r="J46" s="5"/>
      <c r="K46" s="5"/>
      <c r="L46" s="5"/>
    </row>
    <row r="47" spans="1:12">
      <c r="A47" s="48"/>
      <c r="B47" s="48" t="s">
        <v>77</v>
      </c>
      <c r="C47" s="48" t="s">
        <v>78</v>
      </c>
      <c r="D47" s="610"/>
      <c r="E47" s="48" t="s">
        <v>134</v>
      </c>
      <c r="F47" s="48"/>
      <c r="G47" s="5"/>
      <c r="H47" s="5"/>
      <c r="I47" s="5"/>
      <c r="J47" s="5"/>
      <c r="K47" s="5"/>
      <c r="L47" s="5"/>
    </row>
    <row r="48" spans="1:12">
      <c r="A48" s="49"/>
      <c r="B48" s="49" t="s">
        <v>79</v>
      </c>
      <c r="C48" s="49"/>
      <c r="D48" s="611"/>
      <c r="E48" s="49"/>
      <c r="F48" s="49"/>
      <c r="G48" s="5"/>
      <c r="H48" s="5"/>
      <c r="I48" s="5"/>
      <c r="J48" s="5"/>
      <c r="K48" s="5"/>
      <c r="L48" s="5"/>
    </row>
    <row r="49" spans="1:12" s="184" customFormat="1">
      <c r="A49" s="55" t="s">
        <v>255</v>
      </c>
      <c r="B49" s="12">
        <v>25</v>
      </c>
      <c r="C49" s="12"/>
      <c r="D49" s="14"/>
      <c r="E49" s="14"/>
      <c r="F49" s="228">
        <f>SUM(B49:E49)</f>
        <v>25</v>
      </c>
      <c r="G49" s="104"/>
      <c r="H49" s="104"/>
      <c r="I49" s="104"/>
      <c r="J49" s="104"/>
      <c r="K49" s="104"/>
      <c r="L49" s="104"/>
    </row>
    <row r="50" spans="1:12">
      <c r="A50" s="55" t="s">
        <v>256</v>
      </c>
      <c r="B50" s="12">
        <v>22</v>
      </c>
      <c r="C50" s="12"/>
      <c r="D50" s="14"/>
      <c r="E50" s="14"/>
      <c r="F50" s="228">
        <f t="shared" ref="F50:F70" si="4">SUM(B50:E50)</f>
        <v>22</v>
      </c>
      <c r="G50" s="5"/>
      <c r="H50" s="5"/>
      <c r="I50" s="5"/>
      <c r="J50" s="5"/>
      <c r="K50" s="5"/>
      <c r="L50" s="5"/>
    </row>
    <row r="51" spans="1:12">
      <c r="A51" s="55" t="s">
        <v>257</v>
      </c>
      <c r="B51" s="12">
        <v>12</v>
      </c>
      <c r="C51" s="12"/>
      <c r="D51" s="14"/>
      <c r="E51" s="14"/>
      <c r="F51" s="228">
        <f t="shared" si="4"/>
        <v>12</v>
      </c>
      <c r="G51" s="5"/>
      <c r="H51" s="5"/>
      <c r="I51" s="5"/>
      <c r="J51" s="5"/>
      <c r="K51" s="5"/>
      <c r="L51" s="5"/>
    </row>
    <row r="52" spans="1:12">
      <c r="A52" s="55" t="s">
        <v>252</v>
      </c>
      <c r="B52" s="12">
        <f>SUM(B53:B54)</f>
        <v>10</v>
      </c>
      <c r="C52" s="12">
        <v>0</v>
      </c>
      <c r="D52" s="12">
        <v>0</v>
      </c>
      <c r="E52" s="12">
        <v>0</v>
      </c>
      <c r="F52" s="228">
        <f t="shared" si="4"/>
        <v>10</v>
      </c>
      <c r="G52" s="5"/>
      <c r="H52" s="5"/>
      <c r="I52" s="5"/>
      <c r="J52" s="5"/>
      <c r="K52" s="5"/>
      <c r="L52" s="5"/>
    </row>
    <row r="53" spans="1:12">
      <c r="A53" s="176" t="s">
        <v>552</v>
      </c>
      <c r="B53" s="176">
        <v>6</v>
      </c>
      <c r="C53" s="176"/>
      <c r="D53" s="176"/>
      <c r="E53" s="176"/>
      <c r="F53" s="84">
        <f t="shared" si="4"/>
        <v>6</v>
      </c>
      <c r="G53" s="5"/>
      <c r="H53" s="5"/>
      <c r="I53" s="5"/>
      <c r="J53" s="5"/>
      <c r="K53" s="5"/>
      <c r="L53" s="5"/>
    </row>
    <row r="54" spans="1:12">
      <c r="A54" s="176" t="s">
        <v>551</v>
      </c>
      <c r="B54" s="176">
        <v>4</v>
      </c>
      <c r="C54" s="176"/>
      <c r="D54" s="176"/>
      <c r="E54" s="176"/>
      <c r="F54" s="84">
        <f t="shared" si="4"/>
        <v>4</v>
      </c>
      <c r="G54" s="5"/>
      <c r="H54" s="5"/>
      <c r="I54" s="5"/>
      <c r="J54" s="5"/>
      <c r="K54" s="5"/>
      <c r="L54" s="5"/>
    </row>
    <row r="55" spans="1:12" s="184" customFormat="1">
      <c r="A55" s="12" t="s">
        <v>258</v>
      </c>
      <c r="B55" s="12">
        <f>SUM(B56:B57)</f>
        <v>29</v>
      </c>
      <c r="C55" s="12">
        <f t="shared" ref="C55:F55" si="5">SUM(C56:C57)</f>
        <v>0</v>
      </c>
      <c r="D55" s="12">
        <f t="shared" si="5"/>
        <v>0</v>
      </c>
      <c r="E55" s="12">
        <f t="shared" si="5"/>
        <v>0</v>
      </c>
      <c r="F55" s="12">
        <f t="shared" si="5"/>
        <v>29</v>
      </c>
      <c r="G55" s="104"/>
      <c r="H55" s="104"/>
      <c r="I55" s="104"/>
      <c r="J55" s="104"/>
      <c r="K55" s="104"/>
      <c r="L55" s="104"/>
    </row>
    <row r="56" spans="1:12" s="184" customFormat="1">
      <c r="A56" s="176" t="s">
        <v>131</v>
      </c>
      <c r="B56" s="42">
        <v>16</v>
      </c>
      <c r="C56" s="42"/>
      <c r="D56" s="15"/>
      <c r="E56" s="15"/>
      <c r="F56" s="84">
        <f t="shared" si="4"/>
        <v>16</v>
      </c>
      <c r="G56" s="104"/>
      <c r="H56" s="104"/>
      <c r="I56" s="104"/>
      <c r="J56" s="104"/>
      <c r="K56" s="104"/>
      <c r="L56" s="104"/>
    </row>
    <row r="57" spans="1:12">
      <c r="A57" s="176" t="s">
        <v>132</v>
      </c>
      <c r="B57" s="42">
        <v>13</v>
      </c>
      <c r="C57" s="42"/>
      <c r="D57" s="15"/>
      <c r="E57" s="15"/>
      <c r="F57" s="84">
        <f t="shared" si="4"/>
        <v>13</v>
      </c>
      <c r="G57" s="5"/>
      <c r="H57" s="5"/>
      <c r="I57" s="5"/>
      <c r="J57" s="5"/>
      <c r="K57" s="5"/>
      <c r="L57" s="5"/>
    </row>
    <row r="58" spans="1:12">
      <c r="A58" s="12" t="s">
        <v>259</v>
      </c>
      <c r="B58" s="12">
        <v>13</v>
      </c>
      <c r="C58" s="12">
        <v>0</v>
      </c>
      <c r="D58" s="12">
        <v>0</v>
      </c>
      <c r="E58" s="12">
        <v>0</v>
      </c>
      <c r="F58" s="228">
        <f t="shared" si="4"/>
        <v>13</v>
      </c>
      <c r="G58" s="5"/>
      <c r="H58" s="5"/>
      <c r="I58" s="5"/>
      <c r="J58" s="5"/>
      <c r="K58" s="5"/>
      <c r="L58" s="5"/>
    </row>
    <row r="59" spans="1:12" s="184" customFormat="1">
      <c r="A59" s="12" t="s">
        <v>260</v>
      </c>
      <c r="B59" s="12">
        <f>SUM(B60:B64)</f>
        <v>15</v>
      </c>
      <c r="C59" s="12">
        <f t="shared" ref="C59:F59" si="6">SUM(C60:C64)</f>
        <v>2</v>
      </c>
      <c r="D59" s="12">
        <f t="shared" si="6"/>
        <v>0</v>
      </c>
      <c r="E59" s="12">
        <f t="shared" si="6"/>
        <v>0</v>
      </c>
      <c r="F59" s="12">
        <f t="shared" si="6"/>
        <v>17</v>
      </c>
      <c r="G59" s="104"/>
      <c r="H59" s="104"/>
      <c r="I59" s="104"/>
      <c r="J59" s="104"/>
      <c r="K59" s="104"/>
      <c r="L59" s="104"/>
    </row>
    <row r="60" spans="1:12" s="184" customFormat="1">
      <c r="A60" s="176" t="s">
        <v>174</v>
      </c>
      <c r="B60" s="42">
        <v>6</v>
      </c>
      <c r="C60" s="42"/>
      <c r="D60" s="15"/>
      <c r="E60" s="15"/>
      <c r="F60" s="228">
        <f t="shared" si="4"/>
        <v>6</v>
      </c>
      <c r="G60" s="104"/>
      <c r="H60" s="104"/>
      <c r="I60" s="104"/>
      <c r="J60" s="104"/>
      <c r="K60" s="104"/>
      <c r="L60" s="104"/>
    </row>
    <row r="61" spans="1:12">
      <c r="A61" s="42" t="s">
        <v>175</v>
      </c>
      <c r="B61" s="42">
        <v>2</v>
      </c>
      <c r="C61" s="42"/>
      <c r="D61" s="15"/>
      <c r="E61" s="15"/>
      <c r="F61" s="228">
        <f t="shared" si="4"/>
        <v>2</v>
      </c>
      <c r="G61" s="5"/>
      <c r="H61" s="5"/>
      <c r="I61" s="5"/>
      <c r="J61" s="5"/>
      <c r="K61" s="5"/>
      <c r="L61" s="5"/>
    </row>
    <row r="62" spans="1:12" s="227" customFormat="1">
      <c r="A62" s="42" t="s">
        <v>176</v>
      </c>
      <c r="B62" s="42">
        <v>3</v>
      </c>
      <c r="C62" s="42"/>
      <c r="D62" s="15"/>
      <c r="E62" s="15"/>
      <c r="F62" s="228">
        <f t="shared" si="4"/>
        <v>3</v>
      </c>
      <c r="G62" s="5"/>
      <c r="H62" s="5"/>
      <c r="I62" s="5"/>
      <c r="J62" s="5"/>
      <c r="K62" s="5"/>
      <c r="L62" s="5"/>
    </row>
    <row r="63" spans="1:12" s="227" customFormat="1">
      <c r="A63" s="42" t="s">
        <v>406</v>
      </c>
      <c r="B63" s="42">
        <v>4</v>
      </c>
      <c r="C63" s="42">
        <v>1</v>
      </c>
      <c r="D63" s="15"/>
      <c r="E63" s="15"/>
      <c r="F63" s="228">
        <f t="shared" si="4"/>
        <v>5</v>
      </c>
      <c r="G63" s="5"/>
      <c r="H63" s="5"/>
      <c r="I63" s="5"/>
      <c r="J63" s="5"/>
      <c r="K63" s="5"/>
      <c r="L63" s="5"/>
    </row>
    <row r="64" spans="1:12" s="227" customFormat="1">
      <c r="A64" s="42" t="s">
        <v>407</v>
      </c>
      <c r="B64" s="42"/>
      <c r="C64" s="42">
        <v>1</v>
      </c>
      <c r="D64" s="15"/>
      <c r="E64" s="15"/>
      <c r="F64" s="228">
        <f t="shared" si="4"/>
        <v>1</v>
      </c>
      <c r="G64" s="5"/>
      <c r="H64" s="5"/>
      <c r="I64" s="5"/>
      <c r="J64" s="5"/>
      <c r="K64" s="5"/>
      <c r="L64" s="5"/>
    </row>
    <row r="65" spans="1:12" s="227" customFormat="1">
      <c r="A65" s="12" t="s">
        <v>253</v>
      </c>
      <c r="B65" s="12">
        <v>10</v>
      </c>
      <c r="C65" s="12"/>
      <c r="D65" s="14"/>
      <c r="E65" s="14"/>
      <c r="F65" s="228">
        <f t="shared" si="4"/>
        <v>10</v>
      </c>
      <c r="G65" s="5"/>
      <c r="H65" s="5"/>
      <c r="I65" s="5"/>
      <c r="J65" s="5"/>
      <c r="K65" s="5"/>
      <c r="L65" s="5"/>
    </row>
    <row r="66" spans="1:12" s="227" customFormat="1">
      <c r="A66" s="12" t="s">
        <v>261</v>
      </c>
      <c r="B66" s="12">
        <f>SUM(B67:B69)</f>
        <v>37</v>
      </c>
      <c r="C66" s="12">
        <f t="shared" ref="C66:F66" si="7">SUM(C67:C69)</f>
        <v>6</v>
      </c>
      <c r="D66" s="12">
        <f t="shared" si="7"/>
        <v>3</v>
      </c>
      <c r="E66" s="12">
        <f t="shared" si="7"/>
        <v>0</v>
      </c>
      <c r="F66" s="12">
        <f t="shared" si="7"/>
        <v>46</v>
      </c>
      <c r="G66" s="5"/>
      <c r="H66" s="5"/>
      <c r="I66" s="5"/>
      <c r="J66" s="5"/>
      <c r="K66" s="5"/>
      <c r="L66" s="5"/>
    </row>
    <row r="67" spans="1:12" s="184" customFormat="1">
      <c r="A67" s="176" t="s">
        <v>177</v>
      </c>
      <c r="B67" s="42">
        <v>7</v>
      </c>
      <c r="C67" s="42"/>
      <c r="D67" s="15">
        <v>0</v>
      </c>
      <c r="E67" s="15"/>
      <c r="F67" s="228">
        <f t="shared" si="4"/>
        <v>7</v>
      </c>
      <c r="G67" s="104"/>
      <c r="H67" s="104"/>
      <c r="I67" s="104"/>
      <c r="J67" s="104"/>
      <c r="K67" s="104"/>
      <c r="L67" s="104"/>
    </row>
    <row r="68" spans="1:12">
      <c r="A68" s="42" t="s">
        <v>149</v>
      </c>
      <c r="B68" s="42">
        <v>4</v>
      </c>
      <c r="C68" s="42"/>
      <c r="D68" s="15">
        <v>2</v>
      </c>
      <c r="E68" s="15">
        <v>0</v>
      </c>
      <c r="F68" s="228">
        <f t="shared" si="4"/>
        <v>6</v>
      </c>
      <c r="G68" s="5"/>
      <c r="H68" s="5"/>
      <c r="I68" s="5"/>
      <c r="J68" s="5"/>
      <c r="K68" s="5"/>
      <c r="L68" s="5"/>
    </row>
    <row r="69" spans="1:12">
      <c r="A69" s="42" t="s">
        <v>262</v>
      </c>
      <c r="B69" s="42">
        <v>26</v>
      </c>
      <c r="C69" s="42">
        <v>6</v>
      </c>
      <c r="D69" s="15">
        <v>1</v>
      </c>
      <c r="E69" s="15"/>
      <c r="F69" s="228">
        <f t="shared" si="4"/>
        <v>33</v>
      </c>
      <c r="G69" s="5"/>
      <c r="H69" s="5"/>
      <c r="I69" s="5"/>
      <c r="J69" s="5"/>
      <c r="K69" s="5"/>
      <c r="L69" s="5"/>
    </row>
    <row r="70" spans="1:12">
      <c r="A70" s="55" t="s">
        <v>6</v>
      </c>
      <c r="B70" s="55">
        <f>SUM(B49:B52,B55,B58:B59,B65:B66,)</f>
        <v>173</v>
      </c>
      <c r="C70" s="55">
        <f>C49+C50+C51+C52+C55+C58+C59+C65+C66</f>
        <v>8</v>
      </c>
      <c r="D70" s="55">
        <f>D49+D50+D51+D52+D55+D58+D59+D65+D66</f>
        <v>3</v>
      </c>
      <c r="E70" s="55">
        <f>E49+E50+E51+E52+E55+E58+E59+E65+E66</f>
        <v>0</v>
      </c>
      <c r="F70" s="228">
        <f t="shared" si="4"/>
        <v>184</v>
      </c>
      <c r="G70" s="5"/>
      <c r="H70" s="5"/>
      <c r="I70" s="5"/>
      <c r="J70" s="5"/>
      <c r="K70" s="5"/>
      <c r="L70" s="5"/>
    </row>
    <row r="71" spans="1:12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</row>
    <row r="72" spans="1:12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</row>
    <row r="73" spans="1:12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</row>
    <row r="74" spans="1:12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</row>
    <row r="75" spans="1:12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</row>
    <row r="76" spans="1:12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</row>
    <row r="77" spans="1:12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</row>
    <row r="78" spans="1:12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</row>
    <row r="79" spans="1:12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</row>
    <row r="80" spans="1:12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</row>
    <row r="81" spans="1:11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</row>
    <row r="82" spans="1:11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</row>
    <row r="83" spans="1:11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</row>
    <row r="84" spans="1:11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</row>
    <row r="85" spans="1:11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</row>
    <row r="86" spans="1:11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</row>
    <row r="87" spans="1:11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</row>
    <row r="88" spans="1:11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</row>
    <row r="89" spans="1:11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</row>
    <row r="90" spans="1:11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</row>
    <row r="91" spans="1:11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</row>
    <row r="92" spans="1:11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</row>
    <row r="93" spans="1:11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</row>
  </sheetData>
  <mergeCells count="4">
    <mergeCell ref="D9:D11"/>
    <mergeCell ref="D46:D48"/>
    <mergeCell ref="D30:D32"/>
    <mergeCell ref="E9:E11"/>
  </mergeCells>
  <phoneticPr fontId="0" type="noConversion"/>
  <printOptions horizontalCentered="1"/>
  <pageMargins left="0.78740157480314965" right="0.78740157480314965" top="0.59055118110236227" bottom="0.78740157480314965" header="0.51181102362204722" footer="0.51181102362204722"/>
  <pageSetup paperSize="9" firstPageNumber="22" orientation="landscape" horizontalDpi="300" verticalDpi="300" r:id="rId1"/>
  <headerFooter alignWithMargins="0">
    <oddFooter>&amp;P. oldal</oddFooter>
  </headerFooter>
  <rowBreaks count="2" manualBreakCount="2">
    <brk id="24" max="16383" man="1"/>
    <brk id="40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>
  <dimension ref="A1:AP60"/>
  <sheetViews>
    <sheetView view="pageBreakPreview" zoomScaleNormal="100" workbookViewId="0"/>
  </sheetViews>
  <sheetFormatPr defaultRowHeight="12.75"/>
  <cols>
    <col min="1" max="1" width="46.140625" style="5" customWidth="1"/>
    <col min="2" max="2" width="11.85546875" style="5" customWidth="1"/>
    <col min="3" max="3" width="9.7109375" style="5" customWidth="1"/>
    <col min="4" max="4" width="9.5703125" style="5" customWidth="1"/>
    <col min="5" max="5" width="9.7109375" style="5" customWidth="1"/>
    <col min="6" max="6" width="9.5703125" style="5" customWidth="1"/>
    <col min="7" max="14" width="9.7109375" style="5" customWidth="1"/>
    <col min="15" max="15" width="9.85546875" style="123" bestFit="1" customWidth="1"/>
    <col min="16" max="16" width="9.140625" style="5"/>
    <col min="17" max="17" width="9.85546875" style="5" bestFit="1" customWidth="1"/>
    <col min="18" max="42" width="9.140625" style="5"/>
  </cols>
  <sheetData>
    <row r="1" spans="1:42" ht="15.75">
      <c r="A1" s="44" t="s">
        <v>657</v>
      </c>
    </row>
    <row r="2" spans="1:42" ht="15.75">
      <c r="A2" s="44"/>
    </row>
    <row r="3" spans="1:42" ht="20.25">
      <c r="E3" s="77"/>
      <c r="F3" s="77" t="s">
        <v>89</v>
      </c>
    </row>
    <row r="4" spans="1:42" ht="20.25">
      <c r="E4" s="77"/>
      <c r="F4" s="77" t="s">
        <v>481</v>
      </c>
    </row>
    <row r="5" spans="1:42" ht="20.25">
      <c r="E5" s="77"/>
    </row>
    <row r="6" spans="1:42" ht="13.5" thickBot="1">
      <c r="A6" s="78"/>
      <c r="B6" s="78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129"/>
    </row>
    <row r="7" spans="1:42" ht="26.25" thickBot="1">
      <c r="A7" s="79" t="s">
        <v>5</v>
      </c>
      <c r="B7" s="79" t="s">
        <v>90</v>
      </c>
      <c r="C7" s="79" t="s">
        <v>91</v>
      </c>
      <c r="D7" s="79" t="s">
        <v>92</v>
      </c>
      <c r="E7" s="79" t="s">
        <v>93</v>
      </c>
      <c r="F7" s="79" t="s">
        <v>94</v>
      </c>
      <c r="G7" s="79" t="s">
        <v>95</v>
      </c>
      <c r="H7" s="79" t="s">
        <v>96</v>
      </c>
      <c r="I7" s="79" t="s">
        <v>97</v>
      </c>
      <c r="J7" s="79" t="s">
        <v>98</v>
      </c>
      <c r="K7" s="79" t="s">
        <v>99</v>
      </c>
      <c r="L7" s="79" t="s">
        <v>100</v>
      </c>
      <c r="M7" s="79" t="s">
        <v>101</v>
      </c>
      <c r="N7" s="79" t="s">
        <v>102</v>
      </c>
      <c r="O7" s="129"/>
    </row>
    <row r="8" spans="1:42" ht="13.5" customHeight="1">
      <c r="A8" s="310" t="s">
        <v>103</v>
      </c>
      <c r="B8" s="171"/>
      <c r="C8" s="171"/>
      <c r="D8" s="171"/>
      <c r="E8" s="171"/>
      <c r="F8" s="171"/>
      <c r="G8" s="171"/>
      <c r="H8" s="171"/>
      <c r="I8" s="171"/>
      <c r="J8" s="171"/>
      <c r="K8" s="171"/>
      <c r="L8" s="171"/>
      <c r="M8" s="171"/>
      <c r="N8" s="171"/>
      <c r="O8" s="129"/>
    </row>
    <row r="9" spans="1:42" ht="13.5" customHeight="1">
      <c r="A9" s="80" t="s">
        <v>284</v>
      </c>
      <c r="B9" s="172">
        <f t="shared" ref="B9:B18" si="0">SUM(C9:N9)</f>
        <v>676292</v>
      </c>
      <c r="C9" s="172">
        <f>$O$9/12</f>
        <v>56357.666666666664</v>
      </c>
      <c r="D9" s="172">
        <f t="shared" ref="D9:N9" si="1">$O$9/12</f>
        <v>56357.666666666664</v>
      </c>
      <c r="E9" s="172">
        <f t="shared" si="1"/>
        <v>56357.666666666664</v>
      </c>
      <c r="F9" s="172">
        <f t="shared" si="1"/>
        <v>56357.666666666664</v>
      </c>
      <c r="G9" s="172">
        <f t="shared" si="1"/>
        <v>56357.666666666664</v>
      </c>
      <c r="H9" s="172">
        <f t="shared" si="1"/>
        <v>56357.666666666664</v>
      </c>
      <c r="I9" s="172">
        <f t="shared" si="1"/>
        <v>56357.666666666664</v>
      </c>
      <c r="J9" s="172">
        <f t="shared" si="1"/>
        <v>56357.666666666664</v>
      </c>
      <c r="K9" s="172">
        <f t="shared" si="1"/>
        <v>56357.666666666664</v>
      </c>
      <c r="L9" s="172">
        <f t="shared" si="1"/>
        <v>56357.666666666664</v>
      </c>
      <c r="M9" s="172">
        <f t="shared" si="1"/>
        <v>56357.666666666664</v>
      </c>
      <c r="N9" s="172">
        <f t="shared" si="1"/>
        <v>56357.666666666664</v>
      </c>
      <c r="O9" s="129">
        <v>676292</v>
      </c>
    </row>
    <row r="10" spans="1:42" ht="13.5" customHeight="1">
      <c r="A10" s="81" t="s">
        <v>285</v>
      </c>
      <c r="B10" s="172">
        <f t="shared" si="0"/>
        <v>1871391</v>
      </c>
      <c r="C10" s="173"/>
      <c r="D10" s="173"/>
      <c r="E10" s="173">
        <v>750000</v>
      </c>
      <c r="F10" s="173"/>
      <c r="G10" s="173"/>
      <c r="H10" s="173"/>
      <c r="I10" s="173"/>
      <c r="J10" s="173"/>
      <c r="K10" s="173">
        <v>750000</v>
      </c>
      <c r="L10" s="173"/>
      <c r="M10" s="173"/>
      <c r="N10" s="173">
        <v>371391</v>
      </c>
      <c r="O10" s="129">
        <v>1871391</v>
      </c>
    </row>
    <row r="11" spans="1:42" ht="13.5" customHeight="1">
      <c r="A11" s="82" t="s">
        <v>286</v>
      </c>
      <c r="B11" s="173">
        <f t="shared" si="0"/>
        <v>476718</v>
      </c>
      <c r="C11" s="173">
        <f>$O$11/12</f>
        <v>39726.5</v>
      </c>
      <c r="D11" s="173">
        <f t="shared" ref="D11:N11" si="2">$O$11/12</f>
        <v>39726.5</v>
      </c>
      <c r="E11" s="173">
        <f t="shared" si="2"/>
        <v>39726.5</v>
      </c>
      <c r="F11" s="173">
        <f t="shared" si="2"/>
        <v>39726.5</v>
      </c>
      <c r="G11" s="173">
        <f t="shared" si="2"/>
        <v>39726.5</v>
      </c>
      <c r="H11" s="173">
        <f t="shared" si="2"/>
        <v>39726.5</v>
      </c>
      <c r="I11" s="173">
        <f t="shared" si="2"/>
        <v>39726.5</v>
      </c>
      <c r="J11" s="173">
        <f t="shared" si="2"/>
        <v>39726.5</v>
      </c>
      <c r="K11" s="173">
        <f t="shared" si="2"/>
        <v>39726.5</v>
      </c>
      <c r="L11" s="173">
        <f t="shared" si="2"/>
        <v>39726.5</v>
      </c>
      <c r="M11" s="173">
        <f t="shared" si="2"/>
        <v>39726.5</v>
      </c>
      <c r="N11" s="173">
        <f t="shared" si="2"/>
        <v>39726.5</v>
      </c>
      <c r="O11" s="129">
        <v>476718</v>
      </c>
    </row>
    <row r="12" spans="1:42" ht="13.5" customHeight="1">
      <c r="A12" s="82" t="s">
        <v>287</v>
      </c>
      <c r="B12" s="173">
        <f t="shared" si="0"/>
        <v>114336.99999999999</v>
      </c>
      <c r="C12" s="173">
        <f>$O$12/12</f>
        <v>9528.0833333333339</v>
      </c>
      <c r="D12" s="173">
        <f t="shared" ref="D12:N12" si="3">$O$12/12</f>
        <v>9528.0833333333339</v>
      </c>
      <c r="E12" s="173">
        <f t="shared" si="3"/>
        <v>9528.0833333333339</v>
      </c>
      <c r="F12" s="173">
        <f t="shared" si="3"/>
        <v>9528.0833333333339</v>
      </c>
      <c r="G12" s="173">
        <f t="shared" si="3"/>
        <v>9528.0833333333339</v>
      </c>
      <c r="H12" s="173">
        <f t="shared" si="3"/>
        <v>9528.0833333333339</v>
      </c>
      <c r="I12" s="173">
        <f t="shared" si="3"/>
        <v>9528.0833333333339</v>
      </c>
      <c r="J12" s="173">
        <f t="shared" si="3"/>
        <v>9528.0833333333339</v>
      </c>
      <c r="K12" s="173">
        <f t="shared" si="3"/>
        <v>9528.0833333333339</v>
      </c>
      <c r="L12" s="173">
        <f t="shared" si="3"/>
        <v>9528.0833333333339</v>
      </c>
      <c r="M12" s="173">
        <f t="shared" si="3"/>
        <v>9528.0833333333339</v>
      </c>
      <c r="N12" s="173">
        <f t="shared" si="3"/>
        <v>9528.0833333333339</v>
      </c>
      <c r="O12" s="129">
        <v>114337</v>
      </c>
    </row>
    <row r="13" spans="1:42" ht="13.5" customHeight="1">
      <c r="A13" s="82" t="s">
        <v>296</v>
      </c>
      <c r="B13" s="173">
        <f t="shared" si="0"/>
        <v>0</v>
      </c>
      <c r="C13" s="173"/>
      <c r="D13" s="173"/>
      <c r="E13" s="173"/>
      <c r="F13" s="173"/>
      <c r="G13" s="173"/>
      <c r="H13" s="173"/>
      <c r="I13" s="173"/>
      <c r="J13" s="173"/>
      <c r="K13" s="173"/>
      <c r="L13" s="173"/>
      <c r="M13" s="173"/>
      <c r="N13" s="173"/>
      <c r="O13" s="129">
        <v>0</v>
      </c>
    </row>
    <row r="14" spans="1:42" ht="13.5" customHeight="1">
      <c r="A14" s="82" t="s">
        <v>372</v>
      </c>
      <c r="B14" s="173">
        <f t="shared" si="0"/>
        <v>1815851</v>
      </c>
      <c r="C14" s="173">
        <v>200000</v>
      </c>
      <c r="D14" s="173">
        <v>200000</v>
      </c>
      <c r="E14" s="173"/>
      <c r="F14" s="173"/>
      <c r="G14" s="173"/>
      <c r="H14" s="173">
        <v>400000</v>
      </c>
      <c r="I14" s="173"/>
      <c r="J14" s="173">
        <v>200000</v>
      </c>
      <c r="K14" s="173">
        <v>400000</v>
      </c>
      <c r="L14" s="173"/>
      <c r="M14" s="173">
        <v>400000</v>
      </c>
      <c r="N14" s="173">
        <v>15851</v>
      </c>
      <c r="O14" s="129">
        <v>1815851</v>
      </c>
    </row>
    <row r="15" spans="1:42" s="295" customFormat="1" ht="13.5" customHeight="1">
      <c r="A15" s="312" t="s">
        <v>288</v>
      </c>
      <c r="B15" s="313">
        <f t="shared" si="0"/>
        <v>4954589</v>
      </c>
      <c r="C15" s="313">
        <f>SUM(C9:C14)</f>
        <v>305612.25</v>
      </c>
      <c r="D15" s="313">
        <f t="shared" ref="D15:N15" si="4">SUM(D9:D14)</f>
        <v>305612.25</v>
      </c>
      <c r="E15" s="313">
        <f t="shared" si="4"/>
        <v>855612.25</v>
      </c>
      <c r="F15" s="313">
        <f t="shared" si="4"/>
        <v>105612.24999999999</v>
      </c>
      <c r="G15" s="313">
        <f t="shared" si="4"/>
        <v>105612.24999999999</v>
      </c>
      <c r="H15" s="313">
        <f t="shared" si="4"/>
        <v>505612.25</v>
      </c>
      <c r="I15" s="313">
        <f t="shared" si="4"/>
        <v>105612.24999999999</v>
      </c>
      <c r="J15" s="313">
        <f t="shared" si="4"/>
        <v>305612.25</v>
      </c>
      <c r="K15" s="313">
        <f t="shared" si="4"/>
        <v>1255612.25</v>
      </c>
      <c r="L15" s="313">
        <f t="shared" si="4"/>
        <v>105612.24999999999</v>
      </c>
      <c r="M15" s="313">
        <f t="shared" si="4"/>
        <v>505612.25</v>
      </c>
      <c r="N15" s="313">
        <f t="shared" si="4"/>
        <v>492854.25</v>
      </c>
      <c r="O15" s="314">
        <f>SUM(O9:O14)</f>
        <v>4954589</v>
      </c>
      <c r="P15" s="315"/>
      <c r="Q15" s="315"/>
      <c r="R15" s="315"/>
      <c r="S15" s="315"/>
      <c r="T15" s="315"/>
      <c r="U15" s="315"/>
      <c r="V15" s="315"/>
      <c r="W15" s="315"/>
      <c r="X15" s="315"/>
      <c r="Y15" s="315"/>
      <c r="Z15" s="315"/>
      <c r="AA15" s="315"/>
      <c r="AB15" s="315"/>
      <c r="AC15" s="315"/>
      <c r="AD15" s="315"/>
      <c r="AE15" s="315"/>
      <c r="AF15" s="315"/>
      <c r="AG15" s="315"/>
      <c r="AH15" s="315"/>
      <c r="AI15" s="315"/>
      <c r="AJ15" s="315"/>
      <c r="AK15" s="315"/>
      <c r="AL15" s="315"/>
      <c r="AM15" s="315"/>
      <c r="AN15" s="315"/>
      <c r="AO15" s="315"/>
      <c r="AP15" s="315"/>
    </row>
    <row r="16" spans="1:42" ht="13.5" customHeight="1">
      <c r="A16" s="82" t="s">
        <v>290</v>
      </c>
      <c r="B16" s="173">
        <f t="shared" si="0"/>
        <v>17854.000000000004</v>
      </c>
      <c r="C16" s="173">
        <f>$O$16/12</f>
        <v>1487.8333333333333</v>
      </c>
      <c r="D16" s="173">
        <f t="shared" ref="D16:N16" si="5">$O$16/12</f>
        <v>1487.8333333333333</v>
      </c>
      <c r="E16" s="173">
        <f t="shared" si="5"/>
        <v>1487.8333333333333</v>
      </c>
      <c r="F16" s="173">
        <f t="shared" si="5"/>
        <v>1487.8333333333333</v>
      </c>
      <c r="G16" s="173">
        <f t="shared" si="5"/>
        <v>1487.8333333333333</v>
      </c>
      <c r="H16" s="173">
        <f t="shared" si="5"/>
        <v>1487.8333333333333</v>
      </c>
      <c r="I16" s="173">
        <f t="shared" si="5"/>
        <v>1487.8333333333333</v>
      </c>
      <c r="J16" s="173">
        <f t="shared" si="5"/>
        <v>1487.8333333333333</v>
      </c>
      <c r="K16" s="173">
        <f t="shared" si="5"/>
        <v>1487.8333333333333</v>
      </c>
      <c r="L16" s="173">
        <f t="shared" si="5"/>
        <v>1487.8333333333333</v>
      </c>
      <c r="M16" s="173">
        <f t="shared" si="5"/>
        <v>1487.8333333333333</v>
      </c>
      <c r="N16" s="173">
        <f t="shared" si="5"/>
        <v>1487.8333333333333</v>
      </c>
      <c r="O16" s="129">
        <v>17854</v>
      </c>
    </row>
    <row r="17" spans="1:42" ht="13.5" customHeight="1">
      <c r="A17" s="82" t="s">
        <v>289</v>
      </c>
      <c r="B17" s="173">
        <f t="shared" si="0"/>
        <v>54895</v>
      </c>
      <c r="C17" s="173"/>
      <c r="D17" s="173">
        <v>54895</v>
      </c>
      <c r="E17" s="173"/>
      <c r="F17" s="173"/>
      <c r="G17" s="173"/>
      <c r="H17" s="173"/>
      <c r="I17" s="173"/>
      <c r="J17" s="173"/>
      <c r="K17" s="173"/>
      <c r="L17" s="173"/>
      <c r="M17" s="173"/>
      <c r="N17" s="173"/>
      <c r="O17" s="129">
        <v>54895</v>
      </c>
    </row>
    <row r="18" spans="1:42" s="323" customFormat="1" ht="13.5" customHeight="1">
      <c r="A18" s="318" t="s">
        <v>291</v>
      </c>
      <c r="B18" s="319">
        <f t="shared" si="0"/>
        <v>72749</v>
      </c>
      <c r="C18" s="320">
        <f>SUM(C16:C17)</f>
        <v>1487.8333333333333</v>
      </c>
      <c r="D18" s="320">
        <f t="shared" ref="D18:N18" si="6">SUM(D16:D17)</f>
        <v>56382.833333333336</v>
      </c>
      <c r="E18" s="320">
        <f t="shared" si="6"/>
        <v>1487.8333333333333</v>
      </c>
      <c r="F18" s="320">
        <f t="shared" si="6"/>
        <v>1487.8333333333333</v>
      </c>
      <c r="G18" s="320">
        <f t="shared" si="6"/>
        <v>1487.8333333333333</v>
      </c>
      <c r="H18" s="320">
        <f t="shared" si="6"/>
        <v>1487.8333333333333</v>
      </c>
      <c r="I18" s="320">
        <f t="shared" si="6"/>
        <v>1487.8333333333333</v>
      </c>
      <c r="J18" s="320">
        <f t="shared" si="6"/>
        <v>1487.8333333333333</v>
      </c>
      <c r="K18" s="320">
        <f t="shared" si="6"/>
        <v>1487.8333333333333</v>
      </c>
      <c r="L18" s="320">
        <f t="shared" si="6"/>
        <v>1487.8333333333333</v>
      </c>
      <c r="M18" s="320">
        <f t="shared" si="6"/>
        <v>1487.8333333333333</v>
      </c>
      <c r="N18" s="320">
        <f t="shared" si="6"/>
        <v>1487.8333333333333</v>
      </c>
      <c r="O18" s="321">
        <f>SUM(O16:O17)</f>
        <v>72749</v>
      </c>
      <c r="P18" s="322"/>
      <c r="Q18" s="322"/>
      <c r="R18" s="322"/>
      <c r="S18" s="322"/>
      <c r="T18" s="322"/>
      <c r="U18" s="322"/>
      <c r="V18" s="322"/>
      <c r="W18" s="322"/>
      <c r="X18" s="322"/>
      <c r="Y18" s="322"/>
      <c r="Z18" s="322"/>
      <c r="AA18" s="322"/>
      <c r="AB18" s="322"/>
      <c r="AC18" s="322"/>
      <c r="AD18" s="322"/>
      <c r="AE18" s="322"/>
      <c r="AF18" s="322"/>
      <c r="AG18" s="322"/>
      <c r="AH18" s="322"/>
      <c r="AI18" s="322"/>
      <c r="AJ18" s="322"/>
      <c r="AK18" s="322"/>
      <c r="AL18" s="322"/>
      <c r="AM18" s="322"/>
      <c r="AN18" s="322"/>
      <c r="AO18" s="322"/>
      <c r="AP18" s="322"/>
    </row>
    <row r="19" spans="1:42" ht="13.5" customHeight="1" thickBot="1">
      <c r="A19" s="316" t="s">
        <v>297</v>
      </c>
      <c r="B19" s="317">
        <f>SUM(B15,B18)</f>
        <v>5027338</v>
      </c>
      <c r="C19" s="317">
        <f>SUM(C9:C16)</f>
        <v>612712.33333333337</v>
      </c>
      <c r="D19" s="317">
        <f t="shared" ref="D19:N19" si="7">SUM(D9:D17)</f>
        <v>667607.33333333337</v>
      </c>
      <c r="E19" s="317">
        <f t="shared" si="7"/>
        <v>1712712.3333333333</v>
      </c>
      <c r="F19" s="317">
        <f t="shared" si="7"/>
        <v>212712.33333333331</v>
      </c>
      <c r="G19" s="317">
        <f t="shared" si="7"/>
        <v>212712.33333333331</v>
      </c>
      <c r="H19" s="317">
        <f t="shared" si="7"/>
        <v>1012712.3333333334</v>
      </c>
      <c r="I19" s="317">
        <f t="shared" si="7"/>
        <v>212712.33333333331</v>
      </c>
      <c r="J19" s="317">
        <f t="shared" si="7"/>
        <v>612712.33333333337</v>
      </c>
      <c r="K19" s="317">
        <f t="shared" si="7"/>
        <v>2512712.3333333335</v>
      </c>
      <c r="L19" s="317">
        <f t="shared" si="7"/>
        <v>212712.33333333331</v>
      </c>
      <c r="M19" s="317">
        <f t="shared" si="7"/>
        <v>1012712.3333333334</v>
      </c>
      <c r="N19" s="317">
        <f t="shared" si="7"/>
        <v>987196.33333333337</v>
      </c>
      <c r="O19" s="129">
        <f>SUM(O15,O18)</f>
        <v>5027338</v>
      </c>
    </row>
    <row r="20" spans="1:42" ht="13.5" customHeight="1">
      <c r="A20" s="311" t="s">
        <v>104</v>
      </c>
      <c r="B20" s="174"/>
      <c r="C20" s="174"/>
      <c r="D20" s="174"/>
      <c r="E20" s="174"/>
      <c r="F20" s="174"/>
      <c r="G20" s="174"/>
      <c r="H20" s="174"/>
      <c r="I20" s="174"/>
      <c r="J20" s="174"/>
      <c r="K20" s="174"/>
      <c r="L20" s="174"/>
      <c r="M20" s="174"/>
      <c r="N20" s="174"/>
      <c r="O20" s="129"/>
    </row>
    <row r="21" spans="1:42" ht="13.5" customHeight="1">
      <c r="A21" s="81" t="s">
        <v>119</v>
      </c>
      <c r="B21" s="172">
        <f t="shared" ref="B21:B26" si="8">SUM(C21:N21)</f>
        <v>882178.99999999988</v>
      </c>
      <c r="C21" s="172">
        <f>$O$21/12</f>
        <v>73514.916666666672</v>
      </c>
      <c r="D21" s="172">
        <f t="shared" ref="D21:N21" si="9">$O$21/12</f>
        <v>73514.916666666672</v>
      </c>
      <c r="E21" s="172">
        <f t="shared" si="9"/>
        <v>73514.916666666672</v>
      </c>
      <c r="F21" s="172">
        <f t="shared" si="9"/>
        <v>73514.916666666672</v>
      </c>
      <c r="G21" s="172">
        <f t="shared" si="9"/>
        <v>73514.916666666672</v>
      </c>
      <c r="H21" s="172">
        <f t="shared" si="9"/>
        <v>73514.916666666672</v>
      </c>
      <c r="I21" s="172">
        <f t="shared" si="9"/>
        <v>73514.916666666672</v>
      </c>
      <c r="J21" s="172">
        <f t="shared" si="9"/>
        <v>73514.916666666672</v>
      </c>
      <c r="K21" s="172">
        <f t="shared" si="9"/>
        <v>73514.916666666672</v>
      </c>
      <c r="L21" s="172">
        <f t="shared" si="9"/>
        <v>73514.916666666672</v>
      </c>
      <c r="M21" s="172">
        <f t="shared" si="9"/>
        <v>73514.916666666672</v>
      </c>
      <c r="N21" s="172">
        <f t="shared" si="9"/>
        <v>73514.916666666672</v>
      </c>
      <c r="O21" s="129">
        <v>882179</v>
      </c>
    </row>
    <row r="22" spans="1:42" ht="13.5" customHeight="1">
      <c r="A22" s="82" t="s">
        <v>120</v>
      </c>
      <c r="B22" s="172">
        <f t="shared" si="8"/>
        <v>166605</v>
      </c>
      <c r="C22" s="173">
        <f>$O$22/12</f>
        <v>13883.75</v>
      </c>
      <c r="D22" s="173">
        <f t="shared" ref="D22:N22" si="10">$O$22/12</f>
        <v>13883.75</v>
      </c>
      <c r="E22" s="173">
        <f t="shared" si="10"/>
        <v>13883.75</v>
      </c>
      <c r="F22" s="173">
        <f t="shared" si="10"/>
        <v>13883.75</v>
      </c>
      <c r="G22" s="173">
        <f t="shared" si="10"/>
        <v>13883.75</v>
      </c>
      <c r="H22" s="173">
        <f t="shared" si="10"/>
        <v>13883.75</v>
      </c>
      <c r="I22" s="173">
        <f t="shared" si="10"/>
        <v>13883.75</v>
      </c>
      <c r="J22" s="173">
        <f t="shared" si="10"/>
        <v>13883.75</v>
      </c>
      <c r="K22" s="173">
        <f t="shared" si="10"/>
        <v>13883.75</v>
      </c>
      <c r="L22" s="173">
        <f t="shared" si="10"/>
        <v>13883.75</v>
      </c>
      <c r="M22" s="173">
        <f t="shared" si="10"/>
        <v>13883.75</v>
      </c>
      <c r="N22" s="173">
        <f t="shared" si="10"/>
        <v>13883.75</v>
      </c>
      <c r="O22" s="129">
        <v>166605</v>
      </c>
    </row>
    <row r="23" spans="1:42" ht="13.5" customHeight="1">
      <c r="A23" s="82" t="s">
        <v>121</v>
      </c>
      <c r="B23" s="172">
        <f t="shared" si="8"/>
        <v>1147213</v>
      </c>
      <c r="C23" s="173">
        <f>$O$23/12</f>
        <v>95601.083333333328</v>
      </c>
      <c r="D23" s="173">
        <f t="shared" ref="D23:N23" si="11">$O$23/12</f>
        <v>95601.083333333328</v>
      </c>
      <c r="E23" s="173">
        <f t="shared" si="11"/>
        <v>95601.083333333328</v>
      </c>
      <c r="F23" s="173">
        <f t="shared" si="11"/>
        <v>95601.083333333328</v>
      </c>
      <c r="G23" s="173">
        <f t="shared" si="11"/>
        <v>95601.083333333328</v>
      </c>
      <c r="H23" s="173">
        <f t="shared" si="11"/>
        <v>95601.083333333328</v>
      </c>
      <c r="I23" s="173">
        <f t="shared" si="11"/>
        <v>95601.083333333328</v>
      </c>
      <c r="J23" s="173">
        <f t="shared" si="11"/>
        <v>95601.083333333328</v>
      </c>
      <c r="K23" s="173">
        <f t="shared" si="11"/>
        <v>95601.083333333328</v>
      </c>
      <c r="L23" s="173">
        <f t="shared" si="11"/>
        <v>95601.083333333328</v>
      </c>
      <c r="M23" s="173">
        <f t="shared" si="11"/>
        <v>95601.083333333328</v>
      </c>
      <c r="N23" s="173">
        <f t="shared" si="11"/>
        <v>95601.083333333328</v>
      </c>
      <c r="O23" s="129">
        <v>1147213</v>
      </c>
    </row>
    <row r="24" spans="1:42" ht="13.5" customHeight="1">
      <c r="A24" s="82" t="s">
        <v>292</v>
      </c>
      <c r="B24" s="172">
        <f t="shared" si="8"/>
        <v>10762</v>
      </c>
      <c r="C24" s="173">
        <f>$O$24/12</f>
        <v>896.83333333333337</v>
      </c>
      <c r="D24" s="173">
        <f t="shared" ref="D24:N24" si="12">$O$24/12</f>
        <v>896.83333333333337</v>
      </c>
      <c r="E24" s="173">
        <f t="shared" si="12"/>
        <v>896.83333333333337</v>
      </c>
      <c r="F24" s="173">
        <f t="shared" si="12"/>
        <v>896.83333333333337</v>
      </c>
      <c r="G24" s="173">
        <f t="shared" si="12"/>
        <v>896.83333333333337</v>
      </c>
      <c r="H24" s="173">
        <f t="shared" si="12"/>
        <v>896.83333333333337</v>
      </c>
      <c r="I24" s="173">
        <f t="shared" si="12"/>
        <v>896.83333333333337</v>
      </c>
      <c r="J24" s="173">
        <f t="shared" si="12"/>
        <v>896.83333333333337</v>
      </c>
      <c r="K24" s="173">
        <f t="shared" si="12"/>
        <v>896.83333333333337</v>
      </c>
      <c r="L24" s="173">
        <f t="shared" si="12"/>
        <v>896.83333333333337</v>
      </c>
      <c r="M24" s="173">
        <f t="shared" si="12"/>
        <v>896.83333333333337</v>
      </c>
      <c r="N24" s="173">
        <f t="shared" si="12"/>
        <v>896.83333333333337</v>
      </c>
      <c r="O24" s="129">
        <v>10762</v>
      </c>
      <c r="Q24" s="123"/>
    </row>
    <row r="25" spans="1:42" ht="13.5" customHeight="1">
      <c r="A25" s="82" t="s">
        <v>293</v>
      </c>
      <c r="B25" s="172">
        <f t="shared" si="8"/>
        <v>1166420</v>
      </c>
      <c r="C25" s="173">
        <f>$O$25/12</f>
        <v>97201.666666666672</v>
      </c>
      <c r="D25" s="173">
        <f t="shared" ref="D25:N25" si="13">$O$25/12</f>
        <v>97201.666666666672</v>
      </c>
      <c r="E25" s="173">
        <f t="shared" si="13"/>
        <v>97201.666666666672</v>
      </c>
      <c r="F25" s="173">
        <f t="shared" si="13"/>
        <v>97201.666666666672</v>
      </c>
      <c r="G25" s="173">
        <f t="shared" si="13"/>
        <v>97201.666666666672</v>
      </c>
      <c r="H25" s="173">
        <f t="shared" si="13"/>
        <v>97201.666666666672</v>
      </c>
      <c r="I25" s="173">
        <f t="shared" si="13"/>
        <v>97201.666666666672</v>
      </c>
      <c r="J25" s="173">
        <f t="shared" si="13"/>
        <v>97201.666666666672</v>
      </c>
      <c r="K25" s="173">
        <f t="shared" si="13"/>
        <v>97201.666666666672</v>
      </c>
      <c r="L25" s="173">
        <f t="shared" si="13"/>
        <v>97201.666666666672</v>
      </c>
      <c r="M25" s="173">
        <f t="shared" si="13"/>
        <v>97201.666666666672</v>
      </c>
      <c r="N25" s="173">
        <f t="shared" si="13"/>
        <v>97201.666666666672</v>
      </c>
      <c r="O25" s="129">
        <v>1166420</v>
      </c>
    </row>
    <row r="26" spans="1:42" ht="13.5" customHeight="1">
      <c r="A26" s="324" t="s">
        <v>294</v>
      </c>
      <c r="B26" s="171">
        <f t="shared" si="8"/>
        <v>0</v>
      </c>
      <c r="C26" s="174">
        <v>0</v>
      </c>
      <c r="D26" s="174"/>
      <c r="E26" s="174"/>
      <c r="F26" s="174"/>
      <c r="G26" s="174"/>
      <c r="H26" s="174"/>
      <c r="I26" s="174"/>
      <c r="J26" s="174"/>
      <c r="K26" s="174"/>
      <c r="L26" s="174"/>
      <c r="M26" s="174"/>
      <c r="N26" s="174"/>
      <c r="O26" s="129"/>
    </row>
    <row r="27" spans="1:42" ht="13.5" customHeight="1">
      <c r="A27" s="325" t="s">
        <v>295</v>
      </c>
      <c r="B27" s="319">
        <f>SUM(B21:B26)</f>
        <v>3373179</v>
      </c>
      <c r="C27" s="319">
        <f>SUM(C21:C26)</f>
        <v>281098.25</v>
      </c>
      <c r="D27" s="319">
        <f t="shared" ref="D27:N27" si="14">SUM(D21:D26)</f>
        <v>281098.25</v>
      </c>
      <c r="E27" s="319">
        <f t="shared" si="14"/>
        <v>281098.25</v>
      </c>
      <c r="F27" s="319">
        <f t="shared" si="14"/>
        <v>281098.25</v>
      </c>
      <c r="G27" s="319">
        <f t="shared" si="14"/>
        <v>281098.25</v>
      </c>
      <c r="H27" s="319">
        <f t="shared" si="14"/>
        <v>281098.25</v>
      </c>
      <c r="I27" s="319">
        <f t="shared" si="14"/>
        <v>281098.25</v>
      </c>
      <c r="J27" s="319">
        <f t="shared" si="14"/>
        <v>281098.25</v>
      </c>
      <c r="K27" s="319">
        <f t="shared" si="14"/>
        <v>281098.25</v>
      </c>
      <c r="L27" s="319">
        <f t="shared" si="14"/>
        <v>281098.25</v>
      </c>
      <c r="M27" s="319">
        <f t="shared" si="14"/>
        <v>281098.25</v>
      </c>
      <c r="N27" s="326">
        <f t="shared" si="14"/>
        <v>281098.25</v>
      </c>
      <c r="O27" s="129">
        <f>SUM(O21:O25)</f>
        <v>3373179</v>
      </c>
      <c r="Q27" s="123"/>
    </row>
    <row r="28" spans="1:42" ht="13.5" customHeight="1">
      <c r="A28" s="81" t="s">
        <v>122</v>
      </c>
      <c r="B28" s="172">
        <f>SUM(C28:N28)</f>
        <v>736281</v>
      </c>
      <c r="C28" s="172">
        <v>15000</v>
      </c>
      <c r="D28" s="172">
        <v>15000</v>
      </c>
      <c r="E28" s="172">
        <v>15000</v>
      </c>
      <c r="F28" s="172">
        <v>50000</v>
      </c>
      <c r="G28" s="172">
        <v>50000</v>
      </c>
      <c r="H28" s="172">
        <v>100000</v>
      </c>
      <c r="I28" s="172">
        <v>50000</v>
      </c>
      <c r="J28" s="172">
        <v>150000</v>
      </c>
      <c r="K28" s="172">
        <v>100000</v>
      </c>
      <c r="L28" s="172">
        <v>100000</v>
      </c>
      <c r="M28" s="172">
        <v>60000</v>
      </c>
      <c r="N28" s="172">
        <v>31281</v>
      </c>
      <c r="O28" s="129">
        <v>736281</v>
      </c>
    </row>
    <row r="29" spans="1:42" ht="13.5" customHeight="1">
      <c r="A29" s="82" t="s">
        <v>123</v>
      </c>
      <c r="B29" s="173">
        <f>SUM(C29:N29)</f>
        <v>574615</v>
      </c>
      <c r="C29" s="173"/>
      <c r="D29" s="173"/>
      <c r="E29" s="173">
        <v>10000</v>
      </c>
      <c r="F29" s="173">
        <v>10000</v>
      </c>
      <c r="G29" s="173">
        <v>50000</v>
      </c>
      <c r="H29" s="173">
        <v>100000</v>
      </c>
      <c r="I29" s="173">
        <v>180000</v>
      </c>
      <c r="J29" s="173">
        <v>20000</v>
      </c>
      <c r="K29" s="173">
        <v>180000</v>
      </c>
      <c r="L29" s="173">
        <v>10000</v>
      </c>
      <c r="M29" s="173">
        <v>14615</v>
      </c>
      <c r="N29" s="173"/>
      <c r="O29" s="129">
        <v>574615</v>
      </c>
    </row>
    <row r="30" spans="1:42" ht="13.5" customHeight="1">
      <c r="A30" s="82" t="s">
        <v>124</v>
      </c>
      <c r="B30" s="173">
        <f>SUM(C30:N30)</f>
        <v>800</v>
      </c>
      <c r="C30" s="173"/>
      <c r="D30" s="173"/>
      <c r="E30" s="173"/>
      <c r="F30" s="173"/>
      <c r="G30" s="173"/>
      <c r="H30" s="173"/>
      <c r="I30" s="173">
        <v>800</v>
      </c>
      <c r="J30" s="173"/>
      <c r="K30" s="173"/>
      <c r="L30" s="173"/>
      <c r="M30" s="173"/>
      <c r="N30" s="173"/>
      <c r="O30" s="129">
        <v>800</v>
      </c>
    </row>
    <row r="31" spans="1:42" ht="13.5" customHeight="1">
      <c r="A31" s="324" t="s">
        <v>371</v>
      </c>
      <c r="B31" s="174">
        <f>SUM(C31:N31)</f>
        <v>342463</v>
      </c>
      <c r="C31" s="174"/>
      <c r="D31" s="174"/>
      <c r="E31" s="174"/>
      <c r="F31" s="174"/>
      <c r="G31" s="174"/>
      <c r="H31" s="174"/>
      <c r="I31" s="174">
        <v>300000</v>
      </c>
      <c r="J31" s="174"/>
      <c r="K31" s="174"/>
      <c r="L31" s="174"/>
      <c r="M31" s="174"/>
      <c r="N31" s="174">
        <v>42463</v>
      </c>
      <c r="O31" s="129">
        <v>342463</v>
      </c>
    </row>
    <row r="32" spans="1:42" ht="12.75" customHeight="1">
      <c r="A32" s="325" t="s">
        <v>125</v>
      </c>
      <c r="B32" s="319">
        <f t="shared" ref="B32:N32" si="15">SUM(B28:B31)</f>
        <v>1654159</v>
      </c>
      <c r="C32" s="319">
        <v>46000</v>
      </c>
      <c r="D32" s="319">
        <f t="shared" si="15"/>
        <v>15000</v>
      </c>
      <c r="E32" s="319">
        <f t="shared" si="15"/>
        <v>25000</v>
      </c>
      <c r="F32" s="319">
        <f t="shared" si="15"/>
        <v>60000</v>
      </c>
      <c r="G32" s="319">
        <f t="shared" si="15"/>
        <v>100000</v>
      </c>
      <c r="H32" s="319">
        <f t="shared" si="15"/>
        <v>200000</v>
      </c>
      <c r="I32" s="319">
        <f t="shared" si="15"/>
        <v>530800</v>
      </c>
      <c r="J32" s="319">
        <f t="shared" si="15"/>
        <v>170000</v>
      </c>
      <c r="K32" s="319">
        <f t="shared" si="15"/>
        <v>280000</v>
      </c>
      <c r="L32" s="319">
        <f t="shared" si="15"/>
        <v>110000</v>
      </c>
      <c r="M32" s="319">
        <f t="shared" si="15"/>
        <v>74615</v>
      </c>
      <c r="N32" s="326">
        <f t="shared" si="15"/>
        <v>73744</v>
      </c>
      <c r="O32" s="129">
        <f>SUM(O28:O31)</f>
        <v>1654159</v>
      </c>
    </row>
    <row r="33" spans="1:15" ht="13.5" customHeight="1" thickBot="1">
      <c r="A33" s="83" t="s">
        <v>298</v>
      </c>
      <c r="B33" s="175">
        <f>SUM(B27,B32)</f>
        <v>5027338</v>
      </c>
      <c r="C33" s="175">
        <f>SUM(C27,C32)</f>
        <v>327098.25</v>
      </c>
      <c r="D33" s="175">
        <f t="shared" ref="D33:N33" si="16">SUM(D27,D32)</f>
        <v>296098.25</v>
      </c>
      <c r="E33" s="175">
        <f t="shared" si="16"/>
        <v>306098.25</v>
      </c>
      <c r="F33" s="175">
        <f t="shared" si="16"/>
        <v>341098.25</v>
      </c>
      <c r="G33" s="175">
        <f t="shared" si="16"/>
        <v>381098.25</v>
      </c>
      <c r="H33" s="175">
        <f t="shared" si="16"/>
        <v>481098.25</v>
      </c>
      <c r="I33" s="175">
        <f t="shared" si="16"/>
        <v>811898.25</v>
      </c>
      <c r="J33" s="175">
        <f t="shared" si="16"/>
        <v>451098.25</v>
      </c>
      <c r="K33" s="175">
        <f t="shared" si="16"/>
        <v>561098.25</v>
      </c>
      <c r="L33" s="175">
        <f t="shared" si="16"/>
        <v>391098.25</v>
      </c>
      <c r="M33" s="175">
        <f t="shared" si="16"/>
        <v>355713.25</v>
      </c>
      <c r="N33" s="175">
        <f t="shared" si="16"/>
        <v>354842.25</v>
      </c>
      <c r="O33" s="129">
        <f>SUM(O27,O32)</f>
        <v>5027338</v>
      </c>
    </row>
    <row r="35" spans="1:15">
      <c r="B35" s="123"/>
    </row>
    <row r="37" spans="1:15">
      <c r="D37" s="123"/>
    </row>
    <row r="38" spans="1:15">
      <c r="D38" s="123"/>
    </row>
    <row r="48" spans="1:15" ht="14.45" customHeight="1"/>
    <row r="49" ht="14.4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4.45" customHeight="1"/>
    <row r="59" ht="13.5" customHeight="1"/>
    <row r="60" ht="13.5" customHeight="1"/>
  </sheetData>
  <phoneticPr fontId="0" type="noConversion"/>
  <printOptions horizontalCentered="1"/>
  <pageMargins left="0.39370078740157483" right="0.39370078740157483" top="0.59055118110236227" bottom="0.59055118110236227" header="0.51181102362204722" footer="0.51181102362204722"/>
  <pageSetup paperSize="9" scale="80" firstPageNumber="26" orientation="landscape" horizontalDpi="300" verticalDpi="300" r:id="rId1"/>
  <headerFooter alignWithMargins="0">
    <oddFooter>&amp;P. oldal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>
  <dimension ref="A1:L24"/>
  <sheetViews>
    <sheetView view="pageBreakPreview" zoomScale="85" zoomScaleNormal="100" zoomScaleSheetLayoutView="85" workbookViewId="0">
      <selection sqref="A1:K1"/>
    </sheetView>
  </sheetViews>
  <sheetFormatPr defaultRowHeight="15"/>
  <cols>
    <col min="1" max="1" width="9.140625" style="348"/>
    <col min="2" max="2" width="26" style="348" customWidth="1"/>
    <col min="3" max="3" width="9" style="348" customWidth="1"/>
    <col min="4" max="4" width="9.85546875" style="348" customWidth="1"/>
    <col min="5" max="5" width="9.42578125" style="348" customWidth="1"/>
    <col min="6" max="9" width="9.140625" style="348"/>
    <col min="10" max="10" width="8.42578125" style="348" customWidth="1"/>
    <col min="11" max="11" width="8.5703125" style="348" customWidth="1"/>
    <col min="12" max="256" width="9.140625" style="348"/>
    <col min="257" max="257" width="26" style="348" customWidth="1"/>
    <col min="258" max="258" width="9" style="348" customWidth="1"/>
    <col min="259" max="259" width="9.85546875" style="348" customWidth="1"/>
    <col min="260" max="260" width="9.42578125" style="348" customWidth="1"/>
    <col min="261" max="264" width="9.140625" style="348"/>
    <col min="265" max="265" width="8.42578125" style="348" customWidth="1"/>
    <col min="266" max="266" width="8.5703125" style="348" customWidth="1"/>
    <col min="267" max="267" width="8.42578125" style="348" customWidth="1"/>
    <col min="268" max="512" width="9.140625" style="348"/>
    <col min="513" max="513" width="26" style="348" customWidth="1"/>
    <col min="514" max="514" width="9" style="348" customWidth="1"/>
    <col min="515" max="515" width="9.85546875" style="348" customWidth="1"/>
    <col min="516" max="516" width="9.42578125" style="348" customWidth="1"/>
    <col min="517" max="520" width="9.140625" style="348"/>
    <col min="521" max="521" width="8.42578125" style="348" customWidth="1"/>
    <col min="522" max="522" width="8.5703125" style="348" customWidth="1"/>
    <col min="523" max="523" width="8.42578125" style="348" customWidth="1"/>
    <col min="524" max="768" width="9.140625" style="348"/>
    <col min="769" max="769" width="26" style="348" customWidth="1"/>
    <col min="770" max="770" width="9" style="348" customWidth="1"/>
    <col min="771" max="771" width="9.85546875" style="348" customWidth="1"/>
    <col min="772" max="772" width="9.42578125" style="348" customWidth="1"/>
    <col min="773" max="776" width="9.140625" style="348"/>
    <col min="777" max="777" width="8.42578125" style="348" customWidth="1"/>
    <col min="778" max="778" width="8.5703125" style="348" customWidth="1"/>
    <col min="779" max="779" width="8.42578125" style="348" customWidth="1"/>
    <col min="780" max="1024" width="9.140625" style="348"/>
    <col min="1025" max="1025" width="26" style="348" customWidth="1"/>
    <col min="1026" max="1026" width="9" style="348" customWidth="1"/>
    <col min="1027" max="1027" width="9.85546875" style="348" customWidth="1"/>
    <col min="1028" max="1028" width="9.42578125" style="348" customWidth="1"/>
    <col min="1029" max="1032" width="9.140625" style="348"/>
    <col min="1033" max="1033" width="8.42578125" style="348" customWidth="1"/>
    <col min="1034" max="1034" width="8.5703125" style="348" customWidth="1"/>
    <col min="1035" max="1035" width="8.42578125" style="348" customWidth="1"/>
    <col min="1036" max="1280" width="9.140625" style="348"/>
    <col min="1281" max="1281" width="26" style="348" customWidth="1"/>
    <col min="1282" max="1282" width="9" style="348" customWidth="1"/>
    <col min="1283" max="1283" width="9.85546875" style="348" customWidth="1"/>
    <col min="1284" max="1284" width="9.42578125" style="348" customWidth="1"/>
    <col min="1285" max="1288" width="9.140625" style="348"/>
    <col min="1289" max="1289" width="8.42578125" style="348" customWidth="1"/>
    <col min="1290" max="1290" width="8.5703125" style="348" customWidth="1"/>
    <col min="1291" max="1291" width="8.42578125" style="348" customWidth="1"/>
    <col min="1292" max="1536" width="9.140625" style="348"/>
    <col min="1537" max="1537" width="26" style="348" customWidth="1"/>
    <col min="1538" max="1538" width="9" style="348" customWidth="1"/>
    <col min="1539" max="1539" width="9.85546875" style="348" customWidth="1"/>
    <col min="1540" max="1540" width="9.42578125" style="348" customWidth="1"/>
    <col min="1541" max="1544" width="9.140625" style="348"/>
    <col min="1545" max="1545" width="8.42578125" style="348" customWidth="1"/>
    <col min="1546" max="1546" width="8.5703125" style="348" customWidth="1"/>
    <col min="1547" max="1547" width="8.42578125" style="348" customWidth="1"/>
    <col min="1548" max="1792" width="9.140625" style="348"/>
    <col min="1793" max="1793" width="26" style="348" customWidth="1"/>
    <col min="1794" max="1794" width="9" style="348" customWidth="1"/>
    <col min="1795" max="1795" width="9.85546875" style="348" customWidth="1"/>
    <col min="1796" max="1796" width="9.42578125" style="348" customWidth="1"/>
    <col min="1797" max="1800" width="9.140625" style="348"/>
    <col min="1801" max="1801" width="8.42578125" style="348" customWidth="1"/>
    <col min="1802" max="1802" width="8.5703125" style="348" customWidth="1"/>
    <col min="1803" max="1803" width="8.42578125" style="348" customWidth="1"/>
    <col min="1804" max="2048" width="9.140625" style="348"/>
    <col min="2049" max="2049" width="26" style="348" customWidth="1"/>
    <col min="2050" max="2050" width="9" style="348" customWidth="1"/>
    <col min="2051" max="2051" width="9.85546875" style="348" customWidth="1"/>
    <col min="2052" max="2052" width="9.42578125" style="348" customWidth="1"/>
    <col min="2053" max="2056" width="9.140625" style="348"/>
    <col min="2057" max="2057" width="8.42578125" style="348" customWidth="1"/>
    <col min="2058" max="2058" width="8.5703125" style="348" customWidth="1"/>
    <col min="2059" max="2059" width="8.42578125" style="348" customWidth="1"/>
    <col min="2060" max="2304" width="9.140625" style="348"/>
    <col min="2305" max="2305" width="26" style="348" customWidth="1"/>
    <col min="2306" max="2306" width="9" style="348" customWidth="1"/>
    <col min="2307" max="2307" width="9.85546875" style="348" customWidth="1"/>
    <col min="2308" max="2308" width="9.42578125" style="348" customWidth="1"/>
    <col min="2309" max="2312" width="9.140625" style="348"/>
    <col min="2313" max="2313" width="8.42578125" style="348" customWidth="1"/>
    <col min="2314" max="2314" width="8.5703125" style="348" customWidth="1"/>
    <col min="2315" max="2315" width="8.42578125" style="348" customWidth="1"/>
    <col min="2316" max="2560" width="9.140625" style="348"/>
    <col min="2561" max="2561" width="26" style="348" customWidth="1"/>
    <col min="2562" max="2562" width="9" style="348" customWidth="1"/>
    <col min="2563" max="2563" width="9.85546875" style="348" customWidth="1"/>
    <col min="2564" max="2564" width="9.42578125" style="348" customWidth="1"/>
    <col min="2565" max="2568" width="9.140625" style="348"/>
    <col min="2569" max="2569" width="8.42578125" style="348" customWidth="1"/>
    <col min="2570" max="2570" width="8.5703125" style="348" customWidth="1"/>
    <col min="2571" max="2571" width="8.42578125" style="348" customWidth="1"/>
    <col min="2572" max="2816" width="9.140625" style="348"/>
    <col min="2817" max="2817" width="26" style="348" customWidth="1"/>
    <col min="2818" max="2818" width="9" style="348" customWidth="1"/>
    <col min="2819" max="2819" width="9.85546875" style="348" customWidth="1"/>
    <col min="2820" max="2820" width="9.42578125" style="348" customWidth="1"/>
    <col min="2821" max="2824" width="9.140625" style="348"/>
    <col min="2825" max="2825" width="8.42578125" style="348" customWidth="1"/>
    <col min="2826" max="2826" width="8.5703125" style="348" customWidth="1"/>
    <col min="2827" max="2827" width="8.42578125" style="348" customWidth="1"/>
    <col min="2828" max="3072" width="9.140625" style="348"/>
    <col min="3073" max="3073" width="26" style="348" customWidth="1"/>
    <col min="3074" max="3074" width="9" style="348" customWidth="1"/>
    <col min="3075" max="3075" width="9.85546875" style="348" customWidth="1"/>
    <col min="3076" max="3076" width="9.42578125" style="348" customWidth="1"/>
    <col min="3077" max="3080" width="9.140625" style="348"/>
    <col min="3081" max="3081" width="8.42578125" style="348" customWidth="1"/>
    <col min="3082" max="3082" width="8.5703125" style="348" customWidth="1"/>
    <col min="3083" max="3083" width="8.42578125" style="348" customWidth="1"/>
    <col min="3084" max="3328" width="9.140625" style="348"/>
    <col min="3329" max="3329" width="26" style="348" customWidth="1"/>
    <col min="3330" max="3330" width="9" style="348" customWidth="1"/>
    <col min="3331" max="3331" width="9.85546875" style="348" customWidth="1"/>
    <col min="3332" max="3332" width="9.42578125" style="348" customWidth="1"/>
    <col min="3333" max="3336" width="9.140625" style="348"/>
    <col min="3337" max="3337" width="8.42578125" style="348" customWidth="1"/>
    <col min="3338" max="3338" width="8.5703125" style="348" customWidth="1"/>
    <col min="3339" max="3339" width="8.42578125" style="348" customWidth="1"/>
    <col min="3340" max="3584" width="9.140625" style="348"/>
    <col min="3585" max="3585" width="26" style="348" customWidth="1"/>
    <col min="3586" max="3586" width="9" style="348" customWidth="1"/>
    <col min="3587" max="3587" width="9.85546875" style="348" customWidth="1"/>
    <col min="3588" max="3588" width="9.42578125" style="348" customWidth="1"/>
    <col min="3589" max="3592" width="9.140625" style="348"/>
    <col min="3593" max="3593" width="8.42578125" style="348" customWidth="1"/>
    <col min="3594" max="3594" width="8.5703125" style="348" customWidth="1"/>
    <col min="3595" max="3595" width="8.42578125" style="348" customWidth="1"/>
    <col min="3596" max="3840" width="9.140625" style="348"/>
    <col min="3841" max="3841" width="26" style="348" customWidth="1"/>
    <col min="3842" max="3842" width="9" style="348" customWidth="1"/>
    <col min="3843" max="3843" width="9.85546875" style="348" customWidth="1"/>
    <col min="3844" max="3844" width="9.42578125" style="348" customWidth="1"/>
    <col min="3845" max="3848" width="9.140625" style="348"/>
    <col min="3849" max="3849" width="8.42578125" style="348" customWidth="1"/>
    <col min="3850" max="3850" width="8.5703125" style="348" customWidth="1"/>
    <col min="3851" max="3851" width="8.42578125" style="348" customWidth="1"/>
    <col min="3852" max="4096" width="9.140625" style="348"/>
    <col min="4097" max="4097" width="26" style="348" customWidth="1"/>
    <col min="4098" max="4098" width="9" style="348" customWidth="1"/>
    <col min="4099" max="4099" width="9.85546875" style="348" customWidth="1"/>
    <col min="4100" max="4100" width="9.42578125" style="348" customWidth="1"/>
    <col min="4101" max="4104" width="9.140625" style="348"/>
    <col min="4105" max="4105" width="8.42578125" style="348" customWidth="1"/>
    <col min="4106" max="4106" width="8.5703125" style="348" customWidth="1"/>
    <col min="4107" max="4107" width="8.42578125" style="348" customWidth="1"/>
    <col min="4108" max="4352" width="9.140625" style="348"/>
    <col min="4353" max="4353" width="26" style="348" customWidth="1"/>
    <col min="4354" max="4354" width="9" style="348" customWidth="1"/>
    <col min="4355" max="4355" width="9.85546875" style="348" customWidth="1"/>
    <col min="4356" max="4356" width="9.42578125" style="348" customWidth="1"/>
    <col min="4357" max="4360" width="9.140625" style="348"/>
    <col min="4361" max="4361" width="8.42578125" style="348" customWidth="1"/>
    <col min="4362" max="4362" width="8.5703125" style="348" customWidth="1"/>
    <col min="4363" max="4363" width="8.42578125" style="348" customWidth="1"/>
    <col min="4364" max="4608" width="9.140625" style="348"/>
    <col min="4609" max="4609" width="26" style="348" customWidth="1"/>
    <col min="4610" max="4610" width="9" style="348" customWidth="1"/>
    <col min="4611" max="4611" width="9.85546875" style="348" customWidth="1"/>
    <col min="4612" max="4612" width="9.42578125" style="348" customWidth="1"/>
    <col min="4613" max="4616" width="9.140625" style="348"/>
    <col min="4617" max="4617" width="8.42578125" style="348" customWidth="1"/>
    <col min="4618" max="4618" width="8.5703125" style="348" customWidth="1"/>
    <col min="4619" max="4619" width="8.42578125" style="348" customWidth="1"/>
    <col min="4620" max="4864" width="9.140625" style="348"/>
    <col min="4865" max="4865" width="26" style="348" customWidth="1"/>
    <col min="4866" max="4866" width="9" style="348" customWidth="1"/>
    <col min="4867" max="4867" width="9.85546875" style="348" customWidth="1"/>
    <col min="4868" max="4868" width="9.42578125" style="348" customWidth="1"/>
    <col min="4869" max="4872" width="9.140625" style="348"/>
    <col min="4873" max="4873" width="8.42578125" style="348" customWidth="1"/>
    <col min="4874" max="4874" width="8.5703125" style="348" customWidth="1"/>
    <col min="4875" max="4875" width="8.42578125" style="348" customWidth="1"/>
    <col min="4876" max="5120" width="9.140625" style="348"/>
    <col min="5121" max="5121" width="26" style="348" customWidth="1"/>
    <col min="5122" max="5122" width="9" style="348" customWidth="1"/>
    <col min="5123" max="5123" width="9.85546875" style="348" customWidth="1"/>
    <col min="5124" max="5124" width="9.42578125" style="348" customWidth="1"/>
    <col min="5125" max="5128" width="9.140625" style="348"/>
    <col min="5129" max="5129" width="8.42578125" style="348" customWidth="1"/>
    <col min="5130" max="5130" width="8.5703125" style="348" customWidth="1"/>
    <col min="5131" max="5131" width="8.42578125" style="348" customWidth="1"/>
    <col min="5132" max="5376" width="9.140625" style="348"/>
    <col min="5377" max="5377" width="26" style="348" customWidth="1"/>
    <col min="5378" max="5378" width="9" style="348" customWidth="1"/>
    <col min="5379" max="5379" width="9.85546875" style="348" customWidth="1"/>
    <col min="5380" max="5380" width="9.42578125" style="348" customWidth="1"/>
    <col min="5381" max="5384" width="9.140625" style="348"/>
    <col min="5385" max="5385" width="8.42578125" style="348" customWidth="1"/>
    <col min="5386" max="5386" width="8.5703125" style="348" customWidth="1"/>
    <col min="5387" max="5387" width="8.42578125" style="348" customWidth="1"/>
    <col min="5388" max="5632" width="9.140625" style="348"/>
    <col min="5633" max="5633" width="26" style="348" customWidth="1"/>
    <col min="5634" max="5634" width="9" style="348" customWidth="1"/>
    <col min="5635" max="5635" width="9.85546875" style="348" customWidth="1"/>
    <col min="5636" max="5636" width="9.42578125" style="348" customWidth="1"/>
    <col min="5637" max="5640" width="9.140625" style="348"/>
    <col min="5641" max="5641" width="8.42578125" style="348" customWidth="1"/>
    <col min="5642" max="5642" width="8.5703125" style="348" customWidth="1"/>
    <col min="5643" max="5643" width="8.42578125" style="348" customWidth="1"/>
    <col min="5644" max="5888" width="9.140625" style="348"/>
    <col min="5889" max="5889" width="26" style="348" customWidth="1"/>
    <col min="5890" max="5890" width="9" style="348" customWidth="1"/>
    <col min="5891" max="5891" width="9.85546875" style="348" customWidth="1"/>
    <col min="5892" max="5892" width="9.42578125" style="348" customWidth="1"/>
    <col min="5893" max="5896" width="9.140625" style="348"/>
    <col min="5897" max="5897" width="8.42578125" style="348" customWidth="1"/>
    <col min="5898" max="5898" width="8.5703125" style="348" customWidth="1"/>
    <col min="5899" max="5899" width="8.42578125" style="348" customWidth="1"/>
    <col min="5900" max="6144" width="9.140625" style="348"/>
    <col min="6145" max="6145" width="26" style="348" customWidth="1"/>
    <col min="6146" max="6146" width="9" style="348" customWidth="1"/>
    <col min="6147" max="6147" width="9.85546875" style="348" customWidth="1"/>
    <col min="6148" max="6148" width="9.42578125" style="348" customWidth="1"/>
    <col min="6149" max="6152" width="9.140625" style="348"/>
    <col min="6153" max="6153" width="8.42578125" style="348" customWidth="1"/>
    <col min="6154" max="6154" width="8.5703125" style="348" customWidth="1"/>
    <col min="6155" max="6155" width="8.42578125" style="348" customWidth="1"/>
    <col min="6156" max="6400" width="9.140625" style="348"/>
    <col min="6401" max="6401" width="26" style="348" customWidth="1"/>
    <col min="6402" max="6402" width="9" style="348" customWidth="1"/>
    <col min="6403" max="6403" width="9.85546875" style="348" customWidth="1"/>
    <col min="6404" max="6404" width="9.42578125" style="348" customWidth="1"/>
    <col min="6405" max="6408" width="9.140625" style="348"/>
    <col min="6409" max="6409" width="8.42578125" style="348" customWidth="1"/>
    <col min="6410" max="6410" width="8.5703125" style="348" customWidth="1"/>
    <col min="6411" max="6411" width="8.42578125" style="348" customWidth="1"/>
    <col min="6412" max="6656" width="9.140625" style="348"/>
    <col min="6657" max="6657" width="26" style="348" customWidth="1"/>
    <col min="6658" max="6658" width="9" style="348" customWidth="1"/>
    <col min="6659" max="6659" width="9.85546875" style="348" customWidth="1"/>
    <col min="6660" max="6660" width="9.42578125" style="348" customWidth="1"/>
    <col min="6661" max="6664" width="9.140625" style="348"/>
    <col min="6665" max="6665" width="8.42578125" style="348" customWidth="1"/>
    <col min="6666" max="6666" width="8.5703125" style="348" customWidth="1"/>
    <col min="6667" max="6667" width="8.42578125" style="348" customWidth="1"/>
    <col min="6668" max="6912" width="9.140625" style="348"/>
    <col min="6913" max="6913" width="26" style="348" customWidth="1"/>
    <col min="6914" max="6914" width="9" style="348" customWidth="1"/>
    <col min="6915" max="6915" width="9.85546875" style="348" customWidth="1"/>
    <col min="6916" max="6916" width="9.42578125" style="348" customWidth="1"/>
    <col min="6917" max="6920" width="9.140625" style="348"/>
    <col min="6921" max="6921" width="8.42578125" style="348" customWidth="1"/>
    <col min="6922" max="6922" width="8.5703125" style="348" customWidth="1"/>
    <col min="6923" max="6923" width="8.42578125" style="348" customWidth="1"/>
    <col min="6924" max="7168" width="9.140625" style="348"/>
    <col min="7169" max="7169" width="26" style="348" customWidth="1"/>
    <col min="7170" max="7170" width="9" style="348" customWidth="1"/>
    <col min="7171" max="7171" width="9.85546875" style="348" customWidth="1"/>
    <col min="7172" max="7172" width="9.42578125" style="348" customWidth="1"/>
    <col min="7173" max="7176" width="9.140625" style="348"/>
    <col min="7177" max="7177" width="8.42578125" style="348" customWidth="1"/>
    <col min="7178" max="7178" width="8.5703125" style="348" customWidth="1"/>
    <col min="7179" max="7179" width="8.42578125" style="348" customWidth="1"/>
    <col min="7180" max="7424" width="9.140625" style="348"/>
    <col min="7425" max="7425" width="26" style="348" customWidth="1"/>
    <col min="7426" max="7426" width="9" style="348" customWidth="1"/>
    <col min="7427" max="7427" width="9.85546875" style="348" customWidth="1"/>
    <col min="7428" max="7428" width="9.42578125" style="348" customWidth="1"/>
    <col min="7429" max="7432" width="9.140625" style="348"/>
    <col min="7433" max="7433" width="8.42578125" style="348" customWidth="1"/>
    <col min="7434" max="7434" width="8.5703125" style="348" customWidth="1"/>
    <col min="7435" max="7435" width="8.42578125" style="348" customWidth="1"/>
    <col min="7436" max="7680" width="9.140625" style="348"/>
    <col min="7681" max="7681" width="26" style="348" customWidth="1"/>
    <col min="7682" max="7682" width="9" style="348" customWidth="1"/>
    <col min="7683" max="7683" width="9.85546875" style="348" customWidth="1"/>
    <col min="7684" max="7684" width="9.42578125" style="348" customWidth="1"/>
    <col min="7685" max="7688" width="9.140625" style="348"/>
    <col min="7689" max="7689" width="8.42578125" style="348" customWidth="1"/>
    <col min="7690" max="7690" width="8.5703125" style="348" customWidth="1"/>
    <col min="7691" max="7691" width="8.42578125" style="348" customWidth="1"/>
    <col min="7692" max="7936" width="9.140625" style="348"/>
    <col min="7937" max="7937" width="26" style="348" customWidth="1"/>
    <col min="7938" max="7938" width="9" style="348" customWidth="1"/>
    <col min="7939" max="7939" width="9.85546875" style="348" customWidth="1"/>
    <col min="7940" max="7940" width="9.42578125" style="348" customWidth="1"/>
    <col min="7941" max="7944" width="9.140625" style="348"/>
    <col min="7945" max="7945" width="8.42578125" style="348" customWidth="1"/>
    <col min="7946" max="7946" width="8.5703125" style="348" customWidth="1"/>
    <col min="7947" max="7947" width="8.42578125" style="348" customWidth="1"/>
    <col min="7948" max="8192" width="9.140625" style="348"/>
    <col min="8193" max="8193" width="26" style="348" customWidth="1"/>
    <col min="8194" max="8194" width="9" style="348" customWidth="1"/>
    <col min="8195" max="8195" width="9.85546875" style="348" customWidth="1"/>
    <col min="8196" max="8196" width="9.42578125" style="348" customWidth="1"/>
    <col min="8197" max="8200" width="9.140625" style="348"/>
    <col min="8201" max="8201" width="8.42578125" style="348" customWidth="1"/>
    <col min="8202" max="8202" width="8.5703125" style="348" customWidth="1"/>
    <col min="8203" max="8203" width="8.42578125" style="348" customWidth="1"/>
    <col min="8204" max="8448" width="9.140625" style="348"/>
    <col min="8449" max="8449" width="26" style="348" customWidth="1"/>
    <col min="8450" max="8450" width="9" style="348" customWidth="1"/>
    <col min="8451" max="8451" width="9.85546875" style="348" customWidth="1"/>
    <col min="8452" max="8452" width="9.42578125" style="348" customWidth="1"/>
    <col min="8453" max="8456" width="9.140625" style="348"/>
    <col min="8457" max="8457" width="8.42578125" style="348" customWidth="1"/>
    <col min="8458" max="8458" width="8.5703125" style="348" customWidth="1"/>
    <col min="8459" max="8459" width="8.42578125" style="348" customWidth="1"/>
    <col min="8460" max="8704" width="9.140625" style="348"/>
    <col min="8705" max="8705" width="26" style="348" customWidth="1"/>
    <col min="8706" max="8706" width="9" style="348" customWidth="1"/>
    <col min="8707" max="8707" width="9.85546875" style="348" customWidth="1"/>
    <col min="8708" max="8708" width="9.42578125" style="348" customWidth="1"/>
    <col min="8709" max="8712" width="9.140625" style="348"/>
    <col min="8713" max="8713" width="8.42578125" style="348" customWidth="1"/>
    <col min="8714" max="8714" width="8.5703125" style="348" customWidth="1"/>
    <col min="8715" max="8715" width="8.42578125" style="348" customWidth="1"/>
    <col min="8716" max="8960" width="9.140625" style="348"/>
    <col min="8961" max="8961" width="26" style="348" customWidth="1"/>
    <col min="8962" max="8962" width="9" style="348" customWidth="1"/>
    <col min="8963" max="8963" width="9.85546875" style="348" customWidth="1"/>
    <col min="8964" max="8964" width="9.42578125" style="348" customWidth="1"/>
    <col min="8965" max="8968" width="9.140625" style="348"/>
    <col min="8969" max="8969" width="8.42578125" style="348" customWidth="1"/>
    <col min="8970" max="8970" width="8.5703125" style="348" customWidth="1"/>
    <col min="8971" max="8971" width="8.42578125" style="348" customWidth="1"/>
    <col min="8972" max="9216" width="9.140625" style="348"/>
    <col min="9217" max="9217" width="26" style="348" customWidth="1"/>
    <col min="9218" max="9218" width="9" style="348" customWidth="1"/>
    <col min="9219" max="9219" width="9.85546875" style="348" customWidth="1"/>
    <col min="9220" max="9220" width="9.42578125" style="348" customWidth="1"/>
    <col min="9221" max="9224" width="9.140625" style="348"/>
    <col min="9225" max="9225" width="8.42578125" style="348" customWidth="1"/>
    <col min="9226" max="9226" width="8.5703125" style="348" customWidth="1"/>
    <col min="9227" max="9227" width="8.42578125" style="348" customWidth="1"/>
    <col min="9228" max="9472" width="9.140625" style="348"/>
    <col min="9473" max="9473" width="26" style="348" customWidth="1"/>
    <col min="9474" max="9474" width="9" style="348" customWidth="1"/>
    <col min="9475" max="9475" width="9.85546875" style="348" customWidth="1"/>
    <col min="9476" max="9476" width="9.42578125" style="348" customWidth="1"/>
    <col min="9477" max="9480" width="9.140625" style="348"/>
    <col min="9481" max="9481" width="8.42578125" style="348" customWidth="1"/>
    <col min="9482" max="9482" width="8.5703125" style="348" customWidth="1"/>
    <col min="9483" max="9483" width="8.42578125" style="348" customWidth="1"/>
    <col min="9484" max="9728" width="9.140625" style="348"/>
    <col min="9729" max="9729" width="26" style="348" customWidth="1"/>
    <col min="9730" max="9730" width="9" style="348" customWidth="1"/>
    <col min="9731" max="9731" width="9.85546875" style="348" customWidth="1"/>
    <col min="9732" max="9732" width="9.42578125" style="348" customWidth="1"/>
    <col min="9733" max="9736" width="9.140625" style="348"/>
    <col min="9737" max="9737" width="8.42578125" style="348" customWidth="1"/>
    <col min="9738" max="9738" width="8.5703125" style="348" customWidth="1"/>
    <col min="9739" max="9739" width="8.42578125" style="348" customWidth="1"/>
    <col min="9740" max="9984" width="9.140625" style="348"/>
    <col min="9985" max="9985" width="26" style="348" customWidth="1"/>
    <col min="9986" max="9986" width="9" style="348" customWidth="1"/>
    <col min="9987" max="9987" width="9.85546875" style="348" customWidth="1"/>
    <col min="9988" max="9988" width="9.42578125" style="348" customWidth="1"/>
    <col min="9989" max="9992" width="9.140625" style="348"/>
    <col min="9993" max="9993" width="8.42578125" style="348" customWidth="1"/>
    <col min="9994" max="9994" width="8.5703125" style="348" customWidth="1"/>
    <col min="9995" max="9995" width="8.42578125" style="348" customWidth="1"/>
    <col min="9996" max="10240" width="9.140625" style="348"/>
    <col min="10241" max="10241" width="26" style="348" customWidth="1"/>
    <col min="10242" max="10242" width="9" style="348" customWidth="1"/>
    <col min="10243" max="10243" width="9.85546875" style="348" customWidth="1"/>
    <col min="10244" max="10244" width="9.42578125" style="348" customWidth="1"/>
    <col min="10245" max="10248" width="9.140625" style="348"/>
    <col min="10249" max="10249" width="8.42578125" style="348" customWidth="1"/>
    <col min="10250" max="10250" width="8.5703125" style="348" customWidth="1"/>
    <col min="10251" max="10251" width="8.42578125" style="348" customWidth="1"/>
    <col min="10252" max="10496" width="9.140625" style="348"/>
    <col min="10497" max="10497" width="26" style="348" customWidth="1"/>
    <col min="10498" max="10498" width="9" style="348" customWidth="1"/>
    <col min="10499" max="10499" width="9.85546875" style="348" customWidth="1"/>
    <col min="10500" max="10500" width="9.42578125" style="348" customWidth="1"/>
    <col min="10501" max="10504" width="9.140625" style="348"/>
    <col min="10505" max="10505" width="8.42578125" style="348" customWidth="1"/>
    <col min="10506" max="10506" width="8.5703125" style="348" customWidth="1"/>
    <col min="10507" max="10507" width="8.42578125" style="348" customWidth="1"/>
    <col min="10508" max="10752" width="9.140625" style="348"/>
    <col min="10753" max="10753" width="26" style="348" customWidth="1"/>
    <col min="10754" max="10754" width="9" style="348" customWidth="1"/>
    <col min="10755" max="10755" width="9.85546875" style="348" customWidth="1"/>
    <col min="10756" max="10756" width="9.42578125" style="348" customWidth="1"/>
    <col min="10757" max="10760" width="9.140625" style="348"/>
    <col min="10761" max="10761" width="8.42578125" style="348" customWidth="1"/>
    <col min="10762" max="10762" width="8.5703125" style="348" customWidth="1"/>
    <col min="10763" max="10763" width="8.42578125" style="348" customWidth="1"/>
    <col min="10764" max="11008" width="9.140625" style="348"/>
    <col min="11009" max="11009" width="26" style="348" customWidth="1"/>
    <col min="11010" max="11010" width="9" style="348" customWidth="1"/>
    <col min="11011" max="11011" width="9.85546875" style="348" customWidth="1"/>
    <col min="11012" max="11012" width="9.42578125" style="348" customWidth="1"/>
    <col min="11013" max="11016" width="9.140625" style="348"/>
    <col min="11017" max="11017" width="8.42578125" style="348" customWidth="1"/>
    <col min="11018" max="11018" width="8.5703125" style="348" customWidth="1"/>
    <col min="11019" max="11019" width="8.42578125" style="348" customWidth="1"/>
    <col min="11020" max="11264" width="9.140625" style="348"/>
    <col min="11265" max="11265" width="26" style="348" customWidth="1"/>
    <col min="11266" max="11266" width="9" style="348" customWidth="1"/>
    <col min="11267" max="11267" width="9.85546875" style="348" customWidth="1"/>
    <col min="11268" max="11268" width="9.42578125" style="348" customWidth="1"/>
    <col min="11269" max="11272" width="9.140625" style="348"/>
    <col min="11273" max="11273" width="8.42578125" style="348" customWidth="1"/>
    <col min="11274" max="11274" width="8.5703125" style="348" customWidth="1"/>
    <col min="11275" max="11275" width="8.42578125" style="348" customWidth="1"/>
    <col min="11276" max="11520" width="9.140625" style="348"/>
    <col min="11521" max="11521" width="26" style="348" customWidth="1"/>
    <col min="11522" max="11522" width="9" style="348" customWidth="1"/>
    <col min="11523" max="11523" width="9.85546875" style="348" customWidth="1"/>
    <col min="11524" max="11524" width="9.42578125" style="348" customWidth="1"/>
    <col min="11525" max="11528" width="9.140625" style="348"/>
    <col min="11529" max="11529" width="8.42578125" style="348" customWidth="1"/>
    <col min="11530" max="11530" width="8.5703125" style="348" customWidth="1"/>
    <col min="11531" max="11531" width="8.42578125" style="348" customWidth="1"/>
    <col min="11532" max="11776" width="9.140625" style="348"/>
    <col min="11777" max="11777" width="26" style="348" customWidth="1"/>
    <col min="11778" max="11778" width="9" style="348" customWidth="1"/>
    <col min="11779" max="11779" width="9.85546875" style="348" customWidth="1"/>
    <col min="11780" max="11780" width="9.42578125" style="348" customWidth="1"/>
    <col min="11781" max="11784" width="9.140625" style="348"/>
    <col min="11785" max="11785" width="8.42578125" style="348" customWidth="1"/>
    <col min="11786" max="11786" width="8.5703125" style="348" customWidth="1"/>
    <col min="11787" max="11787" width="8.42578125" style="348" customWidth="1"/>
    <col min="11788" max="12032" width="9.140625" style="348"/>
    <col min="12033" max="12033" width="26" style="348" customWidth="1"/>
    <col min="12034" max="12034" width="9" style="348" customWidth="1"/>
    <col min="12035" max="12035" width="9.85546875" style="348" customWidth="1"/>
    <col min="12036" max="12036" width="9.42578125" style="348" customWidth="1"/>
    <col min="12037" max="12040" width="9.140625" style="348"/>
    <col min="12041" max="12041" width="8.42578125" style="348" customWidth="1"/>
    <col min="12042" max="12042" width="8.5703125" style="348" customWidth="1"/>
    <col min="12043" max="12043" width="8.42578125" style="348" customWidth="1"/>
    <col min="12044" max="12288" width="9.140625" style="348"/>
    <col min="12289" max="12289" width="26" style="348" customWidth="1"/>
    <col min="12290" max="12290" width="9" style="348" customWidth="1"/>
    <col min="12291" max="12291" width="9.85546875" style="348" customWidth="1"/>
    <col min="12292" max="12292" width="9.42578125" style="348" customWidth="1"/>
    <col min="12293" max="12296" width="9.140625" style="348"/>
    <col min="12297" max="12297" width="8.42578125" style="348" customWidth="1"/>
    <col min="12298" max="12298" width="8.5703125" style="348" customWidth="1"/>
    <col min="12299" max="12299" width="8.42578125" style="348" customWidth="1"/>
    <col min="12300" max="12544" width="9.140625" style="348"/>
    <col min="12545" max="12545" width="26" style="348" customWidth="1"/>
    <col min="12546" max="12546" width="9" style="348" customWidth="1"/>
    <col min="12547" max="12547" width="9.85546875" style="348" customWidth="1"/>
    <col min="12548" max="12548" width="9.42578125" style="348" customWidth="1"/>
    <col min="12549" max="12552" width="9.140625" style="348"/>
    <col min="12553" max="12553" width="8.42578125" style="348" customWidth="1"/>
    <col min="12554" max="12554" width="8.5703125" style="348" customWidth="1"/>
    <col min="12555" max="12555" width="8.42578125" style="348" customWidth="1"/>
    <col min="12556" max="12800" width="9.140625" style="348"/>
    <col min="12801" max="12801" width="26" style="348" customWidth="1"/>
    <col min="12802" max="12802" width="9" style="348" customWidth="1"/>
    <col min="12803" max="12803" width="9.85546875" style="348" customWidth="1"/>
    <col min="12804" max="12804" width="9.42578125" style="348" customWidth="1"/>
    <col min="12805" max="12808" width="9.140625" style="348"/>
    <col min="12809" max="12809" width="8.42578125" style="348" customWidth="1"/>
    <col min="12810" max="12810" width="8.5703125" style="348" customWidth="1"/>
    <col min="12811" max="12811" width="8.42578125" style="348" customWidth="1"/>
    <col min="12812" max="13056" width="9.140625" style="348"/>
    <col min="13057" max="13057" width="26" style="348" customWidth="1"/>
    <col min="13058" max="13058" width="9" style="348" customWidth="1"/>
    <col min="13059" max="13059" width="9.85546875" style="348" customWidth="1"/>
    <col min="13060" max="13060" width="9.42578125" style="348" customWidth="1"/>
    <col min="13061" max="13064" width="9.140625" style="348"/>
    <col min="13065" max="13065" width="8.42578125" style="348" customWidth="1"/>
    <col min="13066" max="13066" width="8.5703125" style="348" customWidth="1"/>
    <col min="13067" max="13067" width="8.42578125" style="348" customWidth="1"/>
    <col min="13068" max="13312" width="9.140625" style="348"/>
    <col min="13313" max="13313" width="26" style="348" customWidth="1"/>
    <col min="13314" max="13314" width="9" style="348" customWidth="1"/>
    <col min="13315" max="13315" width="9.85546875" style="348" customWidth="1"/>
    <col min="13316" max="13316" width="9.42578125" style="348" customWidth="1"/>
    <col min="13317" max="13320" width="9.140625" style="348"/>
    <col min="13321" max="13321" width="8.42578125" style="348" customWidth="1"/>
    <col min="13322" max="13322" width="8.5703125" style="348" customWidth="1"/>
    <col min="13323" max="13323" width="8.42578125" style="348" customWidth="1"/>
    <col min="13324" max="13568" width="9.140625" style="348"/>
    <col min="13569" max="13569" width="26" style="348" customWidth="1"/>
    <col min="13570" max="13570" width="9" style="348" customWidth="1"/>
    <col min="13571" max="13571" width="9.85546875" style="348" customWidth="1"/>
    <col min="13572" max="13572" width="9.42578125" style="348" customWidth="1"/>
    <col min="13573" max="13576" width="9.140625" style="348"/>
    <col min="13577" max="13577" width="8.42578125" style="348" customWidth="1"/>
    <col min="13578" max="13578" width="8.5703125" style="348" customWidth="1"/>
    <col min="13579" max="13579" width="8.42578125" style="348" customWidth="1"/>
    <col min="13580" max="13824" width="9.140625" style="348"/>
    <col min="13825" max="13825" width="26" style="348" customWidth="1"/>
    <col min="13826" max="13826" width="9" style="348" customWidth="1"/>
    <col min="13827" max="13827" width="9.85546875" style="348" customWidth="1"/>
    <col min="13828" max="13828" width="9.42578125" style="348" customWidth="1"/>
    <col min="13829" max="13832" width="9.140625" style="348"/>
    <col min="13833" max="13833" width="8.42578125" style="348" customWidth="1"/>
    <col min="13834" max="13834" width="8.5703125" style="348" customWidth="1"/>
    <col min="13835" max="13835" width="8.42578125" style="348" customWidth="1"/>
    <col min="13836" max="14080" width="9.140625" style="348"/>
    <col min="14081" max="14081" width="26" style="348" customWidth="1"/>
    <col min="14082" max="14082" width="9" style="348" customWidth="1"/>
    <col min="14083" max="14083" width="9.85546875" style="348" customWidth="1"/>
    <col min="14084" max="14084" width="9.42578125" style="348" customWidth="1"/>
    <col min="14085" max="14088" width="9.140625" style="348"/>
    <col min="14089" max="14089" width="8.42578125" style="348" customWidth="1"/>
    <col min="14090" max="14090" width="8.5703125" style="348" customWidth="1"/>
    <col min="14091" max="14091" width="8.42578125" style="348" customWidth="1"/>
    <col min="14092" max="14336" width="9.140625" style="348"/>
    <col min="14337" max="14337" width="26" style="348" customWidth="1"/>
    <col min="14338" max="14338" width="9" style="348" customWidth="1"/>
    <col min="14339" max="14339" width="9.85546875" style="348" customWidth="1"/>
    <col min="14340" max="14340" width="9.42578125" style="348" customWidth="1"/>
    <col min="14341" max="14344" width="9.140625" style="348"/>
    <col min="14345" max="14345" width="8.42578125" style="348" customWidth="1"/>
    <col min="14346" max="14346" width="8.5703125" style="348" customWidth="1"/>
    <col min="14347" max="14347" width="8.42578125" style="348" customWidth="1"/>
    <col min="14348" max="14592" width="9.140625" style="348"/>
    <col min="14593" max="14593" width="26" style="348" customWidth="1"/>
    <col min="14594" max="14594" width="9" style="348" customWidth="1"/>
    <col min="14595" max="14595" width="9.85546875" style="348" customWidth="1"/>
    <col min="14596" max="14596" width="9.42578125" style="348" customWidth="1"/>
    <col min="14597" max="14600" width="9.140625" style="348"/>
    <col min="14601" max="14601" width="8.42578125" style="348" customWidth="1"/>
    <col min="14602" max="14602" width="8.5703125" style="348" customWidth="1"/>
    <col min="14603" max="14603" width="8.42578125" style="348" customWidth="1"/>
    <col min="14604" max="14848" width="9.140625" style="348"/>
    <col min="14849" max="14849" width="26" style="348" customWidth="1"/>
    <col min="14850" max="14850" width="9" style="348" customWidth="1"/>
    <col min="14851" max="14851" width="9.85546875" style="348" customWidth="1"/>
    <col min="14852" max="14852" width="9.42578125" style="348" customWidth="1"/>
    <col min="14853" max="14856" width="9.140625" style="348"/>
    <col min="14857" max="14857" width="8.42578125" style="348" customWidth="1"/>
    <col min="14858" max="14858" width="8.5703125" style="348" customWidth="1"/>
    <col min="14859" max="14859" width="8.42578125" style="348" customWidth="1"/>
    <col min="14860" max="15104" width="9.140625" style="348"/>
    <col min="15105" max="15105" width="26" style="348" customWidth="1"/>
    <col min="15106" max="15106" width="9" style="348" customWidth="1"/>
    <col min="15107" max="15107" width="9.85546875" style="348" customWidth="1"/>
    <col min="15108" max="15108" width="9.42578125" style="348" customWidth="1"/>
    <col min="15109" max="15112" width="9.140625" style="348"/>
    <col min="15113" max="15113" width="8.42578125" style="348" customWidth="1"/>
    <col min="15114" max="15114" width="8.5703125" style="348" customWidth="1"/>
    <col min="15115" max="15115" width="8.42578125" style="348" customWidth="1"/>
    <col min="15116" max="15360" width="9.140625" style="348"/>
    <col min="15361" max="15361" width="26" style="348" customWidth="1"/>
    <col min="15362" max="15362" width="9" style="348" customWidth="1"/>
    <col min="15363" max="15363" width="9.85546875" style="348" customWidth="1"/>
    <col min="15364" max="15364" width="9.42578125" style="348" customWidth="1"/>
    <col min="15365" max="15368" width="9.140625" style="348"/>
    <col min="15369" max="15369" width="8.42578125" style="348" customWidth="1"/>
    <col min="15370" max="15370" width="8.5703125" style="348" customWidth="1"/>
    <col min="15371" max="15371" width="8.42578125" style="348" customWidth="1"/>
    <col min="15372" max="15616" width="9.140625" style="348"/>
    <col min="15617" max="15617" width="26" style="348" customWidth="1"/>
    <col min="15618" max="15618" width="9" style="348" customWidth="1"/>
    <col min="15619" max="15619" width="9.85546875" style="348" customWidth="1"/>
    <col min="15620" max="15620" width="9.42578125" style="348" customWidth="1"/>
    <col min="15621" max="15624" width="9.140625" style="348"/>
    <col min="15625" max="15625" width="8.42578125" style="348" customWidth="1"/>
    <col min="15626" max="15626" width="8.5703125" style="348" customWidth="1"/>
    <col min="15627" max="15627" width="8.42578125" style="348" customWidth="1"/>
    <col min="15628" max="15872" width="9.140625" style="348"/>
    <col min="15873" max="15873" width="26" style="348" customWidth="1"/>
    <col min="15874" max="15874" width="9" style="348" customWidth="1"/>
    <col min="15875" max="15875" width="9.85546875" style="348" customWidth="1"/>
    <col min="15876" max="15876" width="9.42578125" style="348" customWidth="1"/>
    <col min="15877" max="15880" width="9.140625" style="348"/>
    <col min="15881" max="15881" width="8.42578125" style="348" customWidth="1"/>
    <col min="15882" max="15882" width="8.5703125" style="348" customWidth="1"/>
    <col min="15883" max="15883" width="8.42578125" style="348" customWidth="1"/>
    <col min="15884" max="16128" width="9.140625" style="348"/>
    <col min="16129" max="16129" width="26" style="348" customWidth="1"/>
    <col min="16130" max="16130" width="9" style="348" customWidth="1"/>
    <col min="16131" max="16131" width="9.85546875" style="348" customWidth="1"/>
    <col min="16132" max="16132" width="9.42578125" style="348" customWidth="1"/>
    <col min="16133" max="16136" width="9.140625" style="348"/>
    <col min="16137" max="16137" width="8.42578125" style="348" customWidth="1"/>
    <col min="16138" max="16138" width="8.5703125" style="348" customWidth="1"/>
    <col min="16139" max="16139" width="8.42578125" style="348" customWidth="1"/>
    <col min="16140" max="16384" width="9.140625" style="348"/>
  </cols>
  <sheetData>
    <row r="1" spans="1:12" ht="21.75" customHeight="1">
      <c r="A1" s="612" t="s">
        <v>658</v>
      </c>
      <c r="B1" s="613"/>
      <c r="C1" s="613"/>
      <c r="D1" s="613"/>
      <c r="E1" s="613"/>
      <c r="F1" s="613"/>
      <c r="G1" s="613"/>
      <c r="H1" s="613"/>
      <c r="I1" s="613"/>
      <c r="J1" s="613"/>
      <c r="K1" s="613"/>
    </row>
    <row r="4" spans="1:12" ht="15.75">
      <c r="A4" s="614" t="s">
        <v>337</v>
      </c>
      <c r="B4" s="615"/>
      <c r="C4" s="615"/>
      <c r="D4" s="615"/>
      <c r="E4" s="615"/>
      <c r="F4" s="615"/>
      <c r="G4" s="615"/>
      <c r="H4" s="615"/>
      <c r="I4" s="615"/>
      <c r="J4" s="615"/>
      <c r="K4" s="615"/>
    </row>
    <row r="5" spans="1:12" ht="15.75">
      <c r="A5" s="614" t="s">
        <v>441</v>
      </c>
      <c r="B5" s="616"/>
      <c r="C5" s="616"/>
      <c r="D5" s="616"/>
      <c r="E5" s="616"/>
      <c r="F5" s="616"/>
      <c r="G5" s="616"/>
      <c r="H5" s="616"/>
      <c r="I5" s="616"/>
      <c r="J5" s="616"/>
      <c r="K5" s="616"/>
    </row>
    <row r="7" spans="1:12" ht="15.75">
      <c r="A7" s="614" t="s">
        <v>338</v>
      </c>
      <c r="B7" s="615"/>
      <c r="C7" s="615"/>
      <c r="D7" s="615"/>
      <c r="E7" s="615"/>
      <c r="F7" s="615"/>
      <c r="G7" s="615"/>
      <c r="H7" s="615"/>
      <c r="I7" s="615"/>
      <c r="J7" s="615"/>
      <c r="K7" s="615"/>
    </row>
    <row r="8" spans="1:12">
      <c r="I8" s="355" t="s">
        <v>346</v>
      </c>
      <c r="J8" s="355"/>
    </row>
    <row r="9" spans="1:12" ht="36.75" customHeight="1">
      <c r="A9" s="349"/>
      <c r="B9" s="350" t="s">
        <v>5</v>
      </c>
      <c r="C9" s="350">
        <v>2019</v>
      </c>
      <c r="D9" s="350">
        <v>2020</v>
      </c>
      <c r="E9" s="350">
        <v>2021</v>
      </c>
      <c r="F9" s="350">
        <v>2022</v>
      </c>
      <c r="G9" s="350">
        <v>2023</v>
      </c>
      <c r="H9" s="350">
        <v>2024</v>
      </c>
      <c r="I9" s="350">
        <v>2025</v>
      </c>
      <c r="J9" s="350"/>
      <c r="K9" s="410"/>
      <c r="L9" s="411"/>
    </row>
    <row r="10" spans="1:12" ht="46.5" customHeight="1">
      <c r="A10" s="350" t="s">
        <v>8</v>
      </c>
      <c r="B10" s="351" t="s">
        <v>336</v>
      </c>
      <c r="C10" s="352" t="s">
        <v>334</v>
      </c>
      <c r="D10" s="352" t="s">
        <v>334</v>
      </c>
      <c r="E10" s="352" t="s">
        <v>334</v>
      </c>
      <c r="F10" s="352" t="s">
        <v>334</v>
      </c>
      <c r="G10" s="352" t="s">
        <v>334</v>
      </c>
      <c r="H10" s="352" t="s">
        <v>334</v>
      </c>
      <c r="I10" s="352" t="s">
        <v>335</v>
      </c>
      <c r="J10" s="352"/>
      <c r="K10" s="412"/>
      <c r="L10" s="411"/>
    </row>
    <row r="18" spans="3:12">
      <c r="J18" s="411"/>
    </row>
    <row r="21" spans="3:12" ht="15.75">
      <c r="H21" s="4"/>
      <c r="I21" s="4"/>
      <c r="J21" s="4"/>
    </row>
    <row r="22" spans="3:12" ht="15.75">
      <c r="H22" s="4"/>
      <c r="I22" s="4"/>
      <c r="J22" s="4"/>
    </row>
    <row r="23" spans="3:12" ht="15.75">
      <c r="C23" s="416" t="s">
        <v>436</v>
      </c>
      <c r="H23" s="4"/>
      <c r="I23" s="4"/>
      <c r="L23" s="4"/>
    </row>
    <row r="24" spans="3:12" ht="15.75">
      <c r="H24" s="4"/>
      <c r="I24" s="4"/>
      <c r="J24" s="4"/>
    </row>
  </sheetData>
  <mergeCells count="4">
    <mergeCell ref="A1:K1"/>
    <mergeCell ref="A7:K7"/>
    <mergeCell ref="A5:K5"/>
    <mergeCell ref="A4:K4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&amp;P. oldal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>
  <dimension ref="A1:I81"/>
  <sheetViews>
    <sheetView view="pageBreakPreview" zoomScaleNormal="100" workbookViewId="0">
      <selection activeCell="B1" sqref="B1"/>
    </sheetView>
  </sheetViews>
  <sheetFormatPr defaultRowHeight="12.75"/>
  <cols>
    <col min="2" max="2" width="23.140625" customWidth="1"/>
    <col min="3" max="3" width="44.140625" customWidth="1"/>
    <col min="4" max="4" width="13.7109375" customWidth="1"/>
  </cols>
  <sheetData>
    <row r="1" spans="1:9" ht="15.75">
      <c r="B1" s="4" t="s">
        <v>659</v>
      </c>
      <c r="C1" s="5"/>
      <c r="D1" s="5"/>
      <c r="E1" s="5"/>
      <c r="F1" s="5"/>
      <c r="G1" s="5"/>
      <c r="H1" s="5"/>
      <c r="I1" s="5"/>
    </row>
    <row r="2" spans="1:9" ht="15.75">
      <c r="B2" s="4"/>
      <c r="C2" s="5"/>
      <c r="D2" s="5"/>
      <c r="E2" s="5"/>
      <c r="F2" s="5"/>
      <c r="G2" s="5"/>
      <c r="H2" s="5"/>
      <c r="I2" s="5"/>
    </row>
    <row r="3" spans="1:9">
      <c r="B3" s="5"/>
      <c r="C3" s="5"/>
      <c r="D3" s="5"/>
      <c r="E3" s="5"/>
      <c r="F3" s="5"/>
      <c r="G3" s="5"/>
      <c r="H3" s="5"/>
      <c r="I3" s="5"/>
    </row>
    <row r="4" spans="1:9" ht="15.75">
      <c r="B4" s="5"/>
      <c r="C4" s="6" t="s">
        <v>180</v>
      </c>
      <c r="D4" s="5"/>
      <c r="E4" s="5"/>
      <c r="F4" s="5"/>
      <c r="G4" s="5"/>
      <c r="H4" s="5"/>
      <c r="I4" s="5"/>
    </row>
    <row r="5" spans="1:9" ht="15.75">
      <c r="B5" s="5"/>
      <c r="C5" s="6" t="s">
        <v>109</v>
      </c>
      <c r="D5" s="5"/>
      <c r="E5" s="5"/>
      <c r="F5" s="5"/>
      <c r="G5" s="5"/>
      <c r="H5" s="5"/>
      <c r="I5" s="5"/>
    </row>
    <row r="6" spans="1:9" ht="15.75">
      <c r="B6" s="5"/>
      <c r="C6" s="6"/>
      <c r="D6" s="5"/>
      <c r="E6" s="5"/>
      <c r="F6" s="5"/>
      <c r="G6" s="5"/>
      <c r="H6" s="5"/>
      <c r="I6" s="5"/>
    </row>
    <row r="7" spans="1:9">
      <c r="B7" s="5"/>
      <c r="C7" s="5"/>
      <c r="D7" s="5"/>
      <c r="E7" s="5"/>
      <c r="F7" s="5"/>
      <c r="G7" s="5"/>
      <c r="H7" s="5"/>
      <c r="I7" s="5"/>
    </row>
    <row r="8" spans="1:9">
      <c r="B8" s="5"/>
      <c r="C8" s="164" t="s">
        <v>118</v>
      </c>
      <c r="D8" s="5"/>
      <c r="E8" s="5"/>
      <c r="F8" s="5"/>
      <c r="G8" s="5"/>
      <c r="H8" s="5"/>
      <c r="I8" s="5"/>
    </row>
    <row r="9" spans="1:9" ht="15" customHeight="1">
      <c r="A9" s="439" t="s">
        <v>543</v>
      </c>
      <c r="B9" s="88" t="s">
        <v>5</v>
      </c>
      <c r="C9" s="90"/>
      <c r="D9" s="89" t="s">
        <v>6</v>
      </c>
      <c r="E9" s="5"/>
      <c r="F9" s="5"/>
      <c r="G9" s="5"/>
      <c r="H9" s="5"/>
      <c r="I9" s="5"/>
    </row>
    <row r="10" spans="1:9" ht="25.5">
      <c r="A10" s="440" t="s">
        <v>546</v>
      </c>
      <c r="B10" s="102" t="s">
        <v>147</v>
      </c>
      <c r="C10" s="102" t="s">
        <v>128</v>
      </c>
      <c r="D10" s="223">
        <v>49151</v>
      </c>
      <c r="E10" s="5"/>
      <c r="F10" s="5"/>
      <c r="G10" s="5"/>
      <c r="H10" s="5"/>
      <c r="I10" s="5"/>
    </row>
    <row r="11" spans="1:9" ht="25.5">
      <c r="A11" s="440" t="s">
        <v>546</v>
      </c>
      <c r="B11" s="102" t="s">
        <v>370</v>
      </c>
      <c r="C11" s="102" t="s">
        <v>128</v>
      </c>
      <c r="D11" s="160">
        <v>4883</v>
      </c>
      <c r="E11" s="5"/>
      <c r="F11" s="5"/>
      <c r="G11" s="5"/>
      <c r="H11" s="5"/>
      <c r="I11" s="5"/>
    </row>
    <row r="12" spans="1:9" ht="25.5">
      <c r="A12" s="440" t="s">
        <v>546</v>
      </c>
      <c r="B12" s="103" t="s">
        <v>129</v>
      </c>
      <c r="C12" s="103" t="s">
        <v>114</v>
      </c>
      <c r="D12" s="161">
        <v>11560</v>
      </c>
      <c r="E12" s="5"/>
      <c r="F12" s="5"/>
      <c r="G12" s="5"/>
      <c r="H12" s="5"/>
      <c r="I12" s="5"/>
    </row>
    <row r="13" spans="1:9" ht="38.25">
      <c r="A13" s="440" t="s">
        <v>546</v>
      </c>
      <c r="B13" s="103" t="s">
        <v>542</v>
      </c>
      <c r="C13" s="103" t="s">
        <v>629</v>
      </c>
      <c r="D13" s="161">
        <v>650</v>
      </c>
      <c r="E13" s="5"/>
      <c r="F13" s="5"/>
      <c r="G13" s="5"/>
      <c r="H13" s="5"/>
      <c r="I13" s="5"/>
    </row>
    <row r="14" spans="1:9" ht="63.75">
      <c r="A14" s="440" t="s">
        <v>547</v>
      </c>
      <c r="B14" s="103" t="s">
        <v>539</v>
      </c>
      <c r="C14" s="103" t="s">
        <v>553</v>
      </c>
      <c r="D14" s="421">
        <v>1900</v>
      </c>
      <c r="E14" s="5"/>
      <c r="F14" s="5"/>
      <c r="G14" s="5"/>
      <c r="H14" s="5"/>
      <c r="I14" s="5"/>
    </row>
    <row r="15" spans="1:9" ht="38.25">
      <c r="A15" s="440" t="s">
        <v>544</v>
      </c>
      <c r="B15" s="201" t="s">
        <v>540</v>
      </c>
      <c r="C15" s="202" t="s">
        <v>549</v>
      </c>
      <c r="D15" s="224">
        <v>4076</v>
      </c>
      <c r="E15" s="5"/>
      <c r="F15" s="5"/>
      <c r="G15" s="5"/>
      <c r="H15" s="5"/>
      <c r="I15" s="5"/>
    </row>
    <row r="16" spans="1:9" ht="25.5">
      <c r="A16" s="440" t="s">
        <v>544</v>
      </c>
      <c r="B16" s="201" t="s">
        <v>541</v>
      </c>
      <c r="C16" s="441" t="s">
        <v>548</v>
      </c>
      <c r="D16" s="224">
        <v>147</v>
      </c>
      <c r="E16" s="5"/>
      <c r="F16" s="5"/>
      <c r="G16" s="5"/>
      <c r="H16" s="5"/>
      <c r="I16" s="5"/>
    </row>
    <row r="17" spans="1:9" ht="51">
      <c r="A17" s="440" t="s">
        <v>545</v>
      </c>
      <c r="B17" s="203" t="s">
        <v>146</v>
      </c>
      <c r="C17" s="204" t="s">
        <v>439</v>
      </c>
      <c r="D17" s="421">
        <v>10612</v>
      </c>
      <c r="E17" s="5"/>
      <c r="F17" s="5"/>
      <c r="G17" s="5"/>
      <c r="H17" s="5"/>
      <c r="I17" s="5"/>
    </row>
    <row r="18" spans="1:9">
      <c r="A18" s="387"/>
      <c r="B18" s="12" t="s">
        <v>115</v>
      </c>
      <c r="C18" s="12"/>
      <c r="D18" s="162">
        <f>SUM(D10:D17)</f>
        <v>82979</v>
      </c>
      <c r="E18" s="5"/>
      <c r="F18" s="5"/>
      <c r="G18" s="5"/>
      <c r="H18" s="5"/>
      <c r="I18" s="5"/>
    </row>
    <row r="19" spans="1:9">
      <c r="B19" s="5"/>
      <c r="C19" s="5"/>
      <c r="D19" s="5"/>
      <c r="E19" s="5"/>
      <c r="F19" s="5"/>
      <c r="G19" s="5"/>
      <c r="H19" s="5"/>
      <c r="I19" s="5"/>
    </row>
    <row r="20" spans="1:9">
      <c r="B20" s="5"/>
      <c r="C20" s="5"/>
      <c r="D20" s="5"/>
      <c r="E20" s="5"/>
      <c r="F20" s="5"/>
      <c r="G20" s="5"/>
      <c r="H20" s="5"/>
      <c r="I20" s="5"/>
    </row>
    <row r="21" spans="1:9">
      <c r="B21" s="5"/>
      <c r="C21" s="5"/>
      <c r="D21" s="5"/>
      <c r="E21" s="5"/>
      <c r="F21" s="5"/>
      <c r="G21" s="5"/>
      <c r="H21" s="5"/>
      <c r="I21" s="5"/>
    </row>
    <row r="22" spans="1:9">
      <c r="B22" s="5"/>
      <c r="C22" s="5"/>
      <c r="D22" s="5"/>
      <c r="E22" s="5"/>
      <c r="F22" s="5"/>
      <c r="G22" s="5"/>
      <c r="H22" s="5"/>
      <c r="I22" s="5"/>
    </row>
    <row r="23" spans="1:9">
      <c r="B23" s="5"/>
      <c r="C23" s="5"/>
      <c r="D23" s="5"/>
      <c r="E23" s="5"/>
      <c r="F23" s="5"/>
      <c r="G23" s="5"/>
      <c r="H23" s="5"/>
      <c r="I23" s="5"/>
    </row>
    <row r="24" spans="1:9">
      <c r="B24" s="5"/>
      <c r="C24" s="5"/>
      <c r="D24" s="5"/>
      <c r="E24" s="5"/>
      <c r="F24" s="5"/>
      <c r="G24" s="5"/>
      <c r="H24" s="5"/>
      <c r="I24" s="5"/>
    </row>
    <row r="25" spans="1:9">
      <c r="B25" s="5"/>
      <c r="C25" s="5"/>
      <c r="D25" s="5"/>
      <c r="E25" s="5"/>
      <c r="F25" s="5"/>
      <c r="G25" s="5"/>
      <c r="H25" s="5"/>
      <c r="I25" s="5"/>
    </row>
    <row r="26" spans="1:9">
      <c r="B26" s="5"/>
      <c r="C26" s="5"/>
      <c r="D26" s="5"/>
      <c r="E26" s="5"/>
      <c r="F26" s="5"/>
      <c r="G26" s="5"/>
      <c r="H26" s="5"/>
      <c r="I26" s="5"/>
    </row>
    <row r="27" spans="1:9">
      <c r="B27" s="5"/>
      <c r="C27" s="5"/>
      <c r="D27" s="5"/>
      <c r="E27" s="5"/>
      <c r="F27" s="5"/>
      <c r="G27" s="5"/>
      <c r="H27" s="5"/>
      <c r="I27" s="5"/>
    </row>
    <row r="28" spans="1:9">
      <c r="B28" s="5"/>
      <c r="C28" s="5"/>
      <c r="D28" s="5"/>
      <c r="E28" s="5"/>
      <c r="F28" s="5"/>
      <c r="G28" s="5"/>
      <c r="H28" s="5"/>
      <c r="I28" s="5"/>
    </row>
    <row r="29" spans="1:9">
      <c r="B29" s="5"/>
      <c r="C29" s="5"/>
      <c r="D29" s="5"/>
      <c r="E29" s="5"/>
      <c r="F29" s="5"/>
      <c r="G29" s="5"/>
      <c r="H29" s="5"/>
      <c r="I29" s="5"/>
    </row>
    <row r="30" spans="1:9">
      <c r="B30" s="5"/>
      <c r="C30" s="5"/>
      <c r="D30" s="5"/>
      <c r="E30" s="5"/>
      <c r="F30" s="5"/>
      <c r="G30" s="5"/>
      <c r="H30" s="5"/>
      <c r="I30" s="5"/>
    </row>
    <row r="31" spans="1:9">
      <c r="B31" s="5"/>
      <c r="C31" s="5"/>
      <c r="D31" s="5"/>
      <c r="E31" s="5"/>
      <c r="F31" s="5"/>
      <c r="G31" s="5"/>
      <c r="H31" s="5"/>
      <c r="I31" s="5"/>
    </row>
    <row r="32" spans="1:9">
      <c r="B32" s="5"/>
      <c r="C32" s="5"/>
      <c r="D32" s="5"/>
      <c r="E32" s="5"/>
      <c r="F32" s="5"/>
      <c r="G32" s="5"/>
      <c r="H32" s="5"/>
      <c r="I32" s="5"/>
    </row>
    <row r="33" spans="2:9">
      <c r="B33" s="5"/>
      <c r="C33" s="5"/>
      <c r="D33" s="5"/>
      <c r="E33" s="5"/>
      <c r="F33" s="5"/>
      <c r="G33" s="5"/>
      <c r="H33" s="5"/>
      <c r="I33" s="5"/>
    </row>
    <row r="34" spans="2:9">
      <c r="B34" s="5"/>
      <c r="C34" s="5"/>
      <c r="D34" s="5"/>
      <c r="E34" s="5"/>
      <c r="F34" s="5"/>
      <c r="G34" s="5"/>
      <c r="H34" s="5"/>
      <c r="I34" s="5"/>
    </row>
    <row r="35" spans="2:9">
      <c r="B35" s="5"/>
      <c r="C35" s="5"/>
      <c r="D35" s="5"/>
      <c r="E35" s="5"/>
      <c r="F35" s="5"/>
      <c r="G35" s="5"/>
      <c r="H35" s="5"/>
      <c r="I35" s="5"/>
    </row>
    <row r="36" spans="2:9">
      <c r="B36" s="5"/>
      <c r="C36" s="5"/>
      <c r="D36" s="5"/>
      <c r="E36" s="5"/>
      <c r="F36" s="5"/>
      <c r="G36" s="5"/>
      <c r="H36" s="5"/>
      <c r="I36" s="5"/>
    </row>
    <row r="37" spans="2:9">
      <c r="B37" s="5"/>
      <c r="C37" s="5"/>
      <c r="D37" s="5"/>
      <c r="E37" s="5"/>
      <c r="F37" s="5"/>
      <c r="G37" s="5"/>
      <c r="H37" s="5"/>
      <c r="I37" s="5"/>
    </row>
    <row r="38" spans="2:9">
      <c r="B38" s="5"/>
      <c r="C38" s="5"/>
      <c r="D38" s="5"/>
      <c r="E38" s="5"/>
      <c r="F38" s="5"/>
      <c r="G38" s="5"/>
      <c r="H38" s="5"/>
      <c r="I38" s="5"/>
    </row>
    <row r="39" spans="2:9">
      <c r="B39" s="5"/>
      <c r="C39" s="5"/>
      <c r="D39" s="5"/>
      <c r="E39" s="5"/>
      <c r="F39" s="5"/>
      <c r="G39" s="5"/>
      <c r="H39" s="5"/>
      <c r="I39" s="5"/>
    </row>
    <row r="40" spans="2:9">
      <c r="B40" s="5"/>
      <c r="C40" s="5"/>
      <c r="D40" s="5"/>
      <c r="E40" s="5"/>
      <c r="F40" s="5"/>
      <c r="G40" s="5"/>
      <c r="H40" s="5"/>
      <c r="I40" s="5"/>
    </row>
    <row r="41" spans="2:9">
      <c r="B41" s="5"/>
      <c r="C41" s="5"/>
      <c r="D41" s="5"/>
      <c r="E41" s="5"/>
      <c r="F41" s="5"/>
      <c r="G41" s="5"/>
      <c r="H41" s="5"/>
      <c r="I41" s="5"/>
    </row>
    <row r="42" spans="2:9">
      <c r="B42" s="5"/>
      <c r="C42" s="5"/>
      <c r="D42" s="5"/>
      <c r="E42" s="5"/>
      <c r="F42" s="5"/>
      <c r="G42" s="5"/>
      <c r="H42" s="5"/>
      <c r="I42" s="5"/>
    </row>
    <row r="43" spans="2:9">
      <c r="B43" s="5"/>
      <c r="C43" s="5"/>
      <c r="D43" s="5"/>
      <c r="E43" s="5"/>
      <c r="F43" s="5"/>
      <c r="G43" s="5"/>
      <c r="H43" s="5"/>
      <c r="I43" s="5"/>
    </row>
    <row r="44" spans="2:9">
      <c r="B44" s="5"/>
      <c r="C44" s="5"/>
      <c r="D44" s="5"/>
      <c r="E44" s="5"/>
      <c r="F44" s="5"/>
      <c r="G44" s="5"/>
      <c r="H44" s="5"/>
      <c r="I44" s="5"/>
    </row>
    <row r="45" spans="2:9">
      <c r="B45" s="5"/>
      <c r="C45" s="5"/>
      <c r="D45" s="5"/>
      <c r="E45" s="5"/>
      <c r="F45" s="5"/>
      <c r="G45" s="5"/>
      <c r="H45" s="5"/>
      <c r="I45" s="5"/>
    </row>
    <row r="46" spans="2:9">
      <c r="B46" s="5"/>
      <c r="C46" s="5"/>
      <c r="D46" s="5"/>
      <c r="E46" s="5"/>
      <c r="F46" s="5"/>
      <c r="G46" s="5"/>
      <c r="H46" s="5"/>
      <c r="I46" s="5"/>
    </row>
    <row r="47" spans="2:9">
      <c r="B47" s="5"/>
      <c r="C47" s="5"/>
      <c r="D47" s="5"/>
      <c r="E47" s="5"/>
      <c r="F47" s="5"/>
      <c r="G47" s="5"/>
      <c r="H47" s="5"/>
      <c r="I47" s="5"/>
    </row>
    <row r="48" spans="2:9">
      <c r="B48" s="5"/>
      <c r="C48" s="5"/>
      <c r="D48" s="5"/>
      <c r="E48" s="5"/>
      <c r="F48" s="5"/>
      <c r="G48" s="5"/>
      <c r="H48" s="5"/>
      <c r="I48" s="5"/>
    </row>
    <row r="49" spans="2:9">
      <c r="B49" s="5"/>
      <c r="C49" s="5"/>
      <c r="D49" s="5"/>
      <c r="E49" s="5"/>
      <c r="F49" s="5"/>
      <c r="G49" s="5"/>
      <c r="H49" s="5"/>
      <c r="I49" s="5"/>
    </row>
    <row r="50" spans="2:9">
      <c r="B50" s="5"/>
      <c r="C50" s="5"/>
      <c r="D50" s="5"/>
      <c r="E50" s="5"/>
      <c r="F50" s="5"/>
      <c r="G50" s="5"/>
      <c r="H50" s="5"/>
      <c r="I50" s="5"/>
    </row>
    <row r="51" spans="2:9">
      <c r="B51" s="5"/>
      <c r="C51" s="5"/>
      <c r="D51" s="5"/>
      <c r="E51" s="5"/>
      <c r="F51" s="5"/>
      <c r="G51" s="5"/>
      <c r="H51" s="5"/>
      <c r="I51" s="5"/>
    </row>
    <row r="52" spans="2:9">
      <c r="B52" s="5"/>
      <c r="C52" s="5"/>
      <c r="D52" s="5"/>
      <c r="E52" s="5"/>
      <c r="F52" s="5"/>
      <c r="G52" s="5"/>
      <c r="H52" s="5"/>
      <c r="I52" s="5"/>
    </row>
    <row r="53" spans="2:9">
      <c r="B53" s="5"/>
      <c r="C53" s="5"/>
      <c r="D53" s="5"/>
      <c r="E53" s="5"/>
      <c r="F53" s="5"/>
      <c r="G53" s="5"/>
      <c r="H53" s="5"/>
      <c r="I53" s="5"/>
    </row>
    <row r="54" spans="2:9">
      <c r="B54" s="5"/>
      <c r="C54" s="5"/>
      <c r="D54" s="5"/>
      <c r="E54" s="5"/>
      <c r="F54" s="5"/>
      <c r="G54" s="5"/>
      <c r="H54" s="5"/>
      <c r="I54" s="5"/>
    </row>
    <row r="55" spans="2:9">
      <c r="B55" s="5"/>
      <c r="C55" s="5"/>
      <c r="D55" s="5"/>
      <c r="E55" s="5"/>
      <c r="F55" s="5"/>
      <c r="G55" s="5"/>
      <c r="H55" s="5"/>
      <c r="I55" s="5"/>
    </row>
    <row r="56" spans="2:9">
      <c r="B56" s="5"/>
      <c r="C56" s="5"/>
      <c r="D56" s="5"/>
      <c r="E56" s="5"/>
      <c r="F56" s="5"/>
      <c r="G56" s="5"/>
      <c r="H56" s="5"/>
      <c r="I56" s="5"/>
    </row>
    <row r="57" spans="2:9">
      <c r="B57" s="5"/>
      <c r="C57" s="5"/>
      <c r="D57" s="5"/>
      <c r="E57" s="5"/>
      <c r="F57" s="5"/>
      <c r="G57" s="5"/>
      <c r="H57" s="5"/>
      <c r="I57" s="5"/>
    </row>
    <row r="58" spans="2:9">
      <c r="B58" s="5"/>
      <c r="C58" s="5"/>
      <c r="D58" s="5"/>
      <c r="E58" s="5"/>
      <c r="F58" s="5"/>
      <c r="G58" s="5"/>
      <c r="H58" s="5"/>
      <c r="I58" s="5"/>
    </row>
    <row r="59" spans="2:9">
      <c r="B59" s="5"/>
      <c r="C59" s="5"/>
      <c r="D59" s="5"/>
      <c r="E59" s="5"/>
      <c r="F59" s="5"/>
      <c r="G59" s="5"/>
      <c r="H59" s="5"/>
      <c r="I59" s="5"/>
    </row>
    <row r="60" spans="2:9">
      <c r="B60" s="5"/>
      <c r="C60" s="5"/>
      <c r="D60" s="5"/>
      <c r="E60" s="5"/>
      <c r="F60" s="5"/>
      <c r="G60" s="5"/>
      <c r="H60" s="5"/>
      <c r="I60" s="5"/>
    </row>
    <row r="61" spans="2:9">
      <c r="B61" s="5"/>
      <c r="C61" s="5"/>
      <c r="D61" s="5"/>
      <c r="E61" s="5"/>
      <c r="F61" s="5"/>
      <c r="G61" s="5"/>
      <c r="H61" s="5"/>
      <c r="I61" s="5"/>
    </row>
    <row r="62" spans="2:9">
      <c r="B62" s="5"/>
      <c r="C62" s="5"/>
      <c r="D62" s="5"/>
      <c r="E62" s="5"/>
      <c r="F62" s="5"/>
      <c r="G62" s="5"/>
      <c r="H62" s="5"/>
      <c r="I62" s="5"/>
    </row>
    <row r="63" spans="2:9">
      <c r="B63" s="5"/>
      <c r="C63" s="5"/>
      <c r="D63" s="5"/>
      <c r="E63" s="5"/>
      <c r="F63" s="5"/>
      <c r="G63" s="5"/>
      <c r="H63" s="5"/>
      <c r="I63" s="5"/>
    </row>
    <row r="64" spans="2:9">
      <c r="B64" s="5"/>
      <c r="C64" s="5"/>
      <c r="D64" s="5"/>
      <c r="E64" s="5"/>
      <c r="F64" s="5"/>
      <c r="G64" s="5"/>
      <c r="H64" s="5"/>
      <c r="I64" s="5"/>
    </row>
    <row r="65" spans="2:9">
      <c r="B65" s="5"/>
      <c r="C65" s="5"/>
      <c r="D65" s="5"/>
      <c r="E65" s="5"/>
      <c r="F65" s="5"/>
      <c r="G65" s="5"/>
      <c r="H65" s="5"/>
      <c r="I65" s="5"/>
    </row>
    <row r="66" spans="2:9">
      <c r="B66" s="5"/>
      <c r="C66" s="5"/>
      <c r="D66" s="5"/>
      <c r="E66" s="5"/>
      <c r="F66" s="5"/>
      <c r="G66" s="5"/>
      <c r="H66" s="5"/>
      <c r="I66" s="5"/>
    </row>
    <row r="67" spans="2:9">
      <c r="B67" s="5"/>
      <c r="C67" s="5"/>
      <c r="D67" s="5"/>
      <c r="E67" s="5"/>
      <c r="F67" s="5"/>
      <c r="G67" s="5"/>
      <c r="H67" s="5"/>
      <c r="I67" s="5"/>
    </row>
    <row r="68" spans="2:9">
      <c r="B68" s="5"/>
      <c r="C68" s="5"/>
      <c r="D68" s="5"/>
      <c r="E68" s="5"/>
      <c r="F68" s="5"/>
      <c r="G68" s="5"/>
      <c r="H68" s="5"/>
      <c r="I68" s="5"/>
    </row>
    <row r="69" spans="2:9">
      <c r="B69" s="5"/>
      <c r="C69" s="5"/>
      <c r="D69" s="5"/>
      <c r="E69" s="5"/>
      <c r="F69" s="5"/>
      <c r="G69" s="5"/>
      <c r="H69" s="5"/>
      <c r="I69" s="5"/>
    </row>
    <row r="70" spans="2:9">
      <c r="B70" s="5"/>
      <c r="C70" s="5"/>
      <c r="D70" s="5"/>
      <c r="E70" s="5"/>
      <c r="F70" s="5"/>
      <c r="G70" s="5"/>
      <c r="H70" s="5"/>
      <c r="I70" s="5"/>
    </row>
    <row r="71" spans="2:9">
      <c r="B71" s="5"/>
      <c r="C71" s="5"/>
      <c r="D71" s="5"/>
      <c r="E71" s="5"/>
      <c r="F71" s="5"/>
      <c r="G71" s="5"/>
      <c r="H71" s="5"/>
      <c r="I71" s="5"/>
    </row>
    <row r="72" spans="2:9">
      <c r="B72" s="5"/>
      <c r="C72" s="5"/>
      <c r="D72" s="5"/>
      <c r="E72" s="5"/>
      <c r="F72" s="5"/>
      <c r="G72" s="5"/>
      <c r="H72" s="5"/>
      <c r="I72" s="5"/>
    </row>
    <row r="73" spans="2:9">
      <c r="B73" s="5"/>
      <c r="C73" s="5"/>
      <c r="D73" s="5"/>
      <c r="E73" s="5"/>
      <c r="F73" s="5"/>
      <c r="G73" s="5"/>
      <c r="H73" s="5"/>
      <c r="I73" s="5"/>
    </row>
    <row r="74" spans="2:9">
      <c r="B74" s="5"/>
      <c r="C74" s="5"/>
      <c r="D74" s="5"/>
      <c r="E74" s="5"/>
      <c r="F74" s="5"/>
      <c r="G74" s="5"/>
      <c r="H74" s="5"/>
      <c r="I74" s="5"/>
    </row>
    <row r="75" spans="2:9">
      <c r="B75" s="5"/>
      <c r="C75" s="5"/>
      <c r="D75" s="5"/>
      <c r="E75" s="5"/>
      <c r="F75" s="5"/>
      <c r="G75" s="5"/>
      <c r="H75" s="5"/>
      <c r="I75" s="5"/>
    </row>
    <row r="76" spans="2:9">
      <c r="B76" s="5"/>
      <c r="C76" s="5"/>
      <c r="D76" s="5"/>
      <c r="E76" s="5"/>
      <c r="F76" s="5"/>
      <c r="G76" s="5"/>
      <c r="H76" s="5"/>
      <c r="I76" s="5"/>
    </row>
    <row r="77" spans="2:9">
      <c r="B77" s="5"/>
      <c r="C77" s="5"/>
      <c r="D77" s="5"/>
      <c r="E77" s="5"/>
      <c r="F77" s="5"/>
      <c r="G77" s="5"/>
      <c r="H77" s="5"/>
      <c r="I77" s="5"/>
    </row>
    <row r="78" spans="2:9">
      <c r="B78" s="5"/>
      <c r="C78" s="5"/>
      <c r="D78" s="5"/>
      <c r="E78" s="5"/>
      <c r="F78" s="5"/>
      <c r="G78" s="5"/>
      <c r="H78" s="5"/>
      <c r="I78" s="5"/>
    </row>
    <row r="79" spans="2:9">
      <c r="B79" s="5"/>
      <c r="C79" s="5"/>
      <c r="D79" s="5"/>
      <c r="E79" s="5"/>
      <c r="F79" s="5"/>
      <c r="G79" s="5"/>
      <c r="H79" s="5"/>
      <c r="I79" s="5"/>
    </row>
    <row r="80" spans="2:9">
      <c r="B80" s="5"/>
      <c r="C80" s="5"/>
      <c r="D80" s="5"/>
      <c r="E80" s="5"/>
      <c r="F80" s="5"/>
      <c r="G80" s="5"/>
      <c r="H80" s="5"/>
      <c r="I80" s="5"/>
    </row>
    <row r="81" spans="2:9">
      <c r="B81" s="5"/>
      <c r="C81" s="5"/>
      <c r="D81" s="5"/>
      <c r="E81" s="5"/>
      <c r="F81" s="5"/>
      <c r="G81" s="5"/>
      <c r="H81" s="5"/>
      <c r="I81" s="5"/>
    </row>
  </sheetData>
  <phoneticPr fontId="0" type="noConversion"/>
  <pageMargins left="0.78740157480314965" right="0.78740157480314965" top="0.78740157480314965" bottom="0.78740157480314965" header="0.51181102362204722" footer="0.51181102362204722"/>
  <pageSetup paperSize="9" scale="95" firstPageNumber="36" orientation="portrait" r:id="rId1"/>
  <headerFooter alignWithMargins="0">
    <oddFooter>&amp;P. oldal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N42"/>
  <sheetViews>
    <sheetView view="pageBreakPreview" zoomScaleNormal="100" workbookViewId="0"/>
  </sheetViews>
  <sheetFormatPr defaultRowHeight="12.75"/>
  <cols>
    <col min="1" max="1" width="30.7109375" customWidth="1"/>
    <col min="2" max="2" width="10.42578125" customWidth="1"/>
    <col min="3" max="3" width="11.5703125" customWidth="1"/>
    <col min="4" max="4" width="9.42578125" customWidth="1"/>
    <col min="5" max="5" width="11.85546875" customWidth="1"/>
    <col min="6" max="6" width="10.28515625" customWidth="1"/>
    <col min="7" max="7" width="10.85546875" customWidth="1"/>
    <col min="8" max="8" width="9.85546875" customWidth="1"/>
    <col min="9" max="9" width="9" customWidth="1"/>
    <col min="10" max="10" width="10.7109375" customWidth="1"/>
    <col min="11" max="11" width="10.28515625" customWidth="1"/>
    <col min="12" max="12" width="9" customWidth="1"/>
    <col min="13" max="13" width="10.5703125" customWidth="1"/>
  </cols>
  <sheetData>
    <row r="1" spans="1:13" ht="15.75">
      <c r="A1" s="27" t="s">
        <v>640</v>
      </c>
      <c r="B1" s="27"/>
      <c r="C1" s="27"/>
      <c r="D1" s="27"/>
      <c r="E1" s="27"/>
      <c r="F1" s="36"/>
      <c r="G1" s="36"/>
      <c r="H1" s="36"/>
      <c r="I1" s="36"/>
      <c r="J1" s="39"/>
      <c r="K1" s="39"/>
      <c r="L1" s="39"/>
      <c r="M1" s="39"/>
    </row>
    <row r="2" spans="1:13" ht="15.75">
      <c r="A2" s="27"/>
      <c r="B2" s="27"/>
      <c r="C2" s="27"/>
      <c r="D2" s="27"/>
      <c r="E2" s="27"/>
      <c r="F2" s="36"/>
      <c r="G2" s="36"/>
      <c r="H2" s="36"/>
      <c r="I2" s="36"/>
      <c r="J2" s="39"/>
      <c r="K2" s="39"/>
      <c r="L2" s="39"/>
      <c r="M2" s="39"/>
    </row>
    <row r="3" spans="1:13" ht="15.75">
      <c r="A3" s="37"/>
      <c r="B3" s="37"/>
      <c r="C3" s="37"/>
      <c r="D3" s="37"/>
      <c r="E3" s="37"/>
      <c r="F3" s="35"/>
      <c r="G3" s="35"/>
      <c r="H3" s="35"/>
      <c r="I3" s="35"/>
      <c r="J3" s="35"/>
      <c r="K3" s="35"/>
      <c r="L3" s="35"/>
      <c r="M3" s="35"/>
    </row>
    <row r="4" spans="1:13" ht="15.75">
      <c r="A4" s="37"/>
      <c r="B4" s="37"/>
      <c r="C4" s="37"/>
      <c r="D4" s="37"/>
      <c r="E4" s="37"/>
      <c r="F4" s="37" t="s">
        <v>26</v>
      </c>
      <c r="G4" s="35"/>
      <c r="H4" s="35"/>
      <c r="I4" s="35"/>
      <c r="J4" s="35"/>
      <c r="K4" s="35"/>
      <c r="L4" s="35"/>
      <c r="M4" s="35"/>
    </row>
    <row r="5" spans="1:13" ht="15.75">
      <c r="A5" s="37"/>
      <c r="B5" s="37"/>
      <c r="C5" s="37"/>
      <c r="D5" s="37"/>
      <c r="E5" s="37"/>
      <c r="F5" s="37" t="s">
        <v>441</v>
      </c>
      <c r="G5" s="35"/>
      <c r="H5" s="35"/>
      <c r="I5" s="35"/>
      <c r="J5" s="35"/>
      <c r="K5" s="35"/>
      <c r="L5" s="35"/>
      <c r="M5" s="35"/>
    </row>
    <row r="6" spans="1:13" ht="15.75">
      <c r="A6" s="27"/>
      <c r="B6" s="27"/>
      <c r="C6" s="27"/>
      <c r="D6" s="37"/>
      <c r="E6" s="37"/>
      <c r="F6" s="37" t="s">
        <v>27</v>
      </c>
      <c r="G6" s="26"/>
      <c r="H6" s="26"/>
      <c r="I6" s="26"/>
      <c r="J6" s="26"/>
      <c r="K6" s="26"/>
      <c r="L6" s="26"/>
      <c r="M6" s="26"/>
    </row>
    <row r="7" spans="1:13" ht="15.75">
      <c r="A7" s="27"/>
      <c r="B7" s="27"/>
      <c r="C7" s="27"/>
      <c r="D7" s="37"/>
      <c r="E7" s="37"/>
      <c r="F7" s="26"/>
      <c r="G7" s="26"/>
      <c r="H7" s="26"/>
      <c r="I7" s="26"/>
      <c r="J7" s="26"/>
      <c r="K7" s="26"/>
      <c r="L7" s="26"/>
      <c r="M7" s="26"/>
    </row>
    <row r="8" spans="1:13">
      <c r="A8" s="26"/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</row>
    <row r="9" spans="1:13">
      <c r="A9" s="26"/>
      <c r="B9" s="5"/>
      <c r="C9" s="5"/>
      <c r="D9" s="5"/>
      <c r="E9" s="5"/>
      <c r="F9" s="40"/>
      <c r="G9" s="40"/>
      <c r="H9" s="40"/>
      <c r="I9" s="40"/>
      <c r="J9" s="40"/>
      <c r="K9" s="40"/>
      <c r="L9" s="40" t="s">
        <v>28</v>
      </c>
      <c r="M9" s="40"/>
    </row>
    <row r="10" spans="1:13" ht="12.75" customHeight="1">
      <c r="A10" s="7" t="s">
        <v>29</v>
      </c>
      <c r="B10" s="7" t="s">
        <v>30</v>
      </c>
      <c r="C10" s="553" t="s">
        <v>239</v>
      </c>
      <c r="D10" s="553" t="s">
        <v>234</v>
      </c>
      <c r="E10" s="553" t="s">
        <v>235</v>
      </c>
      <c r="F10" s="553" t="s">
        <v>184</v>
      </c>
      <c r="G10" s="553" t="s">
        <v>207</v>
      </c>
      <c r="H10" s="553" t="s">
        <v>209</v>
      </c>
      <c r="I10" s="558" t="s">
        <v>236</v>
      </c>
      <c r="J10" s="559"/>
      <c r="K10" s="558" t="s">
        <v>237</v>
      </c>
      <c r="L10" s="559"/>
      <c r="M10" s="553" t="s">
        <v>238</v>
      </c>
    </row>
    <row r="11" spans="1:13">
      <c r="A11" s="19" t="s">
        <v>31</v>
      </c>
      <c r="B11" s="19" t="s">
        <v>32</v>
      </c>
      <c r="C11" s="554"/>
      <c r="D11" s="554"/>
      <c r="E11" s="554"/>
      <c r="F11" s="554"/>
      <c r="G11" s="554"/>
      <c r="H11" s="554"/>
      <c r="I11" s="560"/>
      <c r="J11" s="561"/>
      <c r="K11" s="560"/>
      <c r="L11" s="561"/>
      <c r="M11" s="554"/>
    </row>
    <row r="12" spans="1:13" ht="27.75" customHeight="1">
      <c r="A12" s="8"/>
      <c r="B12" s="8" t="s">
        <v>33</v>
      </c>
      <c r="C12" s="555"/>
      <c r="D12" s="555"/>
      <c r="E12" s="555"/>
      <c r="F12" s="555"/>
      <c r="G12" s="555"/>
      <c r="H12" s="555"/>
      <c r="I12" s="279" t="s">
        <v>188</v>
      </c>
      <c r="J12" s="279" t="s">
        <v>130</v>
      </c>
      <c r="K12" s="279" t="s">
        <v>188</v>
      </c>
      <c r="L12" s="279" t="s">
        <v>130</v>
      </c>
      <c r="M12" s="555"/>
    </row>
    <row r="13" spans="1:13">
      <c r="A13" s="7" t="s">
        <v>8</v>
      </c>
      <c r="B13" s="7" t="s">
        <v>9</v>
      </c>
      <c r="C13" s="7" t="s">
        <v>10</v>
      </c>
      <c r="D13" s="7" t="s">
        <v>11</v>
      </c>
      <c r="E13" s="7" t="s">
        <v>12</v>
      </c>
      <c r="F13" s="9" t="s">
        <v>13</v>
      </c>
      <c r="G13" s="7" t="s">
        <v>14</v>
      </c>
      <c r="H13" s="9" t="s">
        <v>15</v>
      </c>
      <c r="I13" s="556" t="s">
        <v>16</v>
      </c>
      <c r="J13" s="557"/>
      <c r="K13" s="556" t="s">
        <v>17</v>
      </c>
      <c r="L13" s="557"/>
      <c r="M13" s="19">
        <v>11</v>
      </c>
    </row>
    <row r="14" spans="1:13">
      <c r="A14" s="13" t="s">
        <v>141</v>
      </c>
      <c r="B14" s="122"/>
      <c r="C14" s="122"/>
      <c r="D14" s="122"/>
      <c r="E14" s="122"/>
      <c r="F14" s="122"/>
      <c r="G14" s="122"/>
      <c r="H14" s="126"/>
      <c r="I14" s="122"/>
      <c r="J14" s="125"/>
      <c r="K14" s="122"/>
      <c r="L14" s="125"/>
      <c r="M14" s="122"/>
    </row>
    <row r="15" spans="1:13">
      <c r="A15" s="15" t="s">
        <v>34</v>
      </c>
      <c r="B15" s="121">
        <f>SUM(C15:M15)</f>
        <v>4757937</v>
      </c>
      <c r="C15" s="121">
        <f>SUM('4.1'!D112)</f>
        <v>0</v>
      </c>
      <c r="D15" s="121">
        <f>SUM('4.1'!E112)</f>
        <v>645105</v>
      </c>
      <c r="E15" s="121">
        <f>SUM('4.1'!F112)</f>
        <v>0</v>
      </c>
      <c r="F15" s="121">
        <f>SUM('4.1'!G112)</f>
        <v>1871391</v>
      </c>
      <c r="G15" s="121">
        <f>SUM('4.1'!H112)</f>
        <v>243720</v>
      </c>
      <c r="H15" s="121">
        <f>SUM('4.1'!I112)</f>
        <v>17838</v>
      </c>
      <c r="I15" s="121">
        <f>SUM('4.1'!J112)</f>
        <v>78810</v>
      </c>
      <c r="J15" s="121">
        <f>SUM('4.1'!K112)</f>
        <v>30327</v>
      </c>
      <c r="K15" s="121">
        <f>SUM('4.1'!L112)</f>
        <v>54895</v>
      </c>
      <c r="L15" s="121">
        <f>SUM('4.1'!M112)</f>
        <v>0</v>
      </c>
      <c r="M15" s="121">
        <f>SUM('4.1'!N112)</f>
        <v>1815851</v>
      </c>
    </row>
    <row r="16" spans="1:13">
      <c r="A16" s="10" t="s">
        <v>144</v>
      </c>
      <c r="B16" s="122"/>
      <c r="C16" s="122"/>
      <c r="D16" s="122"/>
      <c r="E16" s="122"/>
      <c r="F16" s="126"/>
      <c r="G16" s="122"/>
      <c r="H16" s="126"/>
      <c r="I16" s="122"/>
      <c r="J16" s="125"/>
      <c r="K16" s="122"/>
      <c r="L16" s="125"/>
      <c r="M16" s="122"/>
    </row>
    <row r="17" spans="1:14">
      <c r="A17" s="15" t="s">
        <v>46</v>
      </c>
      <c r="B17" s="121">
        <f>SUM(C17:M17)</f>
        <v>-1346771</v>
      </c>
      <c r="C17" s="121"/>
      <c r="D17" s="121">
        <v>-468731</v>
      </c>
      <c r="E17" s="121"/>
      <c r="F17" s="128">
        <v>-878040</v>
      </c>
      <c r="G17" s="121"/>
      <c r="H17" s="128"/>
      <c r="I17" s="121"/>
      <c r="J17" s="127"/>
      <c r="K17" s="121"/>
      <c r="L17" s="127"/>
      <c r="M17" s="121"/>
    </row>
    <row r="18" spans="1:14" s="184" customFormat="1">
      <c r="A18" s="22" t="s">
        <v>80</v>
      </c>
      <c r="B18" s="132"/>
      <c r="C18" s="132"/>
      <c r="D18" s="132"/>
      <c r="E18" s="132"/>
      <c r="F18" s="185"/>
      <c r="G18" s="132"/>
      <c r="H18" s="185"/>
      <c r="I18" s="132"/>
      <c r="J18" s="134"/>
      <c r="K18" s="132"/>
      <c r="L18" s="134"/>
      <c r="M18" s="132"/>
    </row>
    <row r="19" spans="1:14">
      <c r="A19" s="11" t="s">
        <v>34</v>
      </c>
      <c r="B19" s="121">
        <f>SUM('4.2'!C22)</f>
        <v>276612</v>
      </c>
      <c r="C19" s="121">
        <f>SUM('4.2'!D22)</f>
        <v>274597</v>
      </c>
      <c r="D19" s="121">
        <f>SUM('4.2'!E22)</f>
        <v>0</v>
      </c>
      <c r="E19" s="121">
        <f>SUM('4.2'!F22)</f>
        <v>0</v>
      </c>
      <c r="F19" s="121">
        <f>SUM('4.2'!G22)</f>
        <v>0</v>
      </c>
      <c r="G19" s="121">
        <f>SUM('4.2'!H22)</f>
        <v>1999</v>
      </c>
      <c r="H19" s="121">
        <f>SUM('4.2'!I22)</f>
        <v>16</v>
      </c>
      <c r="I19" s="121">
        <f>SUM('4.2'!J22)</f>
        <v>0</v>
      </c>
      <c r="J19" s="121">
        <f>SUM('4.2'!K22)</f>
        <v>0</v>
      </c>
      <c r="K19" s="121">
        <f>SUM('4.2'!L22)</f>
        <v>0</v>
      </c>
      <c r="L19" s="121">
        <f>SUM('4.2'!M22)</f>
        <v>0</v>
      </c>
      <c r="M19" s="121">
        <f>SUM('4.2'!N22)</f>
        <v>0</v>
      </c>
    </row>
    <row r="20" spans="1:14" s="184" customFormat="1">
      <c r="A20" s="13" t="s">
        <v>226</v>
      </c>
      <c r="B20" s="138"/>
      <c r="C20" s="138"/>
      <c r="D20" s="154"/>
      <c r="E20" s="138"/>
      <c r="F20" s="138"/>
      <c r="G20" s="138"/>
      <c r="H20" s="138"/>
      <c r="I20" s="155"/>
      <c r="J20" s="155"/>
      <c r="K20" s="155"/>
      <c r="L20" s="155"/>
      <c r="M20" s="138"/>
    </row>
    <row r="21" spans="1:14">
      <c r="A21" s="15" t="s">
        <v>34</v>
      </c>
      <c r="B21" s="121">
        <f>SUM(C21:M21)</f>
        <v>139810</v>
      </c>
      <c r="C21" s="121">
        <v>138381</v>
      </c>
      <c r="D21" s="121"/>
      <c r="E21" s="121"/>
      <c r="F21" s="121"/>
      <c r="G21" s="121">
        <v>1429</v>
      </c>
      <c r="H21" s="121"/>
      <c r="I21" s="121"/>
      <c r="J21" s="121"/>
      <c r="K21" s="121"/>
      <c r="L21" s="121"/>
      <c r="M21" s="121"/>
    </row>
    <row r="22" spans="1:14">
      <c r="A22" s="13" t="s">
        <v>227</v>
      </c>
      <c r="B22" s="138"/>
      <c r="C22" s="138"/>
      <c r="D22" s="154"/>
      <c r="E22" s="138"/>
      <c r="F22" s="138"/>
      <c r="G22" s="138"/>
      <c r="H22" s="138"/>
      <c r="I22" s="155"/>
      <c r="J22" s="155"/>
      <c r="K22" s="155"/>
      <c r="L22" s="155"/>
      <c r="M22" s="138"/>
    </row>
    <row r="23" spans="1:14">
      <c r="A23" s="15" t="s">
        <v>34</v>
      </c>
      <c r="B23" s="121">
        <f>SUM(C23:M23)</f>
        <v>129512</v>
      </c>
      <c r="C23" s="121">
        <v>127868</v>
      </c>
      <c r="D23" s="121"/>
      <c r="E23" s="121"/>
      <c r="F23" s="121"/>
      <c r="G23" s="121">
        <v>1644</v>
      </c>
      <c r="H23" s="121"/>
      <c r="I23" s="121"/>
      <c r="J23" s="121"/>
      <c r="K23" s="121"/>
      <c r="L23" s="121"/>
      <c r="M23" s="121"/>
    </row>
    <row r="24" spans="1:14">
      <c r="A24" s="13" t="s">
        <v>228</v>
      </c>
      <c r="B24" s="138"/>
      <c r="C24" s="138"/>
      <c r="D24" s="154"/>
      <c r="E24" s="138"/>
      <c r="F24" s="138"/>
      <c r="G24" s="138"/>
      <c r="H24" s="138"/>
      <c r="I24" s="155"/>
      <c r="J24" s="155"/>
      <c r="K24" s="155"/>
      <c r="L24" s="155"/>
      <c r="M24" s="138"/>
    </row>
    <row r="25" spans="1:14">
      <c r="A25" s="15" t="s">
        <v>34</v>
      </c>
      <c r="B25" s="121">
        <f>SUM(C25:M25)</f>
        <v>72137</v>
      </c>
      <c r="C25" s="121">
        <v>70602</v>
      </c>
      <c r="D25" s="121"/>
      <c r="E25" s="121"/>
      <c r="F25" s="121"/>
      <c r="G25" s="121">
        <v>1535</v>
      </c>
      <c r="H25" s="121"/>
      <c r="I25" s="121"/>
      <c r="J25" s="121"/>
      <c r="K25" s="121"/>
      <c r="L25" s="121"/>
      <c r="M25" s="121"/>
    </row>
    <row r="26" spans="1:14">
      <c r="A26" s="13" t="s">
        <v>245</v>
      </c>
      <c r="B26" s="122"/>
      <c r="C26" s="122"/>
      <c r="D26" s="122"/>
      <c r="E26" s="122"/>
      <c r="F26" s="126"/>
      <c r="G26" s="122"/>
      <c r="H26" s="126"/>
      <c r="I26" s="122"/>
      <c r="J26" s="125"/>
      <c r="K26" s="122"/>
      <c r="L26" s="125"/>
      <c r="M26" s="122"/>
    </row>
    <row r="27" spans="1:14">
      <c r="A27" s="15" t="s">
        <v>34</v>
      </c>
      <c r="B27" s="121">
        <f>SUM(C27:M27)</f>
        <v>41453</v>
      </c>
      <c r="C27" s="121">
        <v>40669</v>
      </c>
      <c r="D27" s="121"/>
      <c r="E27" s="121"/>
      <c r="F27" s="121"/>
      <c r="G27" s="121">
        <v>784</v>
      </c>
      <c r="H27" s="121"/>
      <c r="I27" s="121"/>
      <c r="J27" s="121"/>
      <c r="K27" s="121"/>
      <c r="L27" s="121"/>
      <c r="M27" s="121"/>
      <c r="N27" s="26"/>
    </row>
    <row r="28" spans="1:14">
      <c r="A28" s="22" t="s">
        <v>229</v>
      </c>
      <c r="B28" s="138"/>
      <c r="C28" s="138"/>
      <c r="D28" s="138"/>
      <c r="E28" s="132"/>
      <c r="F28" s="138"/>
      <c r="G28" s="132"/>
      <c r="H28" s="138"/>
      <c r="I28" s="134"/>
      <c r="J28" s="134"/>
      <c r="K28" s="134"/>
      <c r="L28" s="134"/>
      <c r="M28" s="132"/>
    </row>
    <row r="29" spans="1:14" s="186" customFormat="1">
      <c r="A29" s="15" t="s">
        <v>37</v>
      </c>
      <c r="B29" s="121">
        <f>SUM(C29:M29)</f>
        <v>220936</v>
      </c>
      <c r="C29" s="121">
        <v>113648</v>
      </c>
      <c r="D29" s="121"/>
      <c r="E29" s="121"/>
      <c r="F29" s="121"/>
      <c r="G29" s="121">
        <v>107288</v>
      </c>
      <c r="H29" s="121"/>
      <c r="I29" s="121"/>
      <c r="J29" s="121"/>
      <c r="K29" s="121"/>
      <c r="L29" s="121"/>
      <c r="M29" s="121"/>
    </row>
    <row r="30" spans="1:14">
      <c r="A30" s="13" t="s">
        <v>230</v>
      </c>
      <c r="B30" s="132"/>
      <c r="C30" s="138"/>
      <c r="D30" s="156"/>
      <c r="E30" s="138"/>
      <c r="F30" s="138"/>
      <c r="G30" s="138"/>
      <c r="H30" s="138"/>
      <c r="I30" s="155"/>
      <c r="J30" s="155"/>
      <c r="K30" s="155"/>
      <c r="L30" s="155"/>
      <c r="M30" s="138"/>
    </row>
    <row r="31" spans="1:14">
      <c r="A31" s="15" t="s">
        <v>34</v>
      </c>
      <c r="B31" s="121">
        <f>SUM(C31:M31)</f>
        <v>62455</v>
      </c>
      <c r="C31" s="121">
        <v>57893</v>
      </c>
      <c r="D31" s="121"/>
      <c r="E31" s="121"/>
      <c r="F31" s="121"/>
      <c r="G31" s="121">
        <v>4562</v>
      </c>
      <c r="H31" s="121"/>
      <c r="I31" s="121">
        <v>0</v>
      </c>
      <c r="J31" s="121"/>
      <c r="K31" s="121"/>
      <c r="L31" s="121"/>
      <c r="M31" s="121"/>
    </row>
    <row r="32" spans="1:14">
      <c r="A32" s="13" t="s">
        <v>231</v>
      </c>
      <c r="B32" s="132"/>
      <c r="C32" s="138"/>
      <c r="D32" s="156"/>
      <c r="E32" s="138"/>
      <c r="F32" s="138"/>
      <c r="G32" s="138"/>
      <c r="H32" s="138"/>
      <c r="I32" s="155"/>
      <c r="J32" s="155"/>
      <c r="K32" s="155"/>
      <c r="L32" s="155"/>
      <c r="M32" s="138"/>
    </row>
    <row r="33" spans="1:13">
      <c r="A33" s="15" t="s">
        <v>34</v>
      </c>
      <c r="B33" s="121">
        <f>SUM(C33:M33)</f>
        <v>160583</v>
      </c>
      <c r="C33" s="121">
        <v>93976</v>
      </c>
      <c r="D33" s="121"/>
      <c r="E33" s="121"/>
      <c r="F33" s="121"/>
      <c r="G33" s="121">
        <v>61407</v>
      </c>
      <c r="H33" s="121"/>
      <c r="I33" s="121">
        <v>5200</v>
      </c>
      <c r="J33" s="121"/>
      <c r="K33" s="121"/>
      <c r="L33" s="121"/>
      <c r="M33" s="121"/>
    </row>
    <row r="34" spans="1:13">
      <c r="A34" s="13" t="s">
        <v>232</v>
      </c>
      <c r="B34" s="132"/>
      <c r="C34" s="138"/>
      <c r="D34" s="156"/>
      <c r="E34" s="138"/>
      <c r="F34" s="138"/>
      <c r="G34" s="138"/>
      <c r="H34" s="138"/>
      <c r="I34" s="155"/>
      <c r="J34" s="155"/>
      <c r="K34" s="155"/>
      <c r="L34" s="155"/>
      <c r="M34" s="138"/>
    </row>
    <row r="35" spans="1:13">
      <c r="A35" s="15" t="s">
        <v>34</v>
      </c>
      <c r="B35" s="121">
        <f>SUM(C35:M35)</f>
        <v>53713</v>
      </c>
      <c r="C35" s="121">
        <v>49588</v>
      </c>
      <c r="D35" s="121"/>
      <c r="E35" s="121"/>
      <c r="F35" s="121"/>
      <c r="G35" s="121">
        <v>4125</v>
      </c>
      <c r="H35" s="121"/>
      <c r="I35" s="121"/>
      <c r="J35" s="121"/>
      <c r="K35" s="121"/>
      <c r="L35" s="121"/>
      <c r="M35" s="121"/>
    </row>
    <row r="36" spans="1:13">
      <c r="A36" s="13" t="s">
        <v>233</v>
      </c>
      <c r="B36" s="132"/>
      <c r="C36" s="138"/>
      <c r="D36" s="156"/>
      <c r="E36" s="138"/>
      <c r="F36" s="138"/>
      <c r="G36" s="138"/>
      <c r="H36" s="138"/>
      <c r="I36" s="155"/>
      <c r="J36" s="155"/>
      <c r="K36" s="155"/>
      <c r="L36" s="155"/>
      <c r="M36" s="138"/>
    </row>
    <row r="37" spans="1:13">
      <c r="A37" s="15" t="s">
        <v>34</v>
      </c>
      <c r="B37" s="121">
        <f>SUM(C37:M37)</f>
        <v>458961</v>
      </c>
      <c r="C37" s="121">
        <v>379549</v>
      </c>
      <c r="D37" s="121">
        <v>31187</v>
      </c>
      <c r="E37" s="121"/>
      <c r="F37" s="121"/>
      <c r="G37" s="121">
        <v>48225</v>
      </c>
      <c r="H37" s="121"/>
      <c r="I37" s="121"/>
      <c r="J37" s="121"/>
      <c r="K37" s="121"/>
      <c r="L37" s="121"/>
      <c r="M37" s="121"/>
    </row>
    <row r="38" spans="1:13">
      <c r="A38" s="13" t="s">
        <v>115</v>
      </c>
      <c r="B38" s="132"/>
      <c r="C38" s="138"/>
      <c r="D38" s="156"/>
      <c r="E38" s="138"/>
      <c r="F38" s="138"/>
      <c r="G38" s="138"/>
      <c r="H38" s="138"/>
      <c r="I38" s="155"/>
      <c r="J38" s="155"/>
      <c r="K38" s="155"/>
      <c r="L38" s="155"/>
      <c r="M38" s="138"/>
    </row>
    <row r="39" spans="1:13">
      <c r="A39" s="15" t="s">
        <v>34</v>
      </c>
      <c r="B39" s="121">
        <f>SUM(C39:M39)</f>
        <v>5027338</v>
      </c>
      <c r="C39" s="121">
        <f>SUM(C15,C17,C19,C21,C23,C25,C27,C29,C31,C33,C35,C37)</f>
        <v>1346771</v>
      </c>
      <c r="D39" s="121">
        <f t="shared" ref="D39:M39" si="0">SUM(D15,D17,D19,D21,D23,D25,D27,D29,D31,D33,D35,D37)</f>
        <v>207561</v>
      </c>
      <c r="E39" s="121">
        <f t="shared" si="0"/>
        <v>0</v>
      </c>
      <c r="F39" s="121">
        <f t="shared" si="0"/>
        <v>993351</v>
      </c>
      <c r="G39" s="121">
        <f t="shared" si="0"/>
        <v>476718</v>
      </c>
      <c r="H39" s="121">
        <f t="shared" si="0"/>
        <v>17854</v>
      </c>
      <c r="I39" s="121">
        <f t="shared" si="0"/>
        <v>84010</v>
      </c>
      <c r="J39" s="121">
        <f t="shared" si="0"/>
        <v>30327</v>
      </c>
      <c r="K39" s="121">
        <f t="shared" si="0"/>
        <v>54895</v>
      </c>
      <c r="L39" s="121">
        <f t="shared" si="0"/>
        <v>0</v>
      </c>
      <c r="M39" s="121">
        <f t="shared" si="0"/>
        <v>1815851</v>
      </c>
    </row>
    <row r="42" spans="1:13">
      <c r="C42" s="177"/>
    </row>
  </sheetData>
  <mergeCells count="11">
    <mergeCell ref="M10:M12"/>
    <mergeCell ref="I13:J13"/>
    <mergeCell ref="K13:L13"/>
    <mergeCell ref="C10:C12"/>
    <mergeCell ref="I10:J11"/>
    <mergeCell ref="D10:D12"/>
    <mergeCell ref="E10:E12"/>
    <mergeCell ref="F10:F12"/>
    <mergeCell ref="G10:G12"/>
    <mergeCell ref="H10:H12"/>
    <mergeCell ref="K10:L11"/>
  </mergeCells>
  <phoneticPr fontId="0" type="noConversion"/>
  <printOptions horizontalCentered="1"/>
  <pageMargins left="0.39370078740157483" right="0.39370078740157483" top="0.78740157480314965" bottom="0.78740157480314965" header="0.51181102362204722" footer="0.51181102362204722"/>
  <pageSetup paperSize="9" scale="86" firstPageNumber="3" orientation="landscape" horizontalDpi="300" verticalDpi="300" r:id="rId1"/>
  <headerFooter alignWithMargins="0">
    <oddFooter>&amp;C&amp;P. oldal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W166"/>
  <sheetViews>
    <sheetView view="pageBreakPreview" topLeftCell="A6" zoomScaleNormal="100" zoomScaleSheetLayoutView="100" workbookViewId="0">
      <pane ySplit="2115" activePane="bottomLeft"/>
      <selection activeCell="E5" sqref="E5"/>
      <selection pane="bottomLeft"/>
    </sheetView>
  </sheetViews>
  <sheetFormatPr defaultRowHeight="12.75"/>
  <cols>
    <col min="1" max="1" width="42.42578125" customWidth="1"/>
    <col min="2" max="2" width="11.140625" customWidth="1"/>
    <col min="3" max="3" width="10.7109375" style="258" customWidth="1"/>
    <col min="4" max="4" width="11.42578125" customWidth="1"/>
    <col min="5" max="5" width="10.7109375" customWidth="1"/>
    <col min="6" max="6" width="12" customWidth="1"/>
    <col min="7" max="7" width="9.5703125" customWidth="1"/>
    <col min="8" max="8" width="10.7109375" customWidth="1"/>
    <col min="9" max="9" width="11.5703125" customWidth="1"/>
    <col min="10" max="14" width="10.7109375" customWidth="1"/>
    <col min="15" max="15" width="9.85546875" bestFit="1" customWidth="1"/>
  </cols>
  <sheetData>
    <row r="1" spans="1:15" ht="15.75">
      <c r="A1" s="4" t="s">
        <v>641</v>
      </c>
      <c r="B1" s="4"/>
      <c r="C1" s="6"/>
      <c r="D1" s="4"/>
      <c r="E1" s="4"/>
      <c r="F1" s="4"/>
      <c r="G1" s="4"/>
      <c r="H1" s="5"/>
      <c r="I1" s="5"/>
      <c r="J1" s="5"/>
      <c r="K1" s="5"/>
      <c r="L1" s="5"/>
      <c r="M1" s="5"/>
      <c r="N1" s="5"/>
    </row>
    <row r="2" spans="1:15" ht="15.75">
      <c r="A2" s="4"/>
      <c r="B2" s="4"/>
      <c r="C2" s="6"/>
      <c r="D2" s="4"/>
      <c r="E2" s="4"/>
      <c r="F2" s="4"/>
      <c r="G2" s="4"/>
      <c r="H2" s="5"/>
      <c r="I2" s="5"/>
      <c r="J2" s="5"/>
      <c r="K2" s="5"/>
      <c r="L2" s="5"/>
      <c r="M2" s="5"/>
    </row>
    <row r="3" spans="1:15" ht="15.75">
      <c r="A3" s="4"/>
      <c r="B3" s="4"/>
      <c r="C3" s="6"/>
      <c r="D3" s="4"/>
      <c r="E3" s="4"/>
      <c r="F3" s="6"/>
      <c r="G3" s="6"/>
      <c r="H3" s="6" t="s">
        <v>138</v>
      </c>
      <c r="I3" s="5"/>
      <c r="J3" s="5"/>
      <c r="K3" s="5"/>
      <c r="L3" s="5"/>
      <c r="M3" s="5"/>
      <c r="N3" s="5"/>
    </row>
    <row r="4" spans="1:15" ht="15.75">
      <c r="A4" s="4"/>
      <c r="B4" s="4"/>
      <c r="C4" s="6"/>
      <c r="D4" s="4"/>
      <c r="E4" s="4"/>
      <c r="F4" s="6"/>
      <c r="G4" s="6"/>
      <c r="H4" s="422" t="s">
        <v>442</v>
      </c>
      <c r="I4" s="5"/>
      <c r="J4" s="5"/>
      <c r="K4" s="5"/>
      <c r="L4" s="5"/>
      <c r="M4" s="5"/>
      <c r="N4" s="5"/>
    </row>
    <row r="5" spans="1:15" ht="15.75">
      <c r="A5" s="388"/>
      <c r="B5" s="6"/>
      <c r="C5" s="6"/>
      <c r="D5" s="4"/>
      <c r="E5" s="4"/>
      <c r="F5" s="6"/>
      <c r="G5" s="6"/>
      <c r="H5" s="6" t="s">
        <v>2</v>
      </c>
      <c r="I5" s="5"/>
      <c r="J5" s="5"/>
      <c r="K5" s="5"/>
      <c r="L5" s="5"/>
      <c r="M5" s="5"/>
      <c r="N5" s="5"/>
    </row>
    <row r="6" spans="1:15">
      <c r="A6" s="5"/>
      <c r="B6" s="5"/>
      <c r="C6" s="256"/>
      <c r="D6" s="5"/>
      <c r="E6" s="5"/>
      <c r="F6" s="5"/>
      <c r="G6" s="5"/>
      <c r="H6" s="5"/>
      <c r="I6" s="5"/>
      <c r="J6" s="5"/>
      <c r="K6" s="5"/>
      <c r="L6" s="5"/>
      <c r="M6" s="5"/>
      <c r="N6" s="361" t="s">
        <v>28</v>
      </c>
    </row>
    <row r="7" spans="1:15" ht="12.75" customHeight="1">
      <c r="A7" s="7" t="s">
        <v>29</v>
      </c>
      <c r="B7" s="7"/>
      <c r="C7" s="7" t="s">
        <v>30</v>
      </c>
      <c r="D7" s="553" t="s">
        <v>239</v>
      </c>
      <c r="E7" s="553" t="s">
        <v>246</v>
      </c>
      <c r="F7" s="553" t="s">
        <v>235</v>
      </c>
      <c r="G7" s="553" t="s">
        <v>184</v>
      </c>
      <c r="H7" s="553" t="s">
        <v>207</v>
      </c>
      <c r="I7" s="553" t="s">
        <v>209</v>
      </c>
      <c r="J7" s="558" t="s">
        <v>236</v>
      </c>
      <c r="K7" s="559"/>
      <c r="L7" s="558" t="s">
        <v>237</v>
      </c>
      <c r="M7" s="559"/>
      <c r="N7" s="553" t="s">
        <v>238</v>
      </c>
    </row>
    <row r="8" spans="1:15">
      <c r="A8" s="19" t="s">
        <v>31</v>
      </c>
      <c r="B8" s="19"/>
      <c r="C8" s="19" t="s">
        <v>32</v>
      </c>
      <c r="D8" s="554"/>
      <c r="E8" s="554"/>
      <c r="F8" s="554"/>
      <c r="G8" s="554"/>
      <c r="H8" s="554"/>
      <c r="I8" s="554"/>
      <c r="J8" s="560"/>
      <c r="K8" s="561"/>
      <c r="L8" s="560"/>
      <c r="M8" s="561"/>
      <c r="N8" s="554"/>
    </row>
    <row r="9" spans="1:15" ht="34.5" customHeight="1">
      <c r="A9" s="8"/>
      <c r="B9" s="8"/>
      <c r="C9" s="8" t="s">
        <v>33</v>
      </c>
      <c r="D9" s="555"/>
      <c r="E9" s="555"/>
      <c r="F9" s="555"/>
      <c r="G9" s="555"/>
      <c r="H9" s="555"/>
      <c r="I9" s="555"/>
      <c r="J9" s="279" t="s">
        <v>188</v>
      </c>
      <c r="K9" s="279" t="s">
        <v>130</v>
      </c>
      <c r="L9" s="279" t="s">
        <v>188</v>
      </c>
      <c r="M9" s="279" t="s">
        <v>130</v>
      </c>
      <c r="N9" s="555"/>
    </row>
    <row r="10" spans="1:15">
      <c r="A10" s="7" t="s">
        <v>8</v>
      </c>
      <c r="B10" s="7"/>
      <c r="C10" s="7" t="s">
        <v>9</v>
      </c>
      <c r="D10" s="7" t="s">
        <v>10</v>
      </c>
      <c r="E10" s="7" t="s">
        <v>11</v>
      </c>
      <c r="F10" s="7" t="s">
        <v>12</v>
      </c>
      <c r="G10" s="9" t="s">
        <v>13</v>
      </c>
      <c r="H10" s="7" t="s">
        <v>14</v>
      </c>
      <c r="I10" s="9" t="s">
        <v>15</v>
      </c>
      <c r="J10" s="556" t="s">
        <v>16</v>
      </c>
      <c r="K10" s="557"/>
      <c r="L10" s="556" t="s">
        <v>17</v>
      </c>
      <c r="M10" s="557"/>
      <c r="N10" s="19">
        <v>11</v>
      </c>
    </row>
    <row r="11" spans="1:15">
      <c r="A11" s="13" t="s">
        <v>247</v>
      </c>
      <c r="B11" s="13"/>
      <c r="C11" s="7"/>
      <c r="D11" s="126"/>
      <c r="E11" s="122"/>
      <c r="F11" s="181"/>
      <c r="G11" s="122"/>
      <c r="H11" s="126"/>
      <c r="I11" s="122"/>
      <c r="J11" s="126"/>
      <c r="K11" s="122"/>
      <c r="L11" s="122"/>
      <c r="M11" s="122"/>
      <c r="N11" s="122"/>
      <c r="O11" t="s">
        <v>354</v>
      </c>
    </row>
    <row r="12" spans="1:15">
      <c r="A12" s="15" t="s">
        <v>46</v>
      </c>
      <c r="B12" s="302" t="s">
        <v>194</v>
      </c>
      <c r="C12" s="282">
        <f>SUM(D12:N12)</f>
        <v>0</v>
      </c>
      <c r="D12" s="128">
        <f>SUM(E12:N12)</f>
        <v>0</v>
      </c>
      <c r="E12" s="121">
        <v>0</v>
      </c>
      <c r="F12" s="128"/>
      <c r="G12" s="121">
        <v>0</v>
      </c>
      <c r="H12" s="128">
        <v>0</v>
      </c>
      <c r="I12" s="121">
        <v>0</v>
      </c>
      <c r="J12" s="128">
        <v>0</v>
      </c>
      <c r="K12" s="121">
        <v>0</v>
      </c>
      <c r="L12" s="121"/>
      <c r="M12" s="121">
        <v>0</v>
      </c>
      <c r="N12" s="121">
        <v>0</v>
      </c>
      <c r="O12" s="177">
        <f>SUM(D12:N12)</f>
        <v>0</v>
      </c>
    </row>
    <row r="13" spans="1:15">
      <c r="A13" s="57" t="s">
        <v>349</v>
      </c>
      <c r="B13" s="333"/>
      <c r="C13" s="363"/>
      <c r="D13" s="126"/>
      <c r="E13" s="122"/>
      <c r="F13" s="126"/>
      <c r="G13" s="122"/>
      <c r="H13" s="126"/>
      <c r="I13" s="122"/>
      <c r="J13" s="126"/>
      <c r="K13" s="122"/>
      <c r="L13" s="122"/>
      <c r="M13" s="122"/>
      <c r="N13" s="122"/>
      <c r="O13" s="177">
        <f t="shared" ref="O13:O76" si="0">SUM(D13:N13)</f>
        <v>0</v>
      </c>
    </row>
    <row r="14" spans="1:15">
      <c r="A14" s="11" t="s">
        <v>46</v>
      </c>
      <c r="B14" s="302" t="s">
        <v>192</v>
      </c>
      <c r="C14" s="282">
        <f>SUM(D14:N14)</f>
        <v>0</v>
      </c>
      <c r="D14" s="128"/>
      <c r="E14" s="121"/>
      <c r="F14" s="128"/>
      <c r="G14" s="121"/>
      <c r="H14" s="128"/>
      <c r="I14" s="121"/>
      <c r="J14" s="128"/>
      <c r="K14" s="121"/>
      <c r="L14" s="121"/>
      <c r="M14" s="121"/>
      <c r="N14" s="121"/>
      <c r="O14" s="177">
        <f t="shared" si="0"/>
        <v>0</v>
      </c>
    </row>
    <row r="15" spans="1:15">
      <c r="A15" s="13" t="s">
        <v>367</v>
      </c>
      <c r="B15" s="19"/>
      <c r="C15" s="19"/>
      <c r="D15" s="125"/>
      <c r="E15" s="122"/>
      <c r="F15" s="126"/>
      <c r="G15" s="122"/>
      <c r="H15" s="126"/>
      <c r="I15" s="122"/>
      <c r="J15" s="126"/>
      <c r="K15" s="122"/>
      <c r="L15" s="122"/>
      <c r="M15" s="122"/>
      <c r="N15" s="122"/>
      <c r="O15" s="177">
        <f t="shared" si="0"/>
        <v>0</v>
      </c>
    </row>
    <row r="16" spans="1:15">
      <c r="A16" s="15" t="s">
        <v>46</v>
      </c>
      <c r="B16" s="302" t="s">
        <v>192</v>
      </c>
      <c r="C16" s="282">
        <f>SUM(D16:N16)</f>
        <v>1343</v>
      </c>
      <c r="D16" s="127"/>
      <c r="E16" s="121">
        <v>0</v>
      </c>
      <c r="F16" s="128">
        <v>0</v>
      </c>
      <c r="G16" s="121">
        <v>0</v>
      </c>
      <c r="H16" s="128">
        <v>1343</v>
      </c>
      <c r="I16" s="121">
        <v>0</v>
      </c>
      <c r="J16" s="128">
        <v>0</v>
      </c>
      <c r="K16" s="121">
        <v>0</v>
      </c>
      <c r="L16" s="121"/>
      <c r="M16" s="121">
        <v>0</v>
      </c>
      <c r="N16" s="121">
        <v>0</v>
      </c>
      <c r="O16" s="177">
        <f t="shared" si="0"/>
        <v>1343</v>
      </c>
    </row>
    <row r="17" spans="1:15">
      <c r="A17" s="415" t="s">
        <v>373</v>
      </c>
      <c r="B17" s="303"/>
      <c r="C17" s="335"/>
      <c r="D17" s="129"/>
      <c r="E17" s="95"/>
      <c r="F17" s="123"/>
      <c r="G17" s="95"/>
      <c r="H17" s="123"/>
      <c r="I17" s="95"/>
      <c r="J17" s="123"/>
      <c r="K17" s="95"/>
      <c r="L17" s="95"/>
      <c r="M17" s="95"/>
      <c r="N17" s="95"/>
      <c r="O17" s="177">
        <f t="shared" si="0"/>
        <v>0</v>
      </c>
    </row>
    <row r="18" spans="1:15">
      <c r="A18" s="15" t="s">
        <v>46</v>
      </c>
      <c r="B18" s="303" t="s">
        <v>192</v>
      </c>
      <c r="C18" s="282">
        <f>SUM(D18:N18)</f>
        <v>0</v>
      </c>
      <c r="D18" s="129"/>
      <c r="E18" s="95"/>
      <c r="F18" s="123"/>
      <c r="G18" s="95"/>
      <c r="H18" s="123"/>
      <c r="I18" s="95"/>
      <c r="J18" s="123"/>
      <c r="K18" s="95"/>
      <c r="L18" s="95"/>
      <c r="M18" s="95"/>
      <c r="N18" s="95"/>
      <c r="O18" s="177">
        <f t="shared" si="0"/>
        <v>0</v>
      </c>
    </row>
    <row r="19" spans="1:15">
      <c r="A19" s="13" t="s">
        <v>374</v>
      </c>
      <c r="B19" s="7"/>
      <c r="C19" s="7"/>
      <c r="D19" s="126"/>
      <c r="E19" s="122"/>
      <c r="F19" s="126"/>
      <c r="G19" s="122"/>
      <c r="H19" s="126"/>
      <c r="I19" s="122"/>
      <c r="J19" s="126"/>
      <c r="K19" s="122"/>
      <c r="L19" s="122"/>
      <c r="M19" s="122"/>
      <c r="N19" s="122"/>
      <c r="O19" s="177">
        <f t="shared" si="0"/>
        <v>0</v>
      </c>
    </row>
    <row r="20" spans="1:15">
      <c r="A20" s="15" t="s">
        <v>46</v>
      </c>
      <c r="B20" s="302" t="s">
        <v>192</v>
      </c>
      <c r="C20" s="282">
        <f>SUM(D20:N20)</f>
        <v>139971</v>
      </c>
      <c r="D20" s="128"/>
      <c r="E20" s="121"/>
      <c r="F20" s="128"/>
      <c r="G20" s="121"/>
      <c r="H20" s="128">
        <v>122133</v>
      </c>
      <c r="I20" s="362">
        <v>17838</v>
      </c>
      <c r="J20" s="128"/>
      <c r="K20" s="387"/>
      <c r="L20" s="121"/>
      <c r="M20" s="121"/>
      <c r="N20" s="121"/>
      <c r="O20" s="177">
        <f t="shared" si="0"/>
        <v>139971</v>
      </c>
    </row>
    <row r="21" spans="1:15">
      <c r="A21" s="390" t="s">
        <v>375</v>
      </c>
      <c r="B21" s="19"/>
      <c r="C21" s="335"/>
      <c r="D21" s="129"/>
      <c r="E21" s="95"/>
      <c r="F21" s="123"/>
      <c r="G21" s="95"/>
      <c r="H21" s="123"/>
      <c r="I21" s="285"/>
      <c r="J21" s="123"/>
      <c r="K21" s="386"/>
      <c r="L21" s="95"/>
      <c r="M21" s="95"/>
      <c r="N21" s="95"/>
      <c r="O21" s="177">
        <f t="shared" si="0"/>
        <v>0</v>
      </c>
    </row>
    <row r="22" spans="1:15">
      <c r="A22" s="15" t="s">
        <v>46</v>
      </c>
      <c r="B22" s="302" t="s">
        <v>192</v>
      </c>
      <c r="C22" s="282">
        <f>SUM(D22:N22)</f>
        <v>0</v>
      </c>
      <c r="D22" s="129"/>
      <c r="E22" s="95"/>
      <c r="F22" s="123"/>
      <c r="G22" s="95"/>
      <c r="H22" s="123"/>
      <c r="I22" s="285"/>
      <c r="J22" s="123"/>
      <c r="K22" s="386"/>
      <c r="L22" s="95"/>
      <c r="M22" s="95"/>
      <c r="N22" s="95"/>
      <c r="O22" s="177">
        <f t="shared" si="0"/>
        <v>0</v>
      </c>
    </row>
    <row r="23" spans="1:15">
      <c r="A23" s="13" t="s">
        <v>376</v>
      </c>
      <c r="B23" s="7"/>
      <c r="C23" s="7"/>
      <c r="D23" s="126"/>
      <c r="E23" s="122"/>
      <c r="F23" s="126"/>
      <c r="G23" s="122"/>
      <c r="H23" s="126"/>
      <c r="I23" s="122"/>
      <c r="J23" s="126"/>
      <c r="K23" s="122"/>
      <c r="L23" s="122"/>
      <c r="M23" s="122"/>
      <c r="N23" s="122"/>
      <c r="O23" s="177">
        <f t="shared" si="0"/>
        <v>0</v>
      </c>
    </row>
    <row r="24" spans="1:15">
      <c r="A24" s="15" t="s">
        <v>46</v>
      </c>
      <c r="B24" s="302" t="s">
        <v>192</v>
      </c>
      <c r="C24" s="282">
        <f>SUM(D24:N24)</f>
        <v>639361</v>
      </c>
      <c r="D24" s="128"/>
      <c r="E24" s="121">
        <v>583974</v>
      </c>
      <c r="F24" s="128"/>
      <c r="G24" s="121"/>
      <c r="H24" s="128"/>
      <c r="I24" s="121"/>
      <c r="J24" s="128">
        <v>0</v>
      </c>
      <c r="K24" s="121"/>
      <c r="L24" s="121"/>
      <c r="M24" s="121"/>
      <c r="N24" s="220">
        <v>55387</v>
      </c>
      <c r="O24" s="177">
        <f t="shared" si="0"/>
        <v>639361</v>
      </c>
    </row>
    <row r="25" spans="1:15">
      <c r="A25" s="383" t="s">
        <v>377</v>
      </c>
      <c r="B25" s="7"/>
      <c r="C25" s="335"/>
      <c r="D25" s="129"/>
      <c r="E25" s="95"/>
      <c r="F25" s="129"/>
      <c r="G25" s="95"/>
      <c r="H25" s="129"/>
      <c r="I25" s="95"/>
      <c r="J25" s="129"/>
      <c r="K25" s="95"/>
      <c r="L25" s="95"/>
      <c r="M25" s="95"/>
      <c r="N25" s="95"/>
      <c r="O25" s="177">
        <f t="shared" si="0"/>
        <v>0</v>
      </c>
    </row>
    <row r="26" spans="1:15">
      <c r="A26" s="15" t="s">
        <v>189</v>
      </c>
      <c r="B26" s="302" t="s">
        <v>192</v>
      </c>
      <c r="C26" s="282">
        <f>SUM(D26:N26)</f>
        <v>0</v>
      </c>
      <c r="D26" s="129"/>
      <c r="E26" s="95"/>
      <c r="F26" s="129"/>
      <c r="G26" s="95"/>
      <c r="H26" s="129"/>
      <c r="I26" s="95"/>
      <c r="J26" s="129"/>
      <c r="K26" s="95"/>
      <c r="L26" s="95"/>
      <c r="M26" s="95"/>
      <c r="N26" s="95"/>
      <c r="O26" s="177">
        <f t="shared" si="0"/>
        <v>0</v>
      </c>
    </row>
    <row r="27" spans="1:15">
      <c r="A27" s="13" t="s">
        <v>378</v>
      </c>
      <c r="B27" s="7"/>
      <c r="C27" s="7"/>
      <c r="D27" s="126"/>
      <c r="E27" s="122"/>
      <c r="F27" s="126"/>
      <c r="G27" s="122"/>
      <c r="H27" s="126"/>
      <c r="I27" s="122"/>
      <c r="J27" s="126"/>
      <c r="K27" s="122"/>
      <c r="L27" s="122"/>
      <c r="M27" s="122"/>
      <c r="N27" s="122"/>
      <c r="O27" s="177">
        <f t="shared" si="0"/>
        <v>0</v>
      </c>
    </row>
    <row r="28" spans="1:15">
      <c r="A28" s="15" t="s">
        <v>189</v>
      </c>
      <c r="B28" s="302" t="s">
        <v>192</v>
      </c>
      <c r="C28" s="282">
        <f>SUM(D28:N28)</f>
        <v>1360464</v>
      </c>
      <c r="D28" s="128"/>
      <c r="E28" s="121"/>
      <c r="F28" s="128"/>
      <c r="G28" s="121"/>
      <c r="H28" s="128"/>
      <c r="I28" s="121"/>
      <c r="J28" s="128"/>
      <c r="K28" s="121"/>
      <c r="L28" s="121"/>
      <c r="M28" s="121"/>
      <c r="N28" s="220">
        <v>1360464</v>
      </c>
      <c r="O28" s="177">
        <f t="shared" si="0"/>
        <v>1360464</v>
      </c>
    </row>
    <row r="29" spans="1:15">
      <c r="A29" s="13" t="s">
        <v>379</v>
      </c>
      <c r="B29" s="7"/>
      <c r="C29" s="7"/>
      <c r="D29" s="126"/>
      <c r="E29" s="122"/>
      <c r="F29" s="126"/>
      <c r="G29" s="122"/>
      <c r="H29" s="126"/>
      <c r="I29" s="122"/>
      <c r="J29" s="126"/>
      <c r="K29" s="122"/>
      <c r="L29" s="122"/>
      <c r="M29" s="122"/>
      <c r="N29" s="122"/>
      <c r="O29" s="177">
        <f t="shared" si="0"/>
        <v>0</v>
      </c>
    </row>
    <row r="30" spans="1:15">
      <c r="A30" s="15" t="s">
        <v>181</v>
      </c>
      <c r="B30" s="302" t="s">
        <v>192</v>
      </c>
      <c r="C30" s="294">
        <f>SUM(D30:N30)</f>
        <v>47702</v>
      </c>
      <c r="D30" s="128"/>
      <c r="E30" s="121">
        <v>47702</v>
      </c>
      <c r="F30" s="128"/>
      <c r="G30" s="121"/>
      <c r="H30" s="242"/>
      <c r="I30" s="121"/>
      <c r="J30" s="128">
        <v>0</v>
      </c>
      <c r="K30" s="121"/>
      <c r="L30" s="121"/>
      <c r="M30" s="121"/>
      <c r="N30" s="121"/>
      <c r="O30" s="177">
        <f t="shared" si="0"/>
        <v>47702</v>
      </c>
    </row>
    <row r="31" spans="1:15" s="186" customFormat="1">
      <c r="A31" s="13" t="s">
        <v>380</v>
      </c>
      <c r="B31" s="7"/>
      <c r="C31" s="7"/>
      <c r="D31" s="126"/>
      <c r="E31" s="122"/>
      <c r="F31" s="126"/>
      <c r="G31" s="122"/>
      <c r="H31" s="126"/>
      <c r="I31" s="122"/>
      <c r="J31" s="126"/>
      <c r="K31" s="122"/>
      <c r="L31" s="122"/>
      <c r="M31" s="122"/>
      <c r="N31" s="122"/>
      <c r="O31" s="177">
        <f t="shared" si="0"/>
        <v>0</v>
      </c>
    </row>
    <row r="32" spans="1:15" s="186" customFormat="1">
      <c r="A32" s="15" t="s">
        <v>46</v>
      </c>
      <c r="B32" s="302" t="s">
        <v>192</v>
      </c>
      <c r="C32" s="282">
        <f>SUM(D32:N32)</f>
        <v>0</v>
      </c>
      <c r="D32" s="128"/>
      <c r="E32" s="121"/>
      <c r="F32" s="128"/>
      <c r="G32" s="121"/>
      <c r="H32" s="128"/>
      <c r="I32" s="121"/>
      <c r="J32" s="128"/>
      <c r="K32" s="121"/>
      <c r="L32" s="121"/>
      <c r="M32" s="121"/>
      <c r="N32" s="121"/>
      <c r="O32" s="177">
        <f t="shared" si="0"/>
        <v>0</v>
      </c>
    </row>
    <row r="33" spans="1:15" s="186" customFormat="1">
      <c r="A33" s="13" t="s">
        <v>381</v>
      </c>
      <c r="B33" s="7"/>
      <c r="C33" s="7"/>
      <c r="D33" s="126"/>
      <c r="E33" s="122"/>
      <c r="F33" s="126"/>
      <c r="G33" s="122"/>
      <c r="H33" s="126"/>
      <c r="I33" s="122"/>
      <c r="J33" s="126"/>
      <c r="K33" s="122"/>
      <c r="L33" s="122"/>
      <c r="M33" s="122"/>
      <c r="N33" s="122"/>
      <c r="O33" s="177">
        <f t="shared" si="0"/>
        <v>0</v>
      </c>
    </row>
    <row r="34" spans="1:15" s="186" customFormat="1">
      <c r="A34" s="15" t="s">
        <v>46</v>
      </c>
      <c r="B34" s="302" t="s">
        <v>192</v>
      </c>
      <c r="C34" s="282">
        <f>SUM(D34:N34)</f>
        <v>0</v>
      </c>
      <c r="D34" s="128"/>
      <c r="E34" s="121"/>
      <c r="F34" s="128"/>
      <c r="G34" s="121"/>
      <c r="H34" s="128"/>
      <c r="I34" s="121"/>
      <c r="J34" s="128"/>
      <c r="K34" s="121"/>
      <c r="L34" s="121"/>
      <c r="M34" s="121">
        <v>0</v>
      </c>
      <c r="N34" s="121"/>
      <c r="O34" s="177">
        <f t="shared" si="0"/>
        <v>0</v>
      </c>
    </row>
    <row r="35" spans="1:15">
      <c r="A35" s="13" t="s">
        <v>382</v>
      </c>
      <c r="B35" s="7"/>
      <c r="C35" s="7"/>
      <c r="D35" s="126"/>
      <c r="E35" s="122"/>
      <c r="F35" s="126"/>
      <c r="G35" s="122"/>
      <c r="H35" s="126"/>
      <c r="I35" s="122"/>
      <c r="J35" s="126"/>
      <c r="K35" s="122"/>
      <c r="L35" s="122"/>
      <c r="M35" s="122"/>
      <c r="N35" s="122"/>
      <c r="O35" s="177">
        <f t="shared" si="0"/>
        <v>0</v>
      </c>
    </row>
    <row r="36" spans="1:15">
      <c r="A36" s="15" t="s">
        <v>46</v>
      </c>
      <c r="B36" s="302" t="s">
        <v>192</v>
      </c>
      <c r="C36" s="282">
        <f>SUM(D36:N36)</f>
        <v>0</v>
      </c>
      <c r="D36" s="128"/>
      <c r="E36" s="121"/>
      <c r="F36" s="128"/>
      <c r="G36" s="121"/>
      <c r="H36" s="128"/>
      <c r="I36" s="121"/>
      <c r="J36" s="128"/>
      <c r="K36" s="121"/>
      <c r="L36" s="121"/>
      <c r="M36" s="121"/>
      <c r="N36" s="121"/>
      <c r="O36" s="177">
        <f t="shared" si="0"/>
        <v>0</v>
      </c>
    </row>
    <row r="37" spans="1:15">
      <c r="A37" s="13" t="s">
        <v>383</v>
      </c>
      <c r="B37" s="303"/>
      <c r="C37" s="335"/>
      <c r="D37" s="129"/>
      <c r="E37" s="95"/>
      <c r="F37" s="129"/>
      <c r="G37" s="95"/>
      <c r="H37" s="129"/>
      <c r="I37" s="95"/>
      <c r="J37" s="129"/>
      <c r="K37" s="95"/>
      <c r="L37" s="95"/>
      <c r="M37" s="95"/>
      <c r="N37" s="95"/>
      <c r="O37" s="177">
        <f t="shared" si="0"/>
        <v>0</v>
      </c>
    </row>
    <row r="38" spans="1:15">
      <c r="A38" s="15" t="s">
        <v>46</v>
      </c>
      <c r="B38" s="303" t="s">
        <v>193</v>
      </c>
      <c r="C38" s="282">
        <f>SUM(D38:N38)</f>
        <v>0</v>
      </c>
      <c r="D38" s="129"/>
      <c r="E38" s="95"/>
      <c r="F38" s="129"/>
      <c r="G38" s="95"/>
      <c r="H38" s="129"/>
      <c r="I38" s="95"/>
      <c r="J38" s="129"/>
      <c r="K38" s="95"/>
      <c r="L38" s="95"/>
      <c r="M38" s="95"/>
      <c r="N38" s="95"/>
      <c r="O38" s="177">
        <f t="shared" si="0"/>
        <v>0</v>
      </c>
    </row>
    <row r="39" spans="1:15">
      <c r="A39" s="54" t="s">
        <v>384</v>
      </c>
      <c r="B39" s="47"/>
      <c r="C39" s="47"/>
      <c r="D39" s="126"/>
      <c r="E39" s="122"/>
      <c r="F39" s="126"/>
      <c r="G39" s="122"/>
      <c r="H39" s="126"/>
      <c r="I39" s="122"/>
      <c r="J39" s="126"/>
      <c r="K39" s="122"/>
      <c r="L39" s="122"/>
      <c r="M39" s="122"/>
      <c r="N39" s="122"/>
      <c r="O39" s="177">
        <f t="shared" si="0"/>
        <v>0</v>
      </c>
    </row>
    <row r="40" spans="1:15">
      <c r="A40" s="15" t="s">
        <v>35</v>
      </c>
      <c r="B40" s="302" t="s">
        <v>192</v>
      </c>
      <c r="C40" s="282">
        <f>SUM(D40:N40)</f>
        <v>0</v>
      </c>
      <c r="D40" s="128"/>
      <c r="E40" s="121"/>
      <c r="F40" s="128"/>
      <c r="G40" s="121"/>
      <c r="H40" s="128"/>
      <c r="I40" s="121"/>
      <c r="J40" s="128"/>
      <c r="K40" s="121"/>
      <c r="L40" s="121"/>
      <c r="M40" s="121"/>
      <c r="N40" s="121"/>
      <c r="O40" s="177">
        <f t="shared" si="0"/>
        <v>0</v>
      </c>
    </row>
    <row r="41" spans="1:15">
      <c r="A41" s="353" t="s">
        <v>385</v>
      </c>
      <c r="B41" s="47"/>
      <c r="C41" s="47"/>
      <c r="D41" s="126"/>
      <c r="E41" s="122"/>
      <c r="F41" s="126"/>
      <c r="G41" s="122"/>
      <c r="H41" s="126"/>
      <c r="I41" s="122"/>
      <c r="J41" s="126"/>
      <c r="K41" s="122"/>
      <c r="L41" s="122"/>
      <c r="M41" s="122"/>
      <c r="N41" s="122"/>
      <c r="O41" s="177">
        <f t="shared" si="0"/>
        <v>0</v>
      </c>
    </row>
    <row r="42" spans="1:15">
      <c r="A42" s="15" t="s">
        <v>35</v>
      </c>
      <c r="B42" s="302" t="s">
        <v>192</v>
      </c>
      <c r="C42" s="282">
        <f>SUM(D42:N42)</f>
        <v>0</v>
      </c>
      <c r="D42" s="128"/>
      <c r="E42" s="121"/>
      <c r="F42" s="128"/>
      <c r="G42" s="121"/>
      <c r="H42" s="128"/>
      <c r="I42" s="121"/>
      <c r="J42" s="128"/>
      <c r="K42" s="121"/>
      <c r="L42" s="121"/>
      <c r="M42" s="121"/>
      <c r="N42" s="121"/>
      <c r="O42" s="177">
        <f t="shared" si="0"/>
        <v>0</v>
      </c>
    </row>
    <row r="43" spans="1:15">
      <c r="A43" s="54" t="s">
        <v>386</v>
      </c>
      <c r="B43" s="47"/>
      <c r="C43" s="47"/>
      <c r="D43" s="126"/>
      <c r="E43" s="122"/>
      <c r="F43" s="126"/>
      <c r="G43" s="122"/>
      <c r="H43" s="126"/>
      <c r="I43" s="122"/>
      <c r="J43" s="126"/>
      <c r="K43" s="122"/>
      <c r="L43" s="122"/>
      <c r="M43" s="122"/>
      <c r="N43" s="122"/>
      <c r="O43" s="177">
        <f t="shared" si="0"/>
        <v>0</v>
      </c>
    </row>
    <row r="44" spans="1:15">
      <c r="A44" s="15" t="s">
        <v>35</v>
      </c>
      <c r="B44" s="302" t="s">
        <v>192</v>
      </c>
      <c r="C44" s="282">
        <f>SUM(D44:N44)</f>
        <v>0</v>
      </c>
      <c r="D44" s="128"/>
      <c r="E44" s="121"/>
      <c r="F44" s="128"/>
      <c r="G44" s="121"/>
      <c r="H44" s="128"/>
      <c r="I44" s="121"/>
      <c r="J44" s="128"/>
      <c r="K44" s="121"/>
      <c r="L44" s="121"/>
      <c r="M44" s="121"/>
      <c r="N44" s="121"/>
      <c r="O44" s="177">
        <f t="shared" si="0"/>
        <v>0</v>
      </c>
    </row>
    <row r="45" spans="1:15">
      <c r="A45" s="54" t="s">
        <v>387</v>
      </c>
      <c r="B45" s="47"/>
      <c r="C45" s="47"/>
      <c r="D45" s="126"/>
      <c r="E45" s="122"/>
      <c r="F45" s="126"/>
      <c r="G45" s="122"/>
      <c r="H45" s="126"/>
      <c r="I45" s="122"/>
      <c r="J45" s="126"/>
      <c r="K45" s="122"/>
      <c r="L45" s="122"/>
      <c r="M45" s="122"/>
      <c r="N45" s="122"/>
      <c r="O45" s="177">
        <f t="shared" si="0"/>
        <v>0</v>
      </c>
    </row>
    <row r="46" spans="1:15">
      <c r="A46" s="15" t="s">
        <v>35</v>
      </c>
      <c r="B46" s="302" t="s">
        <v>192</v>
      </c>
      <c r="C46" s="282">
        <f>SUM(D46:N46)</f>
        <v>0</v>
      </c>
      <c r="D46" s="128"/>
      <c r="E46" s="121"/>
      <c r="F46" s="128"/>
      <c r="G46" s="121"/>
      <c r="H46" s="128"/>
      <c r="I46" s="121"/>
      <c r="J46" s="128"/>
      <c r="K46" s="121"/>
      <c r="L46" s="121"/>
      <c r="M46" s="121"/>
      <c r="N46" s="121"/>
      <c r="O46" s="177">
        <f t="shared" si="0"/>
        <v>0</v>
      </c>
    </row>
    <row r="47" spans="1:15">
      <c r="A47" s="57" t="s">
        <v>388</v>
      </c>
      <c r="B47" s="48"/>
      <c r="C47" s="48"/>
      <c r="D47" s="129"/>
      <c r="E47" s="95"/>
      <c r="F47" s="129"/>
      <c r="G47" s="95"/>
      <c r="H47" s="129"/>
      <c r="I47" s="95"/>
      <c r="J47" s="129"/>
      <c r="K47" s="95"/>
      <c r="L47" s="95"/>
      <c r="M47" s="95"/>
      <c r="N47" s="95"/>
      <c r="O47" s="177">
        <f t="shared" si="0"/>
        <v>0</v>
      </c>
    </row>
    <row r="48" spans="1:15">
      <c r="A48" s="15" t="s">
        <v>35</v>
      </c>
      <c r="B48" s="302" t="s">
        <v>192</v>
      </c>
      <c r="C48" s="282">
        <f>SUM(D48:N48)</f>
        <v>21150</v>
      </c>
      <c r="D48" s="128"/>
      <c r="E48" s="95"/>
      <c r="F48" s="129"/>
      <c r="G48" s="243"/>
      <c r="H48" s="129"/>
      <c r="I48" s="95"/>
      <c r="J48" s="129">
        <v>21150</v>
      </c>
      <c r="K48" s="95"/>
      <c r="L48" s="95"/>
      <c r="M48" s="95"/>
      <c r="N48" s="95"/>
      <c r="O48" s="177">
        <f t="shared" si="0"/>
        <v>21150</v>
      </c>
    </row>
    <row r="49" spans="1:15">
      <c r="A49" s="54" t="s">
        <v>389</v>
      </c>
      <c r="B49" s="47"/>
      <c r="C49" s="47"/>
      <c r="D49" s="126"/>
      <c r="E49" s="122"/>
      <c r="F49" s="126"/>
      <c r="G49" s="122"/>
      <c r="H49" s="126"/>
      <c r="I49" s="122"/>
      <c r="J49" s="126"/>
      <c r="K49" s="122"/>
      <c r="L49" s="122"/>
      <c r="M49" s="122"/>
      <c r="N49" s="122"/>
      <c r="O49" s="177">
        <f t="shared" si="0"/>
        <v>0</v>
      </c>
    </row>
    <row r="50" spans="1:15">
      <c r="A50" s="15" t="s">
        <v>35</v>
      </c>
      <c r="B50" s="302" t="s">
        <v>192</v>
      </c>
      <c r="C50" s="282">
        <f>SUM(D50:N50)</f>
        <v>64786</v>
      </c>
      <c r="D50" s="128"/>
      <c r="E50" s="121"/>
      <c r="F50" s="128"/>
      <c r="G50" s="121"/>
      <c r="H50" s="128">
        <v>7038</v>
      </c>
      <c r="I50" s="121"/>
      <c r="J50" s="128">
        <v>57660</v>
      </c>
      <c r="K50" s="121"/>
      <c r="L50" s="121">
        <v>88</v>
      </c>
      <c r="M50" s="121"/>
      <c r="N50" s="121"/>
      <c r="O50" s="177">
        <f t="shared" si="0"/>
        <v>64786</v>
      </c>
    </row>
    <row r="51" spans="1:15">
      <c r="A51" s="13" t="s">
        <v>390</v>
      </c>
      <c r="B51" s="19"/>
      <c r="C51" s="19"/>
      <c r="D51" s="123"/>
      <c r="E51" s="122"/>
      <c r="F51" s="126"/>
      <c r="G51" s="122"/>
      <c r="H51" s="126"/>
      <c r="I51" s="122"/>
      <c r="J51" s="126"/>
      <c r="K51" s="122"/>
      <c r="L51" s="122"/>
      <c r="M51" s="122"/>
      <c r="N51" s="122"/>
      <c r="O51" s="177">
        <f t="shared" si="0"/>
        <v>0</v>
      </c>
    </row>
    <row r="52" spans="1:15">
      <c r="A52" s="15" t="s">
        <v>35</v>
      </c>
      <c r="B52" s="302" t="s">
        <v>192</v>
      </c>
      <c r="C52" s="282">
        <f>SUM(D52:N52)</f>
        <v>11787</v>
      </c>
      <c r="D52" s="128"/>
      <c r="E52" s="121">
        <v>11787</v>
      </c>
      <c r="F52" s="128"/>
      <c r="G52" s="121"/>
      <c r="H52" s="128"/>
      <c r="I52" s="121"/>
      <c r="J52" s="128">
        <v>0</v>
      </c>
      <c r="K52" s="121"/>
      <c r="L52" s="121"/>
      <c r="M52" s="121"/>
      <c r="N52" s="121"/>
      <c r="O52" s="177">
        <f t="shared" si="0"/>
        <v>11787</v>
      </c>
    </row>
    <row r="53" spans="1:15">
      <c r="A53" s="13" t="s">
        <v>391</v>
      </c>
      <c r="B53" s="7"/>
      <c r="C53" s="7"/>
      <c r="D53" s="126"/>
      <c r="E53" s="122"/>
      <c r="F53" s="126"/>
      <c r="G53" s="122"/>
      <c r="H53" s="126"/>
      <c r="I53" s="122"/>
      <c r="J53" s="126"/>
      <c r="K53" s="122"/>
      <c r="L53" s="122"/>
      <c r="M53" s="122"/>
      <c r="N53" s="122"/>
      <c r="O53" s="177">
        <f t="shared" si="0"/>
        <v>0</v>
      </c>
    </row>
    <row r="54" spans="1:15">
      <c r="A54" s="15" t="s">
        <v>35</v>
      </c>
      <c r="B54" s="302" t="s">
        <v>192</v>
      </c>
      <c r="C54" s="282">
        <f>SUM(D54:N54)</f>
        <v>145714</v>
      </c>
      <c r="D54" s="128"/>
      <c r="E54" s="121"/>
      <c r="F54" s="128"/>
      <c r="G54" s="121"/>
      <c r="H54" s="128">
        <v>90907</v>
      </c>
      <c r="I54" s="121"/>
      <c r="J54" s="128">
        <v>0</v>
      </c>
      <c r="K54" s="121"/>
      <c r="L54" s="121">
        <v>54807</v>
      </c>
      <c r="M54" s="121"/>
      <c r="N54" s="121"/>
      <c r="O54" s="177">
        <f t="shared" si="0"/>
        <v>145714</v>
      </c>
    </row>
    <row r="55" spans="1:15">
      <c r="A55" s="353" t="s">
        <v>392</v>
      </c>
      <c r="B55" s="333"/>
      <c r="C55" s="363"/>
      <c r="D55" s="124"/>
      <c r="E55" s="95"/>
      <c r="F55" s="129"/>
      <c r="G55" s="95"/>
      <c r="H55" s="129"/>
      <c r="I55" s="95"/>
      <c r="J55" s="129"/>
      <c r="K55" s="95"/>
      <c r="L55" s="95"/>
      <c r="M55" s="95"/>
      <c r="N55" s="95"/>
      <c r="O55" s="177">
        <f t="shared" si="0"/>
        <v>0</v>
      </c>
    </row>
    <row r="56" spans="1:15">
      <c r="A56" s="15" t="s">
        <v>35</v>
      </c>
      <c r="B56" s="302" t="s">
        <v>193</v>
      </c>
      <c r="C56" s="282">
        <f>SUM(D56:N56)</f>
        <v>0</v>
      </c>
      <c r="D56" s="118"/>
      <c r="E56" s="95"/>
      <c r="F56" s="129"/>
      <c r="G56" s="95"/>
      <c r="H56" s="129"/>
      <c r="I56" s="95"/>
      <c r="J56" s="129"/>
      <c r="K56" s="95"/>
      <c r="L56" s="95"/>
      <c r="M56" s="95"/>
      <c r="N56" s="95"/>
      <c r="O56" s="177">
        <f t="shared" si="0"/>
        <v>0</v>
      </c>
    </row>
    <row r="57" spans="1:15">
      <c r="A57" s="22" t="s">
        <v>393</v>
      </c>
      <c r="B57" s="19"/>
      <c r="C57" s="19"/>
      <c r="D57" s="123"/>
      <c r="E57" s="122"/>
      <c r="F57" s="126"/>
      <c r="G57" s="122"/>
      <c r="H57" s="126"/>
      <c r="I57" s="122"/>
      <c r="J57" s="126"/>
      <c r="K57" s="122"/>
      <c r="L57" s="122"/>
      <c r="M57" s="122"/>
      <c r="N57" s="122"/>
      <c r="O57" s="177">
        <f t="shared" si="0"/>
        <v>0</v>
      </c>
    </row>
    <row r="58" spans="1:15">
      <c r="A58" s="15" t="s">
        <v>35</v>
      </c>
      <c r="B58" s="302" t="s">
        <v>192</v>
      </c>
      <c r="C58" s="282">
        <f>SUM(D58:N58)</f>
        <v>0</v>
      </c>
      <c r="D58" s="128"/>
      <c r="E58" s="121"/>
      <c r="F58" s="128"/>
      <c r="G58" s="121"/>
      <c r="H58" s="128"/>
      <c r="I58" s="121"/>
      <c r="J58" s="128"/>
      <c r="K58" s="121"/>
      <c r="L58" s="121"/>
      <c r="M58" s="121"/>
      <c r="N58" s="121"/>
      <c r="O58" s="177">
        <f t="shared" si="0"/>
        <v>0</v>
      </c>
    </row>
    <row r="59" spans="1:15">
      <c r="A59" s="13" t="s">
        <v>394</v>
      </c>
      <c r="B59" s="7"/>
      <c r="C59" s="7"/>
      <c r="D59" s="126"/>
      <c r="E59" s="122"/>
      <c r="F59" s="126"/>
      <c r="G59" s="122"/>
      <c r="H59" s="126"/>
      <c r="I59" s="122"/>
      <c r="J59" s="126"/>
      <c r="K59" s="122"/>
      <c r="L59" s="122"/>
      <c r="M59" s="122"/>
      <c r="N59" s="122"/>
      <c r="O59" s="177">
        <f t="shared" si="0"/>
        <v>0</v>
      </c>
    </row>
    <row r="60" spans="1:15">
      <c r="A60" s="15" t="s">
        <v>35</v>
      </c>
      <c r="B60" s="302" t="s">
        <v>193</v>
      </c>
      <c r="C60" s="282">
        <f>SUM(D60:N60)</f>
        <v>0</v>
      </c>
      <c r="D60" s="128"/>
      <c r="E60" s="121"/>
      <c r="F60" s="128"/>
      <c r="G60" s="121"/>
      <c r="H60" s="128"/>
      <c r="I60" s="121"/>
      <c r="J60" s="128"/>
      <c r="K60" s="182"/>
      <c r="L60" s="121"/>
      <c r="M60" s="121"/>
      <c r="N60" s="121"/>
      <c r="O60" s="177">
        <f t="shared" si="0"/>
        <v>0</v>
      </c>
    </row>
    <row r="61" spans="1:15">
      <c r="A61" s="54" t="s">
        <v>395</v>
      </c>
      <c r="B61" s="48"/>
      <c r="C61" s="48"/>
      <c r="D61" s="129"/>
      <c r="E61" s="95"/>
      <c r="F61" s="129"/>
      <c r="G61" s="95"/>
      <c r="H61" s="129"/>
      <c r="I61" s="95"/>
      <c r="J61" s="129"/>
      <c r="K61" s="95"/>
      <c r="L61" s="95"/>
      <c r="M61" s="95"/>
      <c r="N61" s="95"/>
      <c r="O61" s="177">
        <f t="shared" si="0"/>
        <v>0</v>
      </c>
    </row>
    <row r="62" spans="1:15">
      <c r="A62" s="15" t="s">
        <v>35</v>
      </c>
      <c r="B62" s="302" t="s">
        <v>192</v>
      </c>
      <c r="C62" s="282">
        <f>SUM(D62:N62)</f>
        <v>156</v>
      </c>
      <c r="D62" s="128"/>
      <c r="E62" s="121"/>
      <c r="F62" s="128"/>
      <c r="G62" s="121"/>
      <c r="H62" s="128">
        <v>156</v>
      </c>
      <c r="I62" s="121"/>
      <c r="J62" s="128"/>
      <c r="K62" s="121"/>
      <c r="L62" s="121"/>
      <c r="M62" s="121">
        <v>0</v>
      </c>
      <c r="N62" s="121"/>
      <c r="O62" s="177">
        <f t="shared" si="0"/>
        <v>156</v>
      </c>
    </row>
    <row r="63" spans="1:15">
      <c r="A63" s="548" t="s">
        <v>482</v>
      </c>
      <c r="B63" s="48"/>
      <c r="C63" s="48"/>
      <c r="D63" s="129"/>
      <c r="E63" s="95"/>
      <c r="F63" s="129"/>
      <c r="G63" s="95"/>
      <c r="H63" s="129"/>
      <c r="I63" s="95"/>
      <c r="J63" s="129"/>
      <c r="K63" s="95"/>
      <c r="L63" s="95"/>
      <c r="M63" s="95"/>
      <c r="N63" s="95"/>
      <c r="O63" s="177">
        <f t="shared" si="0"/>
        <v>0</v>
      </c>
    </row>
    <row r="64" spans="1:15">
      <c r="A64" s="15" t="s">
        <v>35</v>
      </c>
      <c r="B64" s="302" t="s">
        <v>193</v>
      </c>
      <c r="C64" s="282">
        <f>SUM(D64:N64)</f>
        <v>30327</v>
      </c>
      <c r="D64" s="128"/>
      <c r="E64" s="121"/>
      <c r="F64" s="128"/>
      <c r="G64" s="121"/>
      <c r="H64" s="128"/>
      <c r="I64" s="121"/>
      <c r="J64" s="128"/>
      <c r="K64" s="121">
        <v>30327</v>
      </c>
      <c r="L64" s="121"/>
      <c r="M64" s="121">
        <v>0</v>
      </c>
      <c r="N64" s="121"/>
      <c r="O64" s="177">
        <f t="shared" si="0"/>
        <v>30327</v>
      </c>
    </row>
    <row r="65" spans="1:15">
      <c r="A65" s="57" t="s">
        <v>443</v>
      </c>
      <c r="B65" s="48"/>
      <c r="C65" s="48"/>
      <c r="D65" s="129"/>
      <c r="E65" s="122"/>
      <c r="F65" s="126"/>
      <c r="G65" s="122"/>
      <c r="H65" s="126"/>
      <c r="I65" s="122"/>
      <c r="J65" s="126"/>
      <c r="K65" s="122"/>
      <c r="L65" s="122"/>
      <c r="M65" s="122"/>
      <c r="N65" s="122"/>
      <c r="O65" s="177">
        <f t="shared" si="0"/>
        <v>0</v>
      </c>
    </row>
    <row r="66" spans="1:15">
      <c r="A66" s="11" t="s">
        <v>35</v>
      </c>
      <c r="B66" s="303" t="s">
        <v>193</v>
      </c>
      <c r="C66" s="282">
        <f>SUM(D66:N66)</f>
        <v>0</v>
      </c>
      <c r="D66" s="119"/>
      <c r="E66" s="121"/>
      <c r="F66" s="128"/>
      <c r="G66" s="121"/>
      <c r="H66" s="128"/>
      <c r="I66" s="121"/>
      <c r="J66" s="128"/>
      <c r="K66" s="121"/>
      <c r="L66" s="121"/>
      <c r="M66" s="121"/>
      <c r="N66" s="121"/>
      <c r="O66" s="177">
        <f t="shared" si="0"/>
        <v>0</v>
      </c>
    </row>
    <row r="67" spans="1:15">
      <c r="A67" s="54" t="s">
        <v>444</v>
      </c>
      <c r="B67" s="260"/>
      <c r="C67" s="260"/>
      <c r="D67" s="124"/>
      <c r="E67" s="122"/>
      <c r="F67" s="126"/>
      <c r="G67" s="122"/>
      <c r="H67" s="126"/>
      <c r="I67" s="122"/>
      <c r="J67" s="126"/>
      <c r="K67" s="122"/>
      <c r="L67" s="122"/>
      <c r="M67" s="122"/>
      <c r="N67" s="122"/>
      <c r="O67" s="177">
        <f t="shared" si="0"/>
        <v>0</v>
      </c>
    </row>
    <row r="68" spans="1:15">
      <c r="A68" s="15" t="s">
        <v>46</v>
      </c>
      <c r="B68" s="304" t="s">
        <v>192</v>
      </c>
      <c r="C68" s="282">
        <f>SUM(D68:N68)</f>
        <v>0</v>
      </c>
      <c r="D68" s="118"/>
      <c r="E68" s="121"/>
      <c r="F68" s="128"/>
      <c r="G68" s="121"/>
      <c r="H68" s="128"/>
      <c r="I68" s="121"/>
      <c r="J68" s="128"/>
      <c r="K68" s="121"/>
      <c r="L68" s="121"/>
      <c r="M68" s="121"/>
      <c r="N68" s="121"/>
      <c r="O68" s="177">
        <f t="shared" si="0"/>
        <v>0</v>
      </c>
    </row>
    <row r="69" spans="1:15">
      <c r="A69" s="353" t="s">
        <v>445</v>
      </c>
      <c r="B69" s="260"/>
      <c r="C69" s="260"/>
      <c r="D69" s="124"/>
      <c r="E69" s="122"/>
      <c r="F69" s="126"/>
      <c r="G69" s="122"/>
      <c r="H69" s="126"/>
      <c r="I69" s="122"/>
      <c r="J69" s="126"/>
      <c r="K69" s="122"/>
      <c r="L69" s="122"/>
      <c r="M69" s="122"/>
      <c r="N69" s="122"/>
      <c r="O69" s="177">
        <f t="shared" si="0"/>
        <v>0</v>
      </c>
    </row>
    <row r="70" spans="1:15">
      <c r="A70" s="384" t="s">
        <v>46</v>
      </c>
      <c r="B70" s="304" t="s">
        <v>192</v>
      </c>
      <c r="C70" s="282">
        <f>SUM(D70:N70)</f>
        <v>0</v>
      </c>
      <c r="D70" s="118"/>
      <c r="E70" s="121"/>
      <c r="F70" s="128"/>
      <c r="G70" s="121"/>
      <c r="H70" s="128"/>
      <c r="I70" s="121"/>
      <c r="J70" s="128"/>
      <c r="K70" s="121"/>
      <c r="L70" s="121"/>
      <c r="M70" s="121"/>
      <c r="N70" s="121"/>
      <c r="O70" s="177">
        <f t="shared" si="0"/>
        <v>0</v>
      </c>
    </row>
    <row r="71" spans="1:15">
      <c r="A71" s="353" t="s">
        <v>446</v>
      </c>
      <c r="B71" s="260"/>
      <c r="C71" s="260"/>
      <c r="D71" s="124"/>
      <c r="E71" s="122"/>
      <c r="F71" s="126"/>
      <c r="G71" s="122"/>
      <c r="H71" s="126"/>
      <c r="I71" s="122"/>
      <c r="J71" s="126"/>
      <c r="K71" s="122"/>
      <c r="L71" s="122"/>
      <c r="M71" s="122"/>
      <c r="N71" s="122"/>
      <c r="O71" s="177">
        <f t="shared" si="0"/>
        <v>0</v>
      </c>
    </row>
    <row r="72" spans="1:15">
      <c r="A72" s="384" t="s">
        <v>46</v>
      </c>
      <c r="B72" s="304" t="s">
        <v>192</v>
      </c>
      <c r="C72" s="282">
        <f>SUM(D72:N72)</f>
        <v>0</v>
      </c>
      <c r="D72" s="118"/>
      <c r="E72" s="121"/>
      <c r="F72" s="128"/>
      <c r="G72" s="121"/>
      <c r="H72" s="128"/>
      <c r="I72" s="121"/>
      <c r="J72" s="128"/>
      <c r="K72" s="121"/>
      <c r="L72" s="121"/>
      <c r="M72" s="121"/>
      <c r="N72" s="121"/>
      <c r="O72" s="177">
        <f t="shared" si="0"/>
        <v>0</v>
      </c>
    </row>
    <row r="73" spans="1:15">
      <c r="A73" s="353" t="s">
        <v>447</v>
      </c>
      <c r="B73" s="260"/>
      <c r="C73" s="335"/>
      <c r="D73" s="119"/>
      <c r="E73" s="119"/>
      <c r="F73" s="129"/>
      <c r="G73" s="95"/>
      <c r="H73" s="129"/>
      <c r="I73" s="95"/>
      <c r="J73" s="129"/>
      <c r="K73" s="95"/>
      <c r="L73" s="95"/>
      <c r="M73" s="95"/>
      <c r="N73" s="95"/>
      <c r="O73" s="177">
        <f t="shared" si="0"/>
        <v>0</v>
      </c>
    </row>
    <row r="74" spans="1:15">
      <c r="A74" s="384" t="s">
        <v>46</v>
      </c>
      <c r="B74" s="304" t="s">
        <v>192</v>
      </c>
      <c r="C74" s="282">
        <f>SUM(D74:N74)</f>
        <v>0</v>
      </c>
      <c r="D74" s="119"/>
      <c r="E74" s="119"/>
      <c r="F74" s="129"/>
      <c r="G74" s="95"/>
      <c r="H74" s="129"/>
      <c r="I74" s="95"/>
      <c r="J74" s="129"/>
      <c r="K74" s="95"/>
      <c r="L74" s="95"/>
      <c r="M74" s="95"/>
      <c r="N74" s="95"/>
      <c r="O74" s="177">
        <f t="shared" si="0"/>
        <v>0</v>
      </c>
    </row>
    <row r="75" spans="1:15">
      <c r="A75" s="309" t="s">
        <v>448</v>
      </c>
      <c r="B75" s="60"/>
      <c r="C75" s="47"/>
      <c r="D75" s="124"/>
      <c r="E75" s="122"/>
      <c r="F75" s="122"/>
      <c r="G75" s="122"/>
      <c r="H75" s="122"/>
      <c r="I75" s="122"/>
      <c r="J75" s="122"/>
      <c r="K75" s="122"/>
      <c r="L75" s="122"/>
      <c r="M75" s="122"/>
      <c r="N75" s="122"/>
      <c r="O75" s="177">
        <f t="shared" si="0"/>
        <v>0</v>
      </c>
    </row>
    <row r="76" spans="1:15">
      <c r="A76" s="29" t="s">
        <v>45</v>
      </c>
      <c r="B76" s="278" t="s">
        <v>192</v>
      </c>
      <c r="C76" s="282">
        <f>SUM(D76:N76)</f>
        <v>0</v>
      </c>
      <c r="D76" s="118"/>
      <c r="E76" s="121"/>
      <c r="F76" s="121"/>
      <c r="G76" s="121"/>
      <c r="H76" s="121"/>
      <c r="I76" s="121"/>
      <c r="J76" s="121"/>
      <c r="K76" s="121"/>
      <c r="L76" s="121"/>
      <c r="M76" s="121"/>
      <c r="N76" s="121"/>
      <c r="O76" s="177">
        <f t="shared" si="0"/>
        <v>0</v>
      </c>
    </row>
    <row r="77" spans="1:15">
      <c r="A77" s="309" t="s">
        <v>449</v>
      </c>
      <c r="B77" s="60"/>
      <c r="C77" s="47"/>
      <c r="D77" s="124"/>
      <c r="E77" s="122"/>
      <c r="F77" s="122"/>
      <c r="G77" s="122"/>
      <c r="H77" s="122"/>
      <c r="I77" s="122"/>
      <c r="J77" s="122"/>
      <c r="K77" s="122"/>
      <c r="L77" s="122"/>
      <c r="M77" s="122"/>
      <c r="N77" s="122"/>
      <c r="O77" s="177">
        <f t="shared" ref="O77:O118" si="1">SUM(D77:N77)</f>
        <v>0</v>
      </c>
    </row>
    <row r="78" spans="1:15">
      <c r="A78" s="29" t="s">
        <v>45</v>
      </c>
      <c r="B78" s="278" t="s">
        <v>193</v>
      </c>
      <c r="C78" s="282">
        <f>SUM(D78:N78)</f>
        <v>0</v>
      </c>
      <c r="D78" s="118"/>
      <c r="E78" s="121"/>
      <c r="F78" s="121"/>
      <c r="G78" s="121"/>
      <c r="H78" s="121"/>
      <c r="I78" s="121"/>
      <c r="J78" s="121"/>
      <c r="K78" s="121"/>
      <c r="L78" s="121"/>
      <c r="M78" s="121"/>
      <c r="N78" s="121"/>
      <c r="O78" s="177">
        <f t="shared" si="1"/>
        <v>0</v>
      </c>
    </row>
    <row r="79" spans="1:15">
      <c r="A79" s="309" t="s">
        <v>450</v>
      </c>
      <c r="B79" s="60"/>
      <c r="C79" s="47"/>
      <c r="D79" s="124"/>
      <c r="E79" s="122"/>
      <c r="F79" s="122"/>
      <c r="G79" s="122"/>
      <c r="H79" s="122"/>
      <c r="I79" s="122"/>
      <c r="J79" s="122"/>
      <c r="K79" s="122"/>
      <c r="L79" s="122"/>
      <c r="M79" s="122"/>
      <c r="N79" s="122"/>
      <c r="O79" s="177">
        <f t="shared" si="1"/>
        <v>0</v>
      </c>
    </row>
    <row r="80" spans="1:15">
      <c r="A80" s="29" t="s">
        <v>45</v>
      </c>
      <c r="B80" s="278" t="s">
        <v>193</v>
      </c>
      <c r="C80" s="282">
        <f>SUM(D80:N80)</f>
        <v>0</v>
      </c>
      <c r="D80" s="118"/>
      <c r="E80" s="121"/>
      <c r="F80" s="121"/>
      <c r="G80" s="121"/>
      <c r="H80" s="121"/>
      <c r="I80" s="121"/>
      <c r="J80" s="121"/>
      <c r="K80" s="121"/>
      <c r="L80" s="121"/>
      <c r="M80" s="121"/>
      <c r="N80" s="121"/>
      <c r="O80" s="177">
        <f t="shared" si="1"/>
        <v>0</v>
      </c>
    </row>
    <row r="81" spans="1:15">
      <c r="A81" s="240" t="s">
        <v>451</v>
      </c>
      <c r="B81" s="389"/>
      <c r="C81" s="363"/>
      <c r="D81" s="126"/>
      <c r="E81" s="122"/>
      <c r="F81" s="126"/>
      <c r="G81" s="122"/>
      <c r="H81" s="126"/>
      <c r="I81" s="122"/>
      <c r="J81" s="126"/>
      <c r="K81" s="122"/>
      <c r="L81" s="122"/>
      <c r="M81" s="122"/>
      <c r="N81" s="122"/>
      <c r="O81" s="177">
        <f t="shared" si="1"/>
        <v>0</v>
      </c>
    </row>
    <row r="82" spans="1:15">
      <c r="A82" s="29" t="s">
        <v>45</v>
      </c>
      <c r="B82" s="278" t="s">
        <v>193</v>
      </c>
      <c r="C82" s="282">
        <f>SUM(D82:N82)</f>
        <v>0</v>
      </c>
      <c r="D82" s="128"/>
      <c r="E82" s="121"/>
      <c r="F82" s="128"/>
      <c r="G82" s="121"/>
      <c r="H82" s="128"/>
      <c r="I82" s="121"/>
      <c r="J82" s="128"/>
      <c r="K82" s="121"/>
      <c r="L82" s="121"/>
      <c r="M82" s="121"/>
      <c r="N82" s="121"/>
      <c r="O82" s="177">
        <f t="shared" si="1"/>
        <v>0</v>
      </c>
    </row>
    <row r="83" spans="1:15">
      <c r="A83" s="240" t="s">
        <v>452</v>
      </c>
      <c r="B83" s="389"/>
      <c r="C83" s="363"/>
      <c r="D83" s="125"/>
      <c r="E83" s="122"/>
      <c r="F83" s="126"/>
      <c r="G83" s="122"/>
      <c r="H83" s="126"/>
      <c r="I83" s="122"/>
      <c r="J83" s="126"/>
      <c r="K83" s="122"/>
      <c r="L83" s="122"/>
      <c r="M83" s="122"/>
      <c r="N83" s="122"/>
      <c r="O83" s="177">
        <f t="shared" si="1"/>
        <v>0</v>
      </c>
    </row>
    <row r="84" spans="1:15">
      <c r="A84" s="29" t="s">
        <v>45</v>
      </c>
      <c r="B84" s="278" t="s">
        <v>193</v>
      </c>
      <c r="C84" s="282">
        <f>SUM(D84:N84)</f>
        <v>0</v>
      </c>
      <c r="D84" s="127"/>
      <c r="E84" s="121"/>
      <c r="F84" s="128"/>
      <c r="G84" s="121"/>
      <c r="H84" s="128"/>
      <c r="I84" s="121"/>
      <c r="J84" s="128"/>
      <c r="K84" s="121"/>
      <c r="L84" s="121"/>
      <c r="M84" s="121"/>
      <c r="N84" s="121"/>
      <c r="O84" s="177">
        <f t="shared" si="1"/>
        <v>0</v>
      </c>
    </row>
    <row r="85" spans="1:15">
      <c r="A85" s="383" t="s">
        <v>453</v>
      </c>
      <c r="B85" s="7"/>
      <c r="C85" s="19"/>
      <c r="D85" s="126"/>
      <c r="E85" s="122"/>
      <c r="F85" s="126"/>
      <c r="G85" s="122"/>
      <c r="H85" s="126"/>
      <c r="I85" s="122"/>
      <c r="J85" s="126"/>
      <c r="K85" s="122"/>
      <c r="L85" s="122"/>
      <c r="M85" s="122"/>
      <c r="N85" s="122"/>
      <c r="O85" s="177">
        <f t="shared" si="1"/>
        <v>0</v>
      </c>
    </row>
    <row r="86" spans="1:15">
      <c r="A86" s="15" t="s">
        <v>35</v>
      </c>
      <c r="B86" s="302" t="s">
        <v>192</v>
      </c>
      <c r="C86" s="282">
        <f>SUM(D86:N86)</f>
        <v>0</v>
      </c>
      <c r="D86" s="128"/>
      <c r="E86" s="121"/>
      <c r="F86" s="128"/>
      <c r="G86" s="121"/>
      <c r="H86" s="128"/>
      <c r="I86" s="121"/>
      <c r="J86" s="128"/>
      <c r="K86" s="121"/>
      <c r="L86" s="121"/>
      <c r="M86" s="121"/>
      <c r="N86" s="121"/>
      <c r="O86" s="177">
        <f t="shared" si="1"/>
        <v>0</v>
      </c>
    </row>
    <row r="87" spans="1:15">
      <c r="A87" s="13" t="s">
        <v>454</v>
      </c>
      <c r="B87" s="333"/>
      <c r="C87" s="363"/>
      <c r="D87" s="129"/>
      <c r="E87" s="95"/>
      <c r="F87" s="129"/>
      <c r="G87" s="95"/>
      <c r="H87" s="129"/>
      <c r="I87" s="95"/>
      <c r="J87" s="129"/>
      <c r="K87" s="95"/>
      <c r="L87" s="95"/>
      <c r="M87" s="95"/>
      <c r="N87" s="95"/>
      <c r="O87" s="177">
        <f t="shared" si="1"/>
        <v>0</v>
      </c>
    </row>
    <row r="88" spans="1:15">
      <c r="A88" s="15" t="s">
        <v>35</v>
      </c>
      <c r="B88" s="302" t="s">
        <v>192</v>
      </c>
      <c r="C88" s="282">
        <f>SUM(D88:N88)</f>
        <v>0</v>
      </c>
      <c r="D88" s="129"/>
      <c r="E88" s="95"/>
      <c r="F88" s="129"/>
      <c r="G88" s="95"/>
      <c r="H88" s="129"/>
      <c r="I88" s="95"/>
      <c r="J88" s="129"/>
      <c r="K88" s="95"/>
      <c r="L88" s="95"/>
      <c r="M88" s="95"/>
      <c r="N88" s="95"/>
      <c r="O88" s="177">
        <f t="shared" si="1"/>
        <v>0</v>
      </c>
    </row>
    <row r="89" spans="1:15">
      <c r="A89" s="22" t="s">
        <v>455</v>
      </c>
      <c r="B89" s="19"/>
      <c r="C89" s="19"/>
      <c r="D89" s="126"/>
      <c r="E89" s="122"/>
      <c r="F89" s="126"/>
      <c r="G89" s="122"/>
      <c r="H89" s="126"/>
      <c r="I89" s="122"/>
      <c r="J89" s="126"/>
      <c r="K89" s="122"/>
      <c r="L89" s="122"/>
      <c r="M89" s="122"/>
      <c r="N89" s="122"/>
      <c r="O89" s="177">
        <f t="shared" si="1"/>
        <v>0</v>
      </c>
    </row>
    <row r="90" spans="1:15">
      <c r="A90" s="11" t="s">
        <v>35</v>
      </c>
      <c r="B90" s="303" t="s">
        <v>192</v>
      </c>
      <c r="C90" s="282">
        <f>SUM(D90:N90)</f>
        <v>0</v>
      </c>
      <c r="D90" s="128"/>
      <c r="E90" s="121"/>
      <c r="F90" s="128"/>
      <c r="G90" s="121"/>
      <c r="H90" s="128"/>
      <c r="I90" s="121"/>
      <c r="J90" s="128"/>
      <c r="K90" s="121"/>
      <c r="L90" s="121"/>
      <c r="M90" s="121"/>
      <c r="N90" s="121"/>
      <c r="O90" s="177">
        <f t="shared" si="1"/>
        <v>0</v>
      </c>
    </row>
    <row r="91" spans="1:15">
      <c r="A91" s="13" t="s">
        <v>456</v>
      </c>
      <c r="B91" s="7"/>
      <c r="C91" s="7"/>
      <c r="D91" s="126"/>
      <c r="E91" s="122"/>
      <c r="F91" s="126"/>
      <c r="G91" s="122"/>
      <c r="H91" s="126"/>
      <c r="I91" s="122"/>
      <c r="J91" s="126"/>
      <c r="K91" s="122"/>
      <c r="L91" s="122"/>
      <c r="M91" s="122"/>
      <c r="N91" s="122"/>
      <c r="O91" s="177">
        <f t="shared" si="1"/>
        <v>0</v>
      </c>
    </row>
    <row r="92" spans="1:15">
      <c r="A92" s="15" t="s">
        <v>35</v>
      </c>
      <c r="B92" s="302" t="s">
        <v>192</v>
      </c>
      <c r="C92" s="282">
        <f>SUM(D92:N92)</f>
        <v>1642</v>
      </c>
      <c r="D92" s="128"/>
      <c r="E92" s="121">
        <v>1642</v>
      </c>
      <c r="F92" s="128"/>
      <c r="G92" s="121"/>
      <c r="H92" s="128"/>
      <c r="I92" s="121"/>
      <c r="J92" s="128">
        <v>0</v>
      </c>
      <c r="K92" s="121"/>
      <c r="L92" s="121"/>
      <c r="M92" s="121"/>
      <c r="N92" s="121"/>
      <c r="O92" s="177">
        <f t="shared" si="1"/>
        <v>1642</v>
      </c>
    </row>
    <row r="93" spans="1:15">
      <c r="A93" s="13" t="s">
        <v>457</v>
      </c>
      <c r="B93" s="7"/>
      <c r="C93" s="7"/>
      <c r="D93" s="126"/>
      <c r="E93" s="122"/>
      <c r="F93" s="126"/>
      <c r="G93" s="122"/>
      <c r="H93" s="126"/>
      <c r="I93" s="122"/>
      <c r="J93" s="126"/>
      <c r="K93" s="122"/>
      <c r="L93" s="122"/>
      <c r="M93" s="122"/>
      <c r="N93" s="122"/>
      <c r="O93" s="177">
        <f t="shared" si="1"/>
        <v>0</v>
      </c>
    </row>
    <row r="94" spans="1:15">
      <c r="A94" s="15" t="s">
        <v>35</v>
      </c>
      <c r="B94" s="302" t="s">
        <v>192</v>
      </c>
      <c r="C94" s="282">
        <f>SUM(D94:N94)</f>
        <v>6414</v>
      </c>
      <c r="D94" s="128"/>
      <c r="E94" s="95"/>
      <c r="F94" s="129"/>
      <c r="G94" s="95"/>
      <c r="H94" s="129">
        <v>6414</v>
      </c>
      <c r="I94" s="95"/>
      <c r="J94" s="129"/>
      <c r="K94" s="95"/>
      <c r="L94" s="95"/>
      <c r="M94" s="95"/>
      <c r="N94" s="95"/>
      <c r="O94" s="177">
        <f t="shared" si="1"/>
        <v>6414</v>
      </c>
    </row>
    <row r="95" spans="1:15">
      <c r="A95" s="13" t="s">
        <v>483</v>
      </c>
      <c r="B95" s="7"/>
      <c r="C95" s="7"/>
      <c r="D95" s="126"/>
      <c r="E95" s="122"/>
      <c r="F95" s="126"/>
      <c r="G95" s="122"/>
      <c r="H95" s="122"/>
      <c r="I95" s="126"/>
      <c r="J95" s="122"/>
      <c r="K95" s="126"/>
      <c r="L95" s="122"/>
      <c r="M95" s="124"/>
      <c r="N95" s="122"/>
      <c r="O95" s="177"/>
    </row>
    <row r="96" spans="1:15">
      <c r="A96" s="15" t="s">
        <v>35</v>
      </c>
      <c r="B96" s="302" t="s">
        <v>192</v>
      </c>
      <c r="C96" s="282">
        <f>SUM(D96:N96)</f>
        <v>0</v>
      </c>
      <c r="D96" s="128"/>
      <c r="E96" s="121"/>
      <c r="F96" s="128"/>
      <c r="G96" s="121"/>
      <c r="H96" s="121">
        <v>0</v>
      </c>
      <c r="I96" s="128"/>
      <c r="J96" s="121"/>
      <c r="K96" s="128"/>
      <c r="L96" s="121"/>
      <c r="M96" s="118"/>
      <c r="N96" s="121"/>
      <c r="O96" s="177"/>
    </row>
    <row r="97" spans="1:16">
      <c r="A97" s="13" t="s">
        <v>484</v>
      </c>
      <c r="B97" s="7"/>
      <c r="C97" s="7"/>
      <c r="D97" s="126"/>
      <c r="E97" s="122"/>
      <c r="F97" s="126"/>
      <c r="G97" s="122"/>
      <c r="H97" s="122"/>
      <c r="I97" s="126"/>
      <c r="J97" s="122"/>
      <c r="K97" s="126"/>
      <c r="L97" s="122"/>
      <c r="M97" s="124"/>
      <c r="N97" s="122"/>
      <c r="O97" s="177">
        <f t="shared" si="1"/>
        <v>0</v>
      </c>
    </row>
    <row r="98" spans="1:16">
      <c r="A98" s="15" t="s">
        <v>35</v>
      </c>
      <c r="B98" s="302" t="s">
        <v>192</v>
      </c>
      <c r="C98" s="282">
        <f>SUM(D98:N98)</f>
        <v>0</v>
      </c>
      <c r="D98" s="128"/>
      <c r="E98" s="121"/>
      <c r="F98" s="128"/>
      <c r="G98" s="121"/>
      <c r="H98" s="121">
        <v>0</v>
      </c>
      <c r="I98" s="128"/>
      <c r="J98" s="121"/>
      <c r="K98" s="128"/>
      <c r="L98" s="121"/>
      <c r="M98" s="118"/>
      <c r="N98" s="121"/>
      <c r="O98" s="177">
        <f t="shared" si="1"/>
        <v>0</v>
      </c>
    </row>
    <row r="99" spans="1:16">
      <c r="A99" s="13" t="s">
        <v>485</v>
      </c>
      <c r="B99" s="48"/>
      <c r="C99" s="48"/>
      <c r="D99" s="129"/>
      <c r="E99" s="95"/>
      <c r="F99" s="129"/>
      <c r="G99" s="95"/>
      <c r="H99" s="95"/>
      <c r="I99" s="129"/>
      <c r="J99" s="95"/>
      <c r="K99" s="122"/>
      <c r="L99" s="122"/>
      <c r="M99" s="122"/>
      <c r="N99" s="122"/>
      <c r="O99" s="177">
        <f t="shared" si="1"/>
        <v>0</v>
      </c>
    </row>
    <row r="100" spans="1:16">
      <c r="A100" s="11" t="s">
        <v>35</v>
      </c>
      <c r="B100" s="303" t="s">
        <v>192</v>
      </c>
      <c r="C100" s="282">
        <f>SUM(D100:N100)</f>
        <v>0</v>
      </c>
      <c r="D100" s="129"/>
      <c r="E100" s="95"/>
      <c r="F100" s="129"/>
      <c r="G100" s="95"/>
      <c r="H100" s="95"/>
      <c r="I100" s="129"/>
      <c r="J100" s="95"/>
      <c r="K100" s="121"/>
      <c r="L100" s="121"/>
      <c r="M100" s="121"/>
      <c r="N100" s="121"/>
      <c r="O100" s="177">
        <f t="shared" si="1"/>
        <v>0</v>
      </c>
    </row>
    <row r="101" spans="1:16">
      <c r="A101" s="13" t="s">
        <v>626</v>
      </c>
      <c r="B101" s="7"/>
      <c r="C101" s="7"/>
      <c r="D101" s="126"/>
      <c r="E101" s="122"/>
      <c r="F101" s="126"/>
      <c r="G101" s="122"/>
      <c r="H101" s="122"/>
      <c r="I101" s="126"/>
      <c r="J101" s="122"/>
      <c r="K101" s="122"/>
      <c r="L101" s="126"/>
      <c r="M101" s="122"/>
      <c r="N101" s="124"/>
      <c r="O101" s="177">
        <f t="shared" si="1"/>
        <v>0</v>
      </c>
    </row>
    <row r="102" spans="1:16">
      <c r="A102" s="15" t="s">
        <v>35</v>
      </c>
      <c r="B102" s="302" t="s">
        <v>192</v>
      </c>
      <c r="C102" s="282">
        <f>SUM(D102:N102)</f>
        <v>729</v>
      </c>
      <c r="D102" s="128"/>
      <c r="E102" s="121"/>
      <c r="F102" s="128"/>
      <c r="G102" s="121"/>
      <c r="H102" s="121">
        <v>729</v>
      </c>
      <c r="I102" s="128"/>
      <c r="J102" s="121"/>
      <c r="K102" s="121"/>
      <c r="L102" s="128"/>
      <c r="M102" s="121"/>
      <c r="N102" s="118"/>
      <c r="O102" s="177">
        <f t="shared" si="1"/>
        <v>729</v>
      </c>
    </row>
    <row r="103" spans="1:16">
      <c r="A103" s="549" t="s">
        <v>627</v>
      </c>
      <c r="B103" s="7"/>
      <c r="C103" s="7"/>
      <c r="D103" s="126"/>
      <c r="E103" s="122"/>
      <c r="F103" s="126"/>
      <c r="G103" s="122"/>
      <c r="H103" s="122"/>
      <c r="I103" s="126"/>
      <c r="J103" s="122"/>
      <c r="K103" s="122"/>
      <c r="L103" s="126"/>
      <c r="M103" s="122"/>
      <c r="N103" s="124"/>
      <c r="O103" s="177">
        <f t="shared" si="1"/>
        <v>0</v>
      </c>
    </row>
    <row r="104" spans="1:16">
      <c r="A104" s="15" t="s">
        <v>35</v>
      </c>
      <c r="B104" s="302" t="s">
        <v>192</v>
      </c>
      <c r="C104" s="282">
        <f>SUM(D104:N104)</f>
        <v>0</v>
      </c>
      <c r="D104" s="128"/>
      <c r="E104" s="121"/>
      <c r="F104" s="128"/>
      <c r="G104" s="121"/>
      <c r="H104" s="121"/>
      <c r="I104" s="128"/>
      <c r="J104" s="121"/>
      <c r="K104" s="182"/>
      <c r="L104" s="128"/>
      <c r="M104" s="121"/>
      <c r="N104" s="118"/>
      <c r="O104" s="177">
        <f t="shared" si="1"/>
        <v>0</v>
      </c>
    </row>
    <row r="105" spans="1:16">
      <c r="A105" s="54" t="s">
        <v>488</v>
      </c>
      <c r="B105" s="333"/>
      <c r="C105" s="363"/>
      <c r="D105" s="126"/>
      <c r="E105" s="122"/>
      <c r="F105" s="126"/>
      <c r="G105" s="122"/>
      <c r="H105" s="126"/>
      <c r="I105" s="122"/>
      <c r="J105" s="126"/>
      <c r="K105" s="122"/>
      <c r="L105" s="126"/>
      <c r="M105" s="122"/>
      <c r="N105" s="124"/>
      <c r="O105" s="177">
        <f t="shared" si="1"/>
        <v>0</v>
      </c>
    </row>
    <row r="106" spans="1:16">
      <c r="A106" s="11" t="s">
        <v>35</v>
      </c>
      <c r="B106" s="302" t="s">
        <v>192</v>
      </c>
      <c r="C106" s="282">
        <f>SUM(D106:N106)</f>
        <v>0</v>
      </c>
      <c r="D106" s="128"/>
      <c r="E106" s="121"/>
      <c r="F106" s="128"/>
      <c r="G106" s="121"/>
      <c r="H106" s="128"/>
      <c r="I106" s="121"/>
      <c r="J106" s="128"/>
      <c r="K106" s="121"/>
      <c r="L106" s="128"/>
      <c r="M106" s="121"/>
      <c r="N106" s="118"/>
      <c r="O106" s="177">
        <f t="shared" si="1"/>
        <v>0</v>
      </c>
    </row>
    <row r="107" spans="1:16">
      <c r="A107" s="54" t="s">
        <v>628</v>
      </c>
      <c r="B107" s="54"/>
      <c r="C107" s="7"/>
      <c r="D107" s="126"/>
      <c r="E107" s="122"/>
      <c r="F107" s="126"/>
      <c r="G107" s="122"/>
      <c r="H107" s="126"/>
      <c r="I107" s="122"/>
      <c r="J107" s="126"/>
      <c r="K107" s="122"/>
      <c r="L107" s="126"/>
      <c r="M107" s="122"/>
      <c r="N107" s="124"/>
      <c r="O107" s="177">
        <f t="shared" si="1"/>
        <v>0</v>
      </c>
    </row>
    <row r="108" spans="1:16">
      <c r="A108" s="15" t="s">
        <v>35</v>
      </c>
      <c r="B108" s="302" t="s">
        <v>192</v>
      </c>
      <c r="C108" s="282">
        <f>SUM(D108:N108)</f>
        <v>1871391</v>
      </c>
      <c r="D108" s="128"/>
      <c r="E108" s="121"/>
      <c r="F108" s="128"/>
      <c r="G108" s="121">
        <v>1871391</v>
      </c>
      <c r="H108" s="128"/>
      <c r="I108" s="121"/>
      <c r="J108" s="128"/>
      <c r="K108" s="121"/>
      <c r="L108" s="128"/>
      <c r="M108" s="121"/>
      <c r="N108" s="118"/>
      <c r="O108" s="177">
        <f t="shared" si="1"/>
        <v>1871391</v>
      </c>
    </row>
    <row r="109" spans="1:16">
      <c r="A109" s="54" t="s">
        <v>490</v>
      </c>
      <c r="B109" s="333"/>
      <c r="C109" s="363"/>
      <c r="D109" s="126"/>
      <c r="E109" s="122"/>
      <c r="F109" s="126"/>
      <c r="G109" s="122"/>
      <c r="H109" s="126"/>
      <c r="I109" s="122"/>
      <c r="J109" s="126"/>
      <c r="K109" s="122"/>
      <c r="L109" s="126"/>
      <c r="M109" s="122"/>
      <c r="N109" s="124"/>
      <c r="O109" s="177">
        <f t="shared" si="1"/>
        <v>0</v>
      </c>
    </row>
    <row r="110" spans="1:16">
      <c r="A110" s="15" t="s">
        <v>35</v>
      </c>
      <c r="B110" s="302" t="s">
        <v>193</v>
      </c>
      <c r="C110" s="282">
        <f>SUM(D110:N110)</f>
        <v>415000</v>
      </c>
      <c r="D110" s="128"/>
      <c r="E110" s="121"/>
      <c r="F110" s="128"/>
      <c r="G110" s="121"/>
      <c r="H110" s="128">
        <v>15000</v>
      </c>
      <c r="I110" s="121"/>
      <c r="J110" s="128"/>
      <c r="K110" s="121"/>
      <c r="L110" s="128"/>
      <c r="M110" s="121"/>
      <c r="N110" s="118">
        <v>400000</v>
      </c>
      <c r="O110" s="177">
        <f t="shared" si="1"/>
        <v>415000</v>
      </c>
    </row>
    <row r="111" spans="1:16">
      <c r="A111" s="22" t="s">
        <v>142</v>
      </c>
      <c r="B111" s="22"/>
      <c r="C111" s="286"/>
      <c r="D111" s="133"/>
      <c r="E111" s="132"/>
      <c r="F111" s="133"/>
      <c r="G111" s="132"/>
      <c r="H111" s="133"/>
      <c r="I111" s="132"/>
      <c r="J111" s="133"/>
      <c r="K111" s="132"/>
      <c r="L111" s="132"/>
      <c r="M111" s="132"/>
      <c r="N111" s="132"/>
      <c r="O111" s="177">
        <f t="shared" si="1"/>
        <v>0</v>
      </c>
    </row>
    <row r="112" spans="1:16">
      <c r="A112" s="14" t="s">
        <v>48</v>
      </c>
      <c r="B112" s="14"/>
      <c r="C112" s="282">
        <f>SUM(C68,C70,C72,C74,C76,C78,C80,C82,C84,C86,C88,C90,C92,C94,C98,C100,C102,C104,C106,C108,C110,C125)</f>
        <v>4757937</v>
      </c>
      <c r="D112" s="282">
        <f t="shared" ref="D112:N112" si="2">SUM(D68,D70,D72,D74,D76,D78,D80,D82,D84,D86,D88,D90,D92,D94,D98,D100,D102,D104,D106,D108,D110,D125)</f>
        <v>0</v>
      </c>
      <c r="E112" s="282">
        <f t="shared" si="2"/>
        <v>645105</v>
      </c>
      <c r="F112" s="282">
        <f t="shared" si="2"/>
        <v>0</v>
      </c>
      <c r="G112" s="282">
        <f t="shared" si="2"/>
        <v>1871391</v>
      </c>
      <c r="H112" s="282">
        <f t="shared" si="2"/>
        <v>243720</v>
      </c>
      <c r="I112" s="282">
        <f t="shared" si="2"/>
        <v>17838</v>
      </c>
      <c r="J112" s="282">
        <f t="shared" si="2"/>
        <v>78810</v>
      </c>
      <c r="K112" s="282">
        <f t="shared" si="2"/>
        <v>30327</v>
      </c>
      <c r="L112" s="282">
        <f t="shared" si="2"/>
        <v>54895</v>
      </c>
      <c r="M112" s="282">
        <f t="shared" si="2"/>
        <v>0</v>
      </c>
      <c r="N112" s="282">
        <f t="shared" si="2"/>
        <v>1815851</v>
      </c>
      <c r="O112" s="177">
        <f t="shared" si="1"/>
        <v>4757937</v>
      </c>
      <c r="P112" s="177">
        <f>SUM(D112:N112)</f>
        <v>4757937</v>
      </c>
    </row>
    <row r="113" spans="1:23">
      <c r="A113" s="10" t="s">
        <v>49</v>
      </c>
      <c r="B113" s="10"/>
      <c r="C113" s="7"/>
      <c r="D113" s="124"/>
      <c r="E113" s="122"/>
      <c r="F113" s="122"/>
      <c r="G113" s="126"/>
      <c r="H113" s="122"/>
      <c r="I113" s="122"/>
      <c r="J113" s="122"/>
      <c r="K113" s="122"/>
      <c r="L113" s="124"/>
      <c r="M113" s="124"/>
      <c r="N113" s="124"/>
      <c r="O113" s="177">
        <f t="shared" si="1"/>
        <v>0</v>
      </c>
      <c r="P113" s="5"/>
      <c r="Q113" s="5"/>
      <c r="R113" s="5"/>
      <c r="S113" s="5"/>
      <c r="T113" s="5"/>
      <c r="U113" s="5"/>
      <c r="V113" s="5"/>
      <c r="W113" s="5"/>
    </row>
    <row r="114" spans="1:23">
      <c r="A114" s="15" t="s">
        <v>48</v>
      </c>
      <c r="B114" s="15"/>
      <c r="C114" s="282">
        <f>SUM(D114:N114)</f>
        <v>-1072174</v>
      </c>
      <c r="D114" s="128"/>
      <c r="E114" s="121">
        <v>-468731</v>
      </c>
      <c r="F114" s="121">
        <v>0</v>
      </c>
      <c r="G114" s="128">
        <v>-603443</v>
      </c>
      <c r="H114" s="121">
        <v>0</v>
      </c>
      <c r="I114" s="121"/>
      <c r="J114" s="121">
        <v>0</v>
      </c>
      <c r="K114" s="121">
        <v>0</v>
      </c>
      <c r="L114" s="118">
        <v>0</v>
      </c>
      <c r="M114" s="118">
        <v>0</v>
      </c>
      <c r="N114" s="118">
        <v>0</v>
      </c>
      <c r="O114" s="177">
        <f t="shared" si="1"/>
        <v>-1072174</v>
      </c>
      <c r="P114" s="5"/>
      <c r="Q114" s="5"/>
      <c r="R114" s="5"/>
      <c r="S114" s="5"/>
      <c r="T114" s="5"/>
      <c r="U114" s="5"/>
      <c r="V114" s="5"/>
      <c r="W114" s="5"/>
    </row>
    <row r="115" spans="1:23">
      <c r="A115" s="11" t="s">
        <v>143</v>
      </c>
      <c r="B115" s="11"/>
      <c r="C115" s="19"/>
      <c r="D115" s="129"/>
      <c r="E115" s="95"/>
      <c r="F115" s="95"/>
      <c r="G115" s="129"/>
      <c r="H115" s="95"/>
      <c r="I115" s="95"/>
      <c r="J115" s="95"/>
      <c r="K115" s="95"/>
      <c r="L115" s="119"/>
      <c r="M115" s="119"/>
      <c r="N115" s="119"/>
      <c r="O115" s="177">
        <f t="shared" si="1"/>
        <v>0</v>
      </c>
      <c r="P115" s="5"/>
      <c r="Q115" s="5"/>
      <c r="R115" s="5"/>
      <c r="S115" s="5"/>
      <c r="T115" s="5"/>
      <c r="U115" s="5"/>
      <c r="V115" s="5"/>
      <c r="W115" s="5"/>
    </row>
    <row r="116" spans="1:23">
      <c r="A116" s="11" t="s">
        <v>48</v>
      </c>
      <c r="B116" s="11"/>
      <c r="C116" s="282">
        <f>SUM(D116:N116)</f>
        <v>-274597</v>
      </c>
      <c r="D116" s="129"/>
      <c r="E116" s="95"/>
      <c r="F116" s="95">
        <v>0</v>
      </c>
      <c r="G116" s="95">
        <v>-274597</v>
      </c>
      <c r="H116" s="95">
        <v>0</v>
      </c>
      <c r="I116" s="95">
        <v>0</v>
      </c>
      <c r="J116" s="95">
        <v>0</v>
      </c>
      <c r="K116" s="95">
        <v>0</v>
      </c>
      <c r="L116" s="95">
        <v>0</v>
      </c>
      <c r="M116" s="95">
        <v>0</v>
      </c>
      <c r="N116" s="95">
        <v>0</v>
      </c>
      <c r="O116" s="177">
        <f t="shared" si="1"/>
        <v>-274597</v>
      </c>
      <c r="P116" s="5"/>
      <c r="Q116" s="5"/>
      <c r="R116" s="5"/>
      <c r="S116" s="5"/>
      <c r="T116" s="5"/>
      <c r="U116" s="5"/>
      <c r="V116" s="5"/>
      <c r="W116" s="5"/>
    </row>
    <row r="117" spans="1:23">
      <c r="A117" s="54" t="s">
        <v>47</v>
      </c>
      <c r="B117" s="54"/>
      <c r="C117" s="47"/>
      <c r="D117" s="156"/>
      <c r="E117" s="138"/>
      <c r="F117" s="138"/>
      <c r="G117" s="154"/>
      <c r="H117" s="138"/>
      <c r="I117" s="138"/>
      <c r="J117" s="138"/>
      <c r="K117" s="138"/>
      <c r="L117" s="156"/>
      <c r="M117" s="156"/>
      <c r="N117" s="156"/>
      <c r="O117" s="177">
        <f t="shared" si="1"/>
        <v>0</v>
      </c>
      <c r="P117" s="5"/>
      <c r="Q117" s="5"/>
      <c r="R117" s="5"/>
      <c r="S117" s="5"/>
      <c r="T117" s="5"/>
      <c r="U117" s="5"/>
      <c r="V117" s="5"/>
      <c r="W117" s="5"/>
    </row>
    <row r="118" spans="1:23">
      <c r="A118" s="46" t="s">
        <v>45</v>
      </c>
      <c r="B118" s="46"/>
      <c r="C118" s="287">
        <f>SUM(C112,C114,C116)</f>
        <v>3411166</v>
      </c>
      <c r="D118" s="287">
        <f>SUM(D125,D86,D90,D92,D94,D98,D100,D102,D104,,D106,D108,D110,)</f>
        <v>0</v>
      </c>
      <c r="E118" s="287">
        <f>SUM(E112,E114,E116)</f>
        <v>176374</v>
      </c>
      <c r="F118" s="287">
        <f t="shared" ref="F118:N118" si="3">SUM(F112,F114,F116)</f>
        <v>0</v>
      </c>
      <c r="G118" s="287">
        <f t="shared" si="3"/>
        <v>993351</v>
      </c>
      <c r="H118" s="287">
        <f t="shared" si="3"/>
        <v>243720</v>
      </c>
      <c r="I118" s="287">
        <f t="shared" si="3"/>
        <v>17838</v>
      </c>
      <c r="J118" s="287">
        <f t="shared" si="3"/>
        <v>78810</v>
      </c>
      <c r="K118" s="287">
        <f t="shared" si="3"/>
        <v>30327</v>
      </c>
      <c r="L118" s="287">
        <f t="shared" si="3"/>
        <v>54895</v>
      </c>
      <c r="M118" s="287">
        <f t="shared" si="3"/>
        <v>0</v>
      </c>
      <c r="N118" s="287">
        <f t="shared" si="3"/>
        <v>1815851</v>
      </c>
      <c r="O118" s="177">
        <f t="shared" si="1"/>
        <v>3411166</v>
      </c>
      <c r="P118" s="5"/>
      <c r="Q118" s="5"/>
      <c r="R118" s="5"/>
      <c r="S118" s="5"/>
      <c r="T118" s="5"/>
      <c r="U118" s="5"/>
      <c r="V118" s="5"/>
      <c r="W118" s="5"/>
    </row>
    <row r="119" spans="1:23" ht="19.5" customHeight="1">
      <c r="A119" s="55" t="s">
        <v>195</v>
      </c>
      <c r="B119" s="55"/>
      <c r="C119" s="307">
        <f>C112-(C120+C121)</f>
        <v>4342937</v>
      </c>
      <c r="D119" s="307">
        <f t="shared" ref="D119:N119" si="4">D112-(D120+D121)</f>
        <v>0</v>
      </c>
      <c r="E119" s="307">
        <f t="shared" si="4"/>
        <v>645105</v>
      </c>
      <c r="F119" s="307">
        <f t="shared" si="4"/>
        <v>0</v>
      </c>
      <c r="G119" s="307">
        <f t="shared" si="4"/>
        <v>1871391</v>
      </c>
      <c r="H119" s="307">
        <f t="shared" si="4"/>
        <v>228720</v>
      </c>
      <c r="I119" s="307">
        <f t="shared" si="4"/>
        <v>17838</v>
      </c>
      <c r="J119" s="307">
        <f t="shared" si="4"/>
        <v>78810</v>
      </c>
      <c r="K119" s="307">
        <f t="shared" si="4"/>
        <v>30327</v>
      </c>
      <c r="L119" s="307">
        <f t="shared" si="4"/>
        <v>54895</v>
      </c>
      <c r="M119" s="307">
        <f t="shared" si="4"/>
        <v>0</v>
      </c>
      <c r="N119" s="307">
        <f t="shared" si="4"/>
        <v>1415851</v>
      </c>
      <c r="O119" s="5"/>
      <c r="P119" s="5"/>
      <c r="Q119" s="5"/>
      <c r="R119" s="5"/>
      <c r="S119" s="5"/>
      <c r="T119" s="5"/>
      <c r="U119" s="5"/>
      <c r="V119" s="5"/>
      <c r="W119" s="5"/>
    </row>
    <row r="120" spans="1:23" ht="22.5" customHeight="1">
      <c r="A120" s="55" t="s">
        <v>196</v>
      </c>
      <c r="B120" s="55"/>
      <c r="C120" s="307">
        <f t="shared" ref="C120:N120" si="5">SUM(C18,C38,C56,C60,C66,C78,C80,C82,C84,C110)</f>
        <v>415000</v>
      </c>
      <c r="D120" s="307">
        <f t="shared" si="5"/>
        <v>0</v>
      </c>
      <c r="E120" s="307">
        <f t="shared" si="5"/>
        <v>0</v>
      </c>
      <c r="F120" s="307">
        <f t="shared" si="5"/>
        <v>0</v>
      </c>
      <c r="G120" s="307">
        <f t="shared" si="5"/>
        <v>0</v>
      </c>
      <c r="H120" s="307">
        <f t="shared" si="5"/>
        <v>15000</v>
      </c>
      <c r="I120" s="307">
        <f t="shared" si="5"/>
        <v>0</v>
      </c>
      <c r="J120" s="307">
        <f t="shared" si="5"/>
        <v>0</v>
      </c>
      <c r="K120" s="307">
        <f t="shared" si="5"/>
        <v>0</v>
      </c>
      <c r="L120" s="307">
        <f t="shared" si="5"/>
        <v>0</v>
      </c>
      <c r="M120" s="307">
        <f t="shared" si="5"/>
        <v>0</v>
      </c>
      <c r="N120" s="307">
        <f t="shared" si="5"/>
        <v>400000</v>
      </c>
      <c r="O120" s="5"/>
      <c r="P120" s="5"/>
      <c r="Q120" s="5"/>
      <c r="R120" s="5"/>
      <c r="S120" s="5"/>
      <c r="T120" s="5"/>
      <c r="U120" s="5"/>
      <c r="V120" s="5"/>
      <c r="W120" s="5"/>
    </row>
    <row r="121" spans="1:23" ht="22.5" customHeight="1">
      <c r="A121" s="55" t="s">
        <v>197</v>
      </c>
      <c r="B121" s="55"/>
      <c r="C121" s="307">
        <f>SUM(C12)</f>
        <v>0</v>
      </c>
      <c r="D121" s="96">
        <f t="shared" ref="D121:N121" si="6">SUM(D12)</f>
        <v>0</v>
      </c>
      <c r="E121" s="96">
        <f t="shared" si="6"/>
        <v>0</v>
      </c>
      <c r="F121" s="96">
        <f t="shared" si="6"/>
        <v>0</v>
      </c>
      <c r="G121" s="96">
        <f t="shared" si="6"/>
        <v>0</v>
      </c>
      <c r="H121" s="96">
        <f t="shared" si="6"/>
        <v>0</v>
      </c>
      <c r="I121" s="96">
        <f t="shared" si="6"/>
        <v>0</v>
      </c>
      <c r="J121" s="96">
        <f t="shared" si="6"/>
        <v>0</v>
      </c>
      <c r="K121" s="96">
        <f t="shared" si="6"/>
        <v>0</v>
      </c>
      <c r="L121" s="96">
        <f t="shared" si="6"/>
        <v>0</v>
      </c>
      <c r="M121" s="96">
        <f t="shared" si="6"/>
        <v>0</v>
      </c>
      <c r="N121" s="96">
        <f t="shared" si="6"/>
        <v>0</v>
      </c>
      <c r="O121" s="5"/>
      <c r="P121" s="5"/>
      <c r="Q121" s="5"/>
      <c r="R121" s="5"/>
      <c r="S121" s="5"/>
      <c r="T121" s="5"/>
      <c r="U121" s="5"/>
      <c r="V121" s="5"/>
      <c r="W121" s="5"/>
    </row>
    <row r="122" spans="1:23">
      <c r="A122" s="65"/>
      <c r="B122" s="65"/>
      <c r="C122" s="66"/>
      <c r="D122" s="133"/>
      <c r="E122" s="133"/>
      <c r="F122" s="133"/>
      <c r="G122" s="133"/>
      <c r="H122" s="133"/>
      <c r="I122" s="133"/>
      <c r="J122" s="133"/>
      <c r="K122" s="133"/>
      <c r="L122" s="133"/>
      <c r="M122" s="133"/>
      <c r="N122" s="133"/>
      <c r="O122" s="5"/>
      <c r="P122" s="5"/>
      <c r="Q122" s="5"/>
      <c r="R122" s="5"/>
      <c r="S122" s="5"/>
      <c r="T122" s="5"/>
      <c r="U122" s="5"/>
      <c r="V122" s="5"/>
      <c r="W122" s="5"/>
    </row>
    <row r="123" spans="1:23">
      <c r="A123" s="5" t="s">
        <v>171</v>
      </c>
      <c r="B123" s="5"/>
      <c r="C123" s="256"/>
      <c r="D123" s="133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</row>
    <row r="124" spans="1:23">
      <c r="A124" s="1" t="s">
        <v>137</v>
      </c>
      <c r="B124" s="1"/>
      <c r="C124" s="257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5"/>
      <c r="P124" s="5"/>
      <c r="Q124" s="5"/>
      <c r="R124" s="5"/>
      <c r="S124" s="5"/>
      <c r="T124" s="5"/>
      <c r="U124" s="5"/>
      <c r="V124" s="5"/>
      <c r="W124" s="5"/>
    </row>
    <row r="125" spans="1:23">
      <c r="A125" s="222" t="s">
        <v>254</v>
      </c>
      <c r="B125" s="222"/>
      <c r="C125" s="391">
        <f>SUM(C12,C14,C16,C18,C20,C22,C24,C26,C28,C30,C32,C34,C36,C38,C40,C42,C44,C46,C48,C50,C52,C54,C56,C58,C60,C62,C66,C64)</f>
        <v>2462761</v>
      </c>
      <c r="D125" s="391">
        <f t="shared" ref="D125:N125" si="7">SUM(D12,D14,D16,D18,D20,D22,D24,D26,D28,D30,D32,D34,D36,D38,D40,D42,D44,D46,D48,D50,D52,D54,D56,D58,D60,D62,D66,D64)</f>
        <v>0</v>
      </c>
      <c r="E125" s="391">
        <f t="shared" si="7"/>
        <v>643463</v>
      </c>
      <c r="F125" s="391">
        <f t="shared" si="7"/>
        <v>0</v>
      </c>
      <c r="G125" s="391">
        <f t="shared" si="7"/>
        <v>0</v>
      </c>
      <c r="H125" s="391">
        <f t="shared" si="7"/>
        <v>221577</v>
      </c>
      <c r="I125" s="391">
        <f t="shared" si="7"/>
        <v>17838</v>
      </c>
      <c r="J125" s="391">
        <f t="shared" si="7"/>
        <v>78810</v>
      </c>
      <c r="K125" s="391">
        <f t="shared" si="7"/>
        <v>30327</v>
      </c>
      <c r="L125" s="391">
        <f t="shared" si="7"/>
        <v>54895</v>
      </c>
      <c r="M125" s="391">
        <f t="shared" si="7"/>
        <v>0</v>
      </c>
      <c r="N125" s="391">
        <f t="shared" si="7"/>
        <v>1415851</v>
      </c>
      <c r="O125" s="183">
        <f>SUM(O12,O16,O20,O24,O28,O30,O32,O34,O36,O40,O42,O44,O46,O48,O50,O52,O54,O58,O60,O62,O66,O68,O76,O78,O80,O14,O38)</f>
        <v>2432434</v>
      </c>
      <c r="P125" s="5"/>
      <c r="Q125" s="5"/>
      <c r="R125" s="5"/>
      <c r="S125" s="5"/>
      <c r="T125" s="5"/>
      <c r="U125" s="5"/>
      <c r="V125" s="5"/>
      <c r="W125" s="5"/>
    </row>
    <row r="126" spans="1:23">
      <c r="A126" s="1"/>
      <c r="B126" s="1"/>
      <c r="C126" s="391">
        <f>SUM(D125:N125)</f>
        <v>2462761</v>
      </c>
      <c r="D126" s="183"/>
      <c r="E126" s="183"/>
      <c r="F126" s="183"/>
      <c r="G126" s="183"/>
      <c r="H126" s="183"/>
      <c r="I126" s="183"/>
      <c r="J126" s="183"/>
      <c r="K126" s="183"/>
      <c r="L126" s="183"/>
      <c r="M126" s="183"/>
      <c r="N126" s="183"/>
      <c r="O126" s="5"/>
      <c r="P126" s="5"/>
      <c r="Q126" s="5"/>
      <c r="R126" s="5"/>
      <c r="S126" s="5"/>
      <c r="T126" s="5"/>
      <c r="U126" s="5"/>
      <c r="V126" s="5"/>
      <c r="W126" s="5"/>
    </row>
    <row r="127" spans="1:23">
      <c r="A127" s="1"/>
      <c r="B127" s="1"/>
      <c r="C127" s="257"/>
      <c r="D127" s="183"/>
      <c r="E127" s="183"/>
      <c r="F127" s="183"/>
      <c r="G127" s="183"/>
      <c r="H127" s="183"/>
      <c r="I127" s="183"/>
      <c r="J127" s="183"/>
      <c r="K127" s="183"/>
      <c r="L127" s="183"/>
      <c r="M127" s="183"/>
      <c r="N127" s="183"/>
      <c r="O127" s="5"/>
      <c r="P127" s="5"/>
      <c r="Q127" s="5"/>
      <c r="R127" s="5"/>
      <c r="S127" s="5"/>
      <c r="T127" s="5"/>
      <c r="U127" s="5"/>
      <c r="V127" s="5"/>
      <c r="W127" s="5"/>
    </row>
    <row r="128" spans="1:23">
      <c r="A128" s="1" t="s">
        <v>427</v>
      </c>
      <c r="B128" s="183">
        <v>231132</v>
      </c>
      <c r="C128" s="257"/>
      <c r="D128" s="183"/>
      <c r="E128" s="183"/>
      <c r="F128" s="183"/>
      <c r="G128" s="183"/>
      <c r="H128" s="183"/>
      <c r="I128" s="183"/>
      <c r="J128" s="183"/>
      <c r="K128" s="183"/>
      <c r="L128" s="183"/>
      <c r="M128" s="183"/>
      <c r="N128" s="183"/>
      <c r="O128" s="5"/>
      <c r="P128" s="5"/>
      <c r="Q128" s="5"/>
      <c r="R128" s="5"/>
      <c r="S128" s="5"/>
      <c r="T128" s="5"/>
      <c r="U128" s="5"/>
      <c r="V128" s="5"/>
      <c r="W128" s="5"/>
    </row>
    <row r="129" spans="1:23">
      <c r="A129" s="5" t="s">
        <v>428</v>
      </c>
      <c r="B129" s="123">
        <v>175970</v>
      </c>
      <c r="C129" s="256"/>
      <c r="D129" s="123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</row>
    <row r="130" spans="1:23">
      <c r="A130" s="5" t="s">
        <v>429</v>
      </c>
      <c r="B130" s="123">
        <v>-1133</v>
      </c>
      <c r="C130" s="256"/>
      <c r="D130" s="123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</row>
    <row r="131" spans="1:23">
      <c r="A131" s="5" t="s">
        <v>430</v>
      </c>
      <c r="B131" s="123">
        <v>14820</v>
      </c>
      <c r="C131" s="256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</row>
    <row r="132" spans="1:23">
      <c r="A132" s="5" t="s">
        <v>431</v>
      </c>
      <c r="B132" s="123">
        <f>SUM(B128:B131)</f>
        <v>420789</v>
      </c>
      <c r="C132" s="256"/>
      <c r="D132" s="123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</row>
    <row r="133" spans="1:23">
      <c r="A133" s="5"/>
      <c r="B133" s="5">
        <v>-998609</v>
      </c>
      <c r="C133" s="256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</row>
    <row r="134" spans="1:23">
      <c r="A134" s="5"/>
      <c r="B134" s="123">
        <f>SUM(B132:B133)</f>
        <v>-577820</v>
      </c>
      <c r="C134" s="256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</row>
    <row r="135" spans="1:23">
      <c r="A135" s="5"/>
      <c r="B135" s="5"/>
      <c r="C135" s="256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</row>
    <row r="136" spans="1:23">
      <c r="A136" s="5"/>
      <c r="B136" s="5"/>
      <c r="C136" s="256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</row>
    <row r="137" spans="1:23">
      <c r="A137" s="5"/>
      <c r="B137" s="5"/>
      <c r="C137" s="256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</row>
    <row r="138" spans="1:23">
      <c r="A138" s="5"/>
      <c r="B138" s="5"/>
      <c r="C138" s="256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</row>
    <row r="139" spans="1:23">
      <c r="A139" s="5"/>
      <c r="B139" s="5"/>
      <c r="C139" s="256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</row>
    <row r="140" spans="1:23">
      <c r="A140" s="5"/>
      <c r="B140" s="5"/>
      <c r="C140" s="256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</row>
    <row r="141" spans="1:23">
      <c r="A141" s="5"/>
      <c r="B141" s="5"/>
      <c r="C141" s="256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</row>
    <row r="142" spans="1:23">
      <c r="A142" s="5"/>
      <c r="B142" s="5"/>
      <c r="C142" s="256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</row>
    <row r="143" spans="1:23">
      <c r="A143" s="5"/>
      <c r="B143" s="5"/>
      <c r="C143" s="256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</row>
    <row r="144" spans="1:23">
      <c r="A144" s="5"/>
      <c r="B144" s="5"/>
      <c r="C144" s="256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</row>
    <row r="145" spans="1:23">
      <c r="A145" s="5"/>
      <c r="B145" s="5"/>
      <c r="C145" s="256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</row>
    <row r="146" spans="1:23">
      <c r="A146" s="5"/>
      <c r="B146" s="5"/>
      <c r="C146" s="256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</row>
    <row r="147" spans="1:23">
      <c r="A147" s="5"/>
      <c r="B147" s="5"/>
      <c r="C147" s="256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</row>
    <row r="148" spans="1:23">
      <c r="A148" s="5"/>
      <c r="B148" s="5"/>
      <c r="C148" s="256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</row>
    <row r="149" spans="1:23">
      <c r="A149" s="5"/>
      <c r="B149" s="5"/>
      <c r="C149" s="256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</row>
    <row r="150" spans="1:23">
      <c r="A150" s="5"/>
      <c r="B150" s="5"/>
      <c r="C150" s="256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</row>
    <row r="151" spans="1:23">
      <c r="A151" s="5"/>
      <c r="B151" s="5"/>
      <c r="C151" s="256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</row>
    <row r="152" spans="1:23">
      <c r="A152" s="5"/>
      <c r="B152" s="5"/>
      <c r="C152" s="256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</row>
    <row r="153" spans="1:23">
      <c r="A153" s="5"/>
      <c r="B153" s="5"/>
      <c r="C153" s="256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</row>
    <row r="154" spans="1:23">
      <c r="A154" s="5"/>
      <c r="B154" s="5"/>
      <c r="C154" s="256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</row>
    <row r="155" spans="1:23">
      <c r="A155" s="1"/>
      <c r="B155" s="1"/>
      <c r="C155" s="257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</row>
    <row r="156" spans="1:23">
      <c r="A156" s="1"/>
      <c r="B156" s="1"/>
      <c r="C156" s="257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</row>
    <row r="157" spans="1:23">
      <c r="A157" s="1"/>
      <c r="B157" s="1"/>
      <c r="C157" s="257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</row>
    <row r="158" spans="1:23">
      <c r="A158" s="1"/>
      <c r="B158" s="1"/>
      <c r="C158" s="257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</row>
    <row r="159" spans="1:23">
      <c r="A159" s="1"/>
      <c r="B159" s="1"/>
      <c r="C159" s="257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</row>
    <row r="160" spans="1:23">
      <c r="A160" s="1"/>
      <c r="B160" s="1"/>
      <c r="C160" s="257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</row>
    <row r="161" spans="1:14">
      <c r="A161" s="1"/>
      <c r="B161" s="1"/>
      <c r="C161" s="257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</row>
    <row r="162" spans="1:14">
      <c r="A162" s="1"/>
      <c r="B162" s="1"/>
      <c r="C162" s="257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</row>
    <row r="163" spans="1:14">
      <c r="A163" s="1"/>
      <c r="B163" s="1"/>
      <c r="C163" s="257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</row>
    <row r="164" spans="1:14">
      <c r="A164" s="1"/>
      <c r="B164" s="1"/>
      <c r="C164" s="257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</row>
    <row r="165" spans="1:14">
      <c r="A165" s="1"/>
      <c r="B165" s="1"/>
      <c r="C165" s="257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</row>
    <row r="166" spans="1:14">
      <c r="A166" s="1"/>
      <c r="B166" s="1"/>
      <c r="C166" s="257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</row>
  </sheetData>
  <mergeCells count="11">
    <mergeCell ref="N7:N9"/>
    <mergeCell ref="J10:K10"/>
    <mergeCell ref="L10:M10"/>
    <mergeCell ref="D7:D9"/>
    <mergeCell ref="E7:E9"/>
    <mergeCell ref="F7:F9"/>
    <mergeCell ref="G7:G9"/>
    <mergeCell ref="H7:H9"/>
    <mergeCell ref="J7:K8"/>
    <mergeCell ref="I7:I9"/>
    <mergeCell ref="L7:M8"/>
  </mergeCells>
  <phoneticPr fontId="0" type="noConversion"/>
  <printOptions horizontalCentered="1"/>
  <pageMargins left="0.39370078740157483" right="0.39370078740157483" top="0.39370078740157483" bottom="0.39370078740157483" header="0.51181102362204722" footer="0.31496062992125984"/>
  <pageSetup paperSize="9" scale="70" firstPageNumber="4" orientation="landscape" r:id="rId1"/>
  <headerFooter alignWithMargins="0">
    <oddFooter>&amp;P. oldal</oddFooter>
  </headerFooter>
  <rowBreaks count="2" manualBreakCount="2">
    <brk id="52" max="13" man="1"/>
    <brk id="98" max="13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W70"/>
  <sheetViews>
    <sheetView view="pageBreakPreview" zoomScaleNormal="100" zoomScaleSheetLayoutView="100" workbookViewId="0"/>
  </sheetViews>
  <sheetFormatPr defaultRowHeight="12.75"/>
  <cols>
    <col min="1" max="1" width="42.42578125" customWidth="1"/>
    <col min="2" max="2" width="7.5703125" customWidth="1"/>
    <col min="3" max="3" width="10.7109375" style="258" customWidth="1"/>
    <col min="4" max="14" width="10.7109375" customWidth="1"/>
    <col min="15" max="15" width="9.85546875" bestFit="1" customWidth="1"/>
  </cols>
  <sheetData>
    <row r="1" spans="1:14" ht="15.75">
      <c r="A1" s="4" t="s">
        <v>642</v>
      </c>
      <c r="B1" s="4"/>
      <c r="C1" s="6"/>
      <c r="D1" s="4"/>
      <c r="E1" s="4"/>
      <c r="F1" s="4"/>
      <c r="G1" s="4"/>
      <c r="H1" s="5"/>
      <c r="I1" s="5"/>
      <c r="J1" s="5"/>
      <c r="K1" s="5"/>
      <c r="L1" s="5"/>
      <c r="M1" s="5"/>
      <c r="N1" s="5"/>
    </row>
    <row r="2" spans="1:14" ht="15.75">
      <c r="A2" s="4"/>
      <c r="B2" s="4"/>
      <c r="C2" s="6"/>
      <c r="D2" s="4"/>
      <c r="E2" s="4"/>
      <c r="F2" s="4"/>
      <c r="G2" s="4"/>
      <c r="H2" s="5"/>
      <c r="I2" s="5"/>
      <c r="J2" s="5"/>
      <c r="K2" s="5"/>
      <c r="L2" s="5"/>
      <c r="M2" s="5"/>
      <c r="N2" s="5"/>
    </row>
    <row r="3" spans="1:14" ht="15.75">
      <c r="A3" s="4"/>
      <c r="B3" s="4"/>
      <c r="C3" s="6"/>
      <c r="D3" s="4"/>
      <c r="E3" s="4"/>
      <c r="F3" s="6"/>
      <c r="G3" s="6"/>
      <c r="H3" s="6" t="s">
        <v>36</v>
      </c>
      <c r="I3" s="5"/>
      <c r="J3" s="5"/>
      <c r="K3" s="5"/>
      <c r="L3" s="5"/>
      <c r="M3" s="5"/>
      <c r="N3" s="5"/>
    </row>
    <row r="4" spans="1:14" ht="15.75">
      <c r="A4" s="4"/>
      <c r="B4" s="4"/>
      <c r="C4" s="6"/>
      <c r="D4" s="4"/>
      <c r="E4" s="4"/>
      <c r="F4" s="6"/>
      <c r="G4" s="6"/>
      <c r="H4" s="422" t="s">
        <v>441</v>
      </c>
      <c r="I4" s="5"/>
      <c r="J4" s="5"/>
      <c r="K4" s="5"/>
      <c r="L4" s="5"/>
      <c r="M4" s="5"/>
      <c r="N4" s="5"/>
    </row>
    <row r="5" spans="1:14" ht="15.75">
      <c r="A5" s="6"/>
      <c r="B5" s="6"/>
      <c r="C5" s="6"/>
      <c r="D5" s="4"/>
      <c r="E5" s="4"/>
      <c r="F5" s="6"/>
      <c r="G5" s="6"/>
      <c r="H5" s="6" t="s">
        <v>2</v>
      </c>
      <c r="I5" s="5"/>
      <c r="J5" s="5"/>
      <c r="K5" s="5"/>
      <c r="L5" s="5"/>
      <c r="M5" s="5"/>
      <c r="N5" s="5"/>
    </row>
    <row r="6" spans="1:14">
      <c r="A6" s="5"/>
      <c r="B6" s="5"/>
      <c r="C6" s="256"/>
      <c r="D6" s="5"/>
      <c r="E6" s="5"/>
      <c r="F6" s="5"/>
      <c r="G6" s="5"/>
      <c r="H6" s="5"/>
      <c r="I6" s="5"/>
      <c r="J6" s="5"/>
      <c r="K6" s="5"/>
      <c r="L6" s="5"/>
      <c r="M6" s="5" t="s">
        <v>28</v>
      </c>
      <c r="N6" s="5"/>
    </row>
    <row r="7" spans="1:14" ht="12.75" customHeight="1">
      <c r="A7" s="7" t="s">
        <v>29</v>
      </c>
      <c r="B7" s="7"/>
      <c r="C7" s="7" t="s">
        <v>30</v>
      </c>
      <c r="D7" s="553" t="s">
        <v>239</v>
      </c>
      <c r="E7" s="553" t="s">
        <v>234</v>
      </c>
      <c r="F7" s="553" t="s">
        <v>235</v>
      </c>
      <c r="G7" s="553" t="s">
        <v>184</v>
      </c>
      <c r="H7" s="553" t="s">
        <v>207</v>
      </c>
      <c r="I7" s="553" t="s">
        <v>209</v>
      </c>
      <c r="J7" s="558" t="s">
        <v>236</v>
      </c>
      <c r="K7" s="559"/>
      <c r="L7" s="558" t="s">
        <v>237</v>
      </c>
      <c r="M7" s="559"/>
      <c r="N7" s="553" t="s">
        <v>238</v>
      </c>
    </row>
    <row r="8" spans="1:14">
      <c r="A8" s="19" t="s">
        <v>31</v>
      </c>
      <c r="B8" s="19"/>
      <c r="C8" s="19" t="s">
        <v>32</v>
      </c>
      <c r="D8" s="554"/>
      <c r="E8" s="554"/>
      <c r="F8" s="554"/>
      <c r="G8" s="554"/>
      <c r="H8" s="554"/>
      <c r="I8" s="554"/>
      <c r="J8" s="560"/>
      <c r="K8" s="561"/>
      <c r="L8" s="560"/>
      <c r="M8" s="561"/>
      <c r="N8" s="554"/>
    </row>
    <row r="9" spans="1:14">
      <c r="A9" s="8"/>
      <c r="B9" s="8"/>
      <c r="C9" s="8" t="s">
        <v>33</v>
      </c>
      <c r="D9" s="555"/>
      <c r="E9" s="555"/>
      <c r="F9" s="555"/>
      <c r="G9" s="555"/>
      <c r="H9" s="555"/>
      <c r="I9" s="555"/>
      <c r="J9" s="279" t="s">
        <v>188</v>
      </c>
      <c r="K9" s="279" t="s">
        <v>130</v>
      </c>
      <c r="L9" s="279" t="s">
        <v>188</v>
      </c>
      <c r="M9" s="279" t="s">
        <v>130</v>
      </c>
      <c r="N9" s="555"/>
    </row>
    <row r="10" spans="1:14">
      <c r="A10" s="7" t="s">
        <v>8</v>
      </c>
      <c r="B10" s="7"/>
      <c r="C10" s="7" t="s">
        <v>9</v>
      </c>
      <c r="D10" s="7" t="s">
        <v>10</v>
      </c>
      <c r="E10" s="7" t="s">
        <v>11</v>
      </c>
      <c r="F10" s="7" t="s">
        <v>12</v>
      </c>
      <c r="G10" s="9" t="s">
        <v>13</v>
      </c>
      <c r="H10" s="7" t="s">
        <v>14</v>
      </c>
      <c r="I10" s="9" t="s">
        <v>15</v>
      </c>
      <c r="J10" s="556" t="s">
        <v>16</v>
      </c>
      <c r="K10" s="557"/>
      <c r="L10" s="556" t="s">
        <v>17</v>
      </c>
      <c r="M10" s="557"/>
      <c r="N10" s="19">
        <v>11</v>
      </c>
    </row>
    <row r="11" spans="1:14">
      <c r="A11" s="13" t="s">
        <v>250</v>
      </c>
      <c r="B11" s="13"/>
      <c r="C11" s="7"/>
      <c r="D11" s="122"/>
      <c r="E11" s="122"/>
      <c r="F11" s="126"/>
      <c r="G11" s="122"/>
      <c r="H11" s="126"/>
      <c r="I11" s="122"/>
      <c r="J11" s="124"/>
      <c r="K11" s="125"/>
      <c r="L11" s="122"/>
      <c r="M11" s="126"/>
      <c r="N11" s="122"/>
    </row>
    <row r="12" spans="1:14">
      <c r="A12" s="15" t="s">
        <v>46</v>
      </c>
      <c r="B12" s="15" t="s">
        <v>194</v>
      </c>
      <c r="C12" s="282">
        <f>SUM(D12:N12)</f>
        <v>2015</v>
      </c>
      <c r="D12" s="121"/>
      <c r="E12" s="121">
        <v>0</v>
      </c>
      <c r="F12" s="128">
        <v>0</v>
      </c>
      <c r="G12" s="121">
        <v>0</v>
      </c>
      <c r="H12" s="128">
        <v>1999</v>
      </c>
      <c r="I12" s="121">
        <v>16</v>
      </c>
      <c r="J12" s="118">
        <v>0</v>
      </c>
      <c r="K12" s="127">
        <v>0</v>
      </c>
      <c r="L12" s="121">
        <v>0</v>
      </c>
      <c r="M12" s="128">
        <v>0</v>
      </c>
      <c r="N12" s="121">
        <v>0</v>
      </c>
    </row>
    <row r="13" spans="1:14">
      <c r="A13" s="13" t="s">
        <v>251</v>
      </c>
      <c r="B13" s="13"/>
      <c r="C13" s="283"/>
      <c r="D13" s="122"/>
      <c r="E13" s="122"/>
      <c r="F13" s="126"/>
      <c r="G13" s="122"/>
      <c r="H13" s="126"/>
      <c r="I13" s="122"/>
      <c r="J13" s="126"/>
      <c r="K13" s="122"/>
      <c r="L13" s="122"/>
      <c r="M13" s="122"/>
      <c r="N13" s="122"/>
    </row>
    <row r="14" spans="1:14">
      <c r="A14" s="15" t="s">
        <v>35</v>
      </c>
      <c r="B14" s="15" t="s">
        <v>194</v>
      </c>
      <c r="C14" s="282">
        <f>SUM(D14:N14)</f>
        <v>0</v>
      </c>
      <c r="D14" s="121"/>
      <c r="E14" s="220"/>
      <c r="F14" s="128"/>
      <c r="G14" s="121">
        <v>0</v>
      </c>
      <c r="H14" s="128">
        <v>0</v>
      </c>
      <c r="I14" s="121">
        <v>0</v>
      </c>
      <c r="J14" s="128">
        <v>0</v>
      </c>
      <c r="K14" s="121">
        <v>0</v>
      </c>
      <c r="L14" s="121">
        <v>0</v>
      </c>
      <c r="M14" s="121">
        <v>0</v>
      </c>
      <c r="N14" s="121">
        <v>0</v>
      </c>
    </row>
    <row r="15" spans="1:14">
      <c r="A15" s="57" t="s">
        <v>308</v>
      </c>
      <c r="B15" s="11"/>
      <c r="C15" s="335"/>
      <c r="D15" s="95"/>
      <c r="E15" s="221"/>
      <c r="F15" s="129"/>
      <c r="G15" s="95"/>
      <c r="H15" s="129"/>
      <c r="I15" s="95"/>
      <c r="J15" s="129"/>
      <c r="K15" s="139"/>
      <c r="L15" s="95"/>
      <c r="M15" s="129"/>
      <c r="N15" s="95"/>
    </row>
    <row r="16" spans="1:14">
      <c r="A16" s="15" t="s">
        <v>35</v>
      </c>
      <c r="B16" s="11" t="s">
        <v>194</v>
      </c>
      <c r="C16" s="282">
        <f>SUM(D16:N16)</f>
        <v>0</v>
      </c>
      <c r="D16" s="95"/>
      <c r="E16" s="221"/>
      <c r="F16" s="129"/>
      <c r="G16" s="95"/>
      <c r="H16" s="129"/>
      <c r="I16" s="95"/>
      <c r="J16" s="129"/>
      <c r="K16" s="139"/>
      <c r="L16" s="95"/>
      <c r="M16" s="129"/>
      <c r="N16" s="95"/>
    </row>
    <row r="17" spans="1:23">
      <c r="A17" s="13" t="s">
        <v>307</v>
      </c>
      <c r="B17" s="13"/>
      <c r="C17" s="283"/>
      <c r="D17" s="122"/>
      <c r="E17" s="122"/>
      <c r="F17" s="126"/>
      <c r="G17" s="122"/>
      <c r="H17" s="126"/>
      <c r="I17" s="122"/>
      <c r="J17" s="124"/>
      <c r="K17" s="125"/>
      <c r="L17" s="122"/>
      <c r="M17" s="126"/>
      <c r="N17" s="122"/>
    </row>
    <row r="18" spans="1:23">
      <c r="A18" s="15" t="s">
        <v>46</v>
      </c>
      <c r="B18" s="15" t="s">
        <v>192</v>
      </c>
      <c r="C18" s="282">
        <f>SUM(D18:N18)</f>
        <v>274597</v>
      </c>
      <c r="D18" s="220">
        <v>274597</v>
      </c>
      <c r="E18" s="121">
        <v>0</v>
      </c>
      <c r="F18" s="128">
        <v>0</v>
      </c>
      <c r="G18" s="121">
        <v>0</v>
      </c>
      <c r="H18" s="128">
        <v>0</v>
      </c>
      <c r="I18" s="121">
        <v>0</v>
      </c>
      <c r="J18" s="118">
        <v>0</v>
      </c>
      <c r="K18" s="127">
        <v>0</v>
      </c>
      <c r="L18" s="121">
        <v>0</v>
      </c>
      <c r="M18" s="128">
        <v>0</v>
      </c>
      <c r="N18" s="121">
        <v>0</v>
      </c>
    </row>
    <row r="19" spans="1:23">
      <c r="A19" s="13" t="s">
        <v>405</v>
      </c>
      <c r="B19" s="13"/>
      <c r="C19" s="283"/>
      <c r="D19" s="122"/>
      <c r="E19" s="122"/>
      <c r="F19" s="126"/>
      <c r="G19" s="122"/>
      <c r="H19" s="126"/>
      <c r="I19" s="122"/>
      <c r="J19" s="124"/>
      <c r="K19" s="125"/>
      <c r="L19" s="122"/>
      <c r="M19" s="126"/>
      <c r="N19" s="122"/>
    </row>
    <row r="20" spans="1:23">
      <c r="A20" s="15" t="s">
        <v>46</v>
      </c>
      <c r="B20" s="15" t="s">
        <v>192</v>
      </c>
      <c r="C20" s="282">
        <f>SUM(D20:N20)</f>
        <v>0</v>
      </c>
      <c r="D20" s="121">
        <f>SUM(E20:N20)</f>
        <v>0</v>
      </c>
      <c r="E20" s="121">
        <v>0</v>
      </c>
      <c r="F20" s="128">
        <v>0</v>
      </c>
      <c r="G20" s="121">
        <v>0</v>
      </c>
      <c r="H20" s="128">
        <v>0</v>
      </c>
      <c r="I20" s="121">
        <v>0</v>
      </c>
      <c r="J20" s="118">
        <v>0</v>
      </c>
      <c r="K20" s="127">
        <v>0</v>
      </c>
      <c r="L20" s="121">
        <v>0</v>
      </c>
      <c r="M20" s="128">
        <v>0</v>
      </c>
      <c r="N20" s="121">
        <v>0</v>
      </c>
    </row>
    <row r="21" spans="1:23">
      <c r="A21" s="54" t="s">
        <v>140</v>
      </c>
      <c r="B21" s="240"/>
      <c r="C21" s="60"/>
      <c r="D21" s="31"/>
      <c r="E21" s="10"/>
      <c r="F21" s="21"/>
      <c r="G21" s="10"/>
      <c r="H21" s="21"/>
      <c r="I21" s="10"/>
      <c r="J21" s="21"/>
      <c r="K21" s="10"/>
      <c r="L21" s="21"/>
      <c r="M21" s="10"/>
      <c r="N21" s="21"/>
      <c r="O21" s="5"/>
      <c r="P21" s="5"/>
      <c r="Q21" s="5"/>
      <c r="R21" s="5"/>
      <c r="S21" s="5"/>
      <c r="T21" s="5"/>
      <c r="U21" s="5"/>
      <c r="V21" s="5"/>
      <c r="W21" s="5"/>
    </row>
    <row r="22" spans="1:23" s="184" customFormat="1">
      <c r="A22" s="46" t="s">
        <v>45</v>
      </c>
      <c r="B22" s="270"/>
      <c r="C22" s="284">
        <f>SUM(D22:N22)</f>
        <v>276612</v>
      </c>
      <c r="D22" s="158">
        <f>SUM(D12,D14,D18,D20)</f>
        <v>274597</v>
      </c>
      <c r="E22" s="158">
        <f t="shared" ref="E22:N22" si="0">SUM(E12,E14,E18,E20)</f>
        <v>0</v>
      </c>
      <c r="F22" s="158">
        <f t="shared" si="0"/>
        <v>0</v>
      </c>
      <c r="G22" s="158">
        <f t="shared" si="0"/>
        <v>0</v>
      </c>
      <c r="H22" s="158">
        <f t="shared" si="0"/>
        <v>1999</v>
      </c>
      <c r="I22" s="158">
        <f t="shared" si="0"/>
        <v>16</v>
      </c>
      <c r="J22" s="158">
        <f t="shared" si="0"/>
        <v>0</v>
      </c>
      <c r="K22" s="158">
        <f t="shared" si="0"/>
        <v>0</v>
      </c>
      <c r="L22" s="158">
        <f t="shared" si="0"/>
        <v>0</v>
      </c>
      <c r="M22" s="158">
        <f t="shared" si="0"/>
        <v>0</v>
      </c>
      <c r="N22" s="158">
        <f t="shared" si="0"/>
        <v>0</v>
      </c>
      <c r="O22" s="104"/>
      <c r="P22" s="104"/>
      <c r="Q22" s="104"/>
      <c r="R22" s="104"/>
      <c r="S22" s="104"/>
      <c r="T22" s="104"/>
      <c r="U22" s="104"/>
      <c r="V22" s="104"/>
      <c r="W22" s="104"/>
    </row>
    <row r="23" spans="1:23" ht="20.25" customHeight="1">
      <c r="A23" s="55" t="s">
        <v>195</v>
      </c>
      <c r="B23" s="55"/>
      <c r="C23" s="284">
        <f>SUM(D23:N23)</f>
        <v>274597</v>
      </c>
      <c r="D23" s="166">
        <f>SUM(D18)</f>
        <v>274597</v>
      </c>
      <c r="E23" s="42">
        <v>0</v>
      </c>
      <c r="F23" s="42">
        <v>0</v>
      </c>
      <c r="G23" s="42">
        <v>0</v>
      </c>
      <c r="H23" s="42"/>
      <c r="I23" s="42"/>
      <c r="J23" s="42">
        <v>0</v>
      </c>
      <c r="K23" s="42">
        <v>0</v>
      </c>
      <c r="L23" s="42">
        <v>0</v>
      </c>
      <c r="M23" s="42">
        <v>0</v>
      </c>
      <c r="N23" s="42">
        <v>0</v>
      </c>
      <c r="O23" s="5"/>
      <c r="P23" s="5"/>
      <c r="Q23" s="5"/>
      <c r="R23" s="5"/>
      <c r="S23" s="5"/>
      <c r="T23" s="5"/>
      <c r="U23" s="5"/>
      <c r="V23" s="5"/>
      <c r="W23" s="5"/>
    </row>
    <row r="24" spans="1:23" ht="18.75" customHeight="1">
      <c r="A24" s="55" t="s">
        <v>196</v>
      </c>
      <c r="B24" s="55"/>
      <c r="C24" s="284">
        <f>SUM(D24:N24)</f>
        <v>0</v>
      </c>
      <c r="D24" s="42">
        <v>0</v>
      </c>
      <c r="E24" s="42">
        <v>0</v>
      </c>
      <c r="F24" s="42">
        <v>0</v>
      </c>
      <c r="G24" s="42">
        <v>0</v>
      </c>
      <c r="H24" s="42">
        <v>0</v>
      </c>
      <c r="I24" s="42">
        <v>0</v>
      </c>
      <c r="J24" s="42">
        <v>0</v>
      </c>
      <c r="K24" s="42">
        <v>0</v>
      </c>
      <c r="L24" s="42">
        <v>0</v>
      </c>
      <c r="M24" s="42">
        <v>0</v>
      </c>
      <c r="N24" s="42">
        <v>0</v>
      </c>
      <c r="O24" s="5"/>
      <c r="P24" s="5"/>
      <c r="Q24" s="5"/>
      <c r="R24" s="5"/>
      <c r="S24" s="5"/>
      <c r="T24" s="5"/>
      <c r="U24" s="5"/>
      <c r="V24" s="5"/>
      <c r="W24" s="5"/>
    </row>
    <row r="25" spans="1:23" ht="20.25" customHeight="1">
      <c r="A25" s="55" t="s">
        <v>197</v>
      </c>
      <c r="B25" s="55"/>
      <c r="C25" s="284">
        <f>SUM(D25:N25)</f>
        <v>2250</v>
      </c>
      <c r="D25" s="166">
        <v>0</v>
      </c>
      <c r="E25" s="166">
        <v>0</v>
      </c>
      <c r="F25" s="166"/>
      <c r="G25" s="42">
        <v>0</v>
      </c>
      <c r="H25" s="42">
        <v>2200</v>
      </c>
      <c r="I25" s="42">
        <v>50</v>
      </c>
      <c r="J25" s="42">
        <v>0</v>
      </c>
      <c r="K25" s="42">
        <v>0</v>
      </c>
      <c r="L25" s="42">
        <v>0</v>
      </c>
      <c r="M25" s="42">
        <v>0</v>
      </c>
      <c r="N25" s="42">
        <v>0</v>
      </c>
      <c r="O25" s="5"/>
      <c r="P25" s="5"/>
      <c r="Q25" s="5"/>
      <c r="R25" s="5"/>
      <c r="S25" s="5"/>
      <c r="T25" s="5"/>
      <c r="U25" s="5"/>
      <c r="V25" s="5"/>
      <c r="W25" s="5"/>
    </row>
    <row r="26" spans="1:23">
      <c r="A26" s="5"/>
      <c r="B26" s="5"/>
      <c r="C26" s="256"/>
      <c r="D26" s="5"/>
      <c r="E26" s="5"/>
      <c r="F26" s="5"/>
      <c r="G26" s="5"/>
      <c r="H26" s="5"/>
      <c r="I26" s="5" t="s">
        <v>350</v>
      </c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</row>
    <row r="27" spans="1:23">
      <c r="A27" s="5"/>
      <c r="B27" s="5"/>
      <c r="C27" s="256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</row>
    <row r="28" spans="1:23">
      <c r="A28" s="5"/>
      <c r="B28" s="5"/>
      <c r="C28" s="256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</row>
    <row r="29" spans="1:23">
      <c r="A29" s="5"/>
      <c r="B29" s="5"/>
      <c r="C29" s="256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</row>
    <row r="30" spans="1:23">
      <c r="A30" s="5"/>
      <c r="B30" s="5"/>
      <c r="C30" s="256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</row>
    <row r="31" spans="1:23">
      <c r="A31" s="5"/>
      <c r="B31" s="5"/>
      <c r="C31" s="256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</row>
    <row r="32" spans="1:23">
      <c r="A32" s="5"/>
      <c r="B32" s="5"/>
      <c r="C32" s="256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</row>
    <row r="33" spans="1:23">
      <c r="A33" s="5"/>
      <c r="B33" s="5"/>
      <c r="C33" s="256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</row>
    <row r="34" spans="1:23">
      <c r="A34" s="5"/>
      <c r="B34" s="5"/>
      <c r="C34" s="256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</row>
    <row r="35" spans="1:23">
      <c r="A35" s="5"/>
      <c r="B35" s="5"/>
      <c r="C35" s="256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</row>
    <row r="36" spans="1:23">
      <c r="A36" s="5"/>
      <c r="B36" s="5"/>
      <c r="C36" s="256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</row>
    <row r="37" spans="1:23">
      <c r="A37" s="5"/>
      <c r="B37" s="5"/>
      <c r="C37" s="256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</row>
    <row r="38" spans="1:23">
      <c r="A38" s="5"/>
      <c r="B38" s="5"/>
      <c r="C38" s="256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</row>
    <row r="39" spans="1:23">
      <c r="A39" s="5"/>
      <c r="B39" s="5"/>
      <c r="C39" s="256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</row>
    <row r="40" spans="1:23">
      <c r="A40" s="5"/>
      <c r="B40" s="5"/>
      <c r="C40" s="256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</row>
    <row r="41" spans="1:23">
      <c r="A41" s="5"/>
      <c r="B41" s="5"/>
      <c r="C41" s="256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</row>
    <row r="42" spans="1:23">
      <c r="A42" s="5"/>
      <c r="B42" s="5"/>
      <c r="C42" s="256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</row>
    <row r="43" spans="1:23">
      <c r="A43" s="5"/>
      <c r="B43" s="5"/>
      <c r="C43" s="256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</row>
    <row r="44" spans="1:23">
      <c r="A44" s="5"/>
      <c r="B44" s="5"/>
      <c r="C44" s="256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</row>
    <row r="45" spans="1:23">
      <c r="A45" s="5"/>
      <c r="B45" s="5"/>
      <c r="C45" s="256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</row>
    <row r="46" spans="1:23">
      <c r="A46" s="5"/>
      <c r="B46" s="5"/>
      <c r="C46" s="256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</row>
    <row r="47" spans="1:23">
      <c r="A47" s="5"/>
      <c r="B47" s="5"/>
      <c r="C47" s="256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</row>
    <row r="48" spans="1:23">
      <c r="A48" s="5"/>
      <c r="B48" s="5"/>
      <c r="C48" s="256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</row>
    <row r="49" spans="1:23">
      <c r="A49" s="5"/>
      <c r="B49" s="5"/>
      <c r="C49" s="256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</row>
    <row r="50" spans="1:23">
      <c r="A50" s="5"/>
      <c r="B50" s="5"/>
      <c r="C50" s="256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</row>
    <row r="51" spans="1:23">
      <c r="A51" s="5"/>
      <c r="B51" s="5"/>
      <c r="C51" s="256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</row>
    <row r="52" spans="1:23">
      <c r="A52" s="5"/>
      <c r="B52" s="5"/>
      <c r="C52" s="256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</row>
    <row r="53" spans="1:23">
      <c r="A53" s="5"/>
      <c r="B53" s="5"/>
      <c r="C53" s="256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</row>
    <row r="54" spans="1:23">
      <c r="A54" s="5"/>
      <c r="B54" s="5"/>
      <c r="C54" s="256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</row>
    <row r="55" spans="1:23">
      <c r="A55" s="5"/>
      <c r="B55" s="5"/>
      <c r="C55" s="256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</row>
    <row r="56" spans="1:23">
      <c r="A56" s="5"/>
      <c r="B56" s="5"/>
      <c r="C56" s="256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</row>
    <row r="57" spans="1:23">
      <c r="A57" s="5"/>
      <c r="B57" s="5"/>
      <c r="C57" s="256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</row>
    <row r="58" spans="1:23">
      <c r="A58" s="5"/>
      <c r="B58" s="5"/>
      <c r="C58" s="256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</row>
    <row r="59" spans="1:23">
      <c r="A59" s="1"/>
      <c r="B59" s="1"/>
      <c r="C59" s="257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</row>
    <row r="60" spans="1:23">
      <c r="A60" s="1"/>
      <c r="B60" s="1"/>
      <c r="C60" s="257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</row>
    <row r="61" spans="1:23">
      <c r="A61" s="1"/>
      <c r="B61" s="1"/>
      <c r="C61" s="257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</row>
    <row r="62" spans="1:23">
      <c r="A62" s="1"/>
      <c r="B62" s="1"/>
      <c r="C62" s="257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</row>
    <row r="63" spans="1:23">
      <c r="A63" s="1"/>
      <c r="B63" s="1"/>
      <c r="C63" s="257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</row>
    <row r="64" spans="1:23">
      <c r="A64" s="1"/>
      <c r="B64" s="1"/>
      <c r="C64" s="257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</row>
    <row r="65" spans="1:14">
      <c r="A65" s="1"/>
      <c r="B65" s="1"/>
      <c r="C65" s="257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</row>
    <row r="66" spans="1:14">
      <c r="A66" s="1"/>
      <c r="B66" s="1"/>
      <c r="C66" s="257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</row>
    <row r="67" spans="1:14">
      <c r="A67" s="1"/>
      <c r="B67" s="1"/>
      <c r="C67" s="257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</row>
    <row r="68" spans="1:14">
      <c r="A68" s="1"/>
      <c r="B68" s="1"/>
      <c r="C68" s="257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</row>
    <row r="69" spans="1:14">
      <c r="A69" s="1"/>
      <c r="B69" s="1"/>
      <c r="C69" s="257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</row>
    <row r="70" spans="1:14">
      <c r="A70" s="1"/>
      <c r="B70" s="1"/>
      <c r="C70" s="257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</row>
  </sheetData>
  <mergeCells count="11">
    <mergeCell ref="J7:K8"/>
    <mergeCell ref="L7:M8"/>
    <mergeCell ref="N7:N9"/>
    <mergeCell ref="J10:K10"/>
    <mergeCell ref="L10:M10"/>
    <mergeCell ref="I7:I9"/>
    <mergeCell ref="D7:D9"/>
    <mergeCell ref="E7:E9"/>
    <mergeCell ref="F7:F9"/>
    <mergeCell ref="G7:G9"/>
    <mergeCell ref="H7:H9"/>
  </mergeCells>
  <phoneticPr fontId="0" type="noConversion"/>
  <printOptions horizontalCentered="1"/>
  <pageMargins left="0.39370078740157483" right="0.39370078740157483" top="0.39370078740157483" bottom="0.39370078740157483" header="0.51181102362204722" footer="0.31496062992125984"/>
  <pageSetup paperSize="9" scale="72" firstPageNumber="7" orientation="landscape" horizontalDpi="300" verticalDpi="300" r:id="rId1"/>
  <headerFooter alignWithMargins="0">
    <oddFooter>&amp;P. oldal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DM112"/>
  <sheetViews>
    <sheetView view="pageBreakPreview" topLeftCell="A7" zoomScaleNormal="100" zoomScaleSheetLayoutView="100" workbookViewId="0">
      <pane ySplit="1545" activePane="bottomLeft"/>
      <selection activeCell="A7" sqref="A7"/>
      <selection pane="bottomLeft"/>
    </sheetView>
  </sheetViews>
  <sheetFormatPr defaultRowHeight="15"/>
  <cols>
    <col min="1" max="1" width="33.28515625" style="448" customWidth="1"/>
    <col min="2" max="2" width="8.5703125" style="448" customWidth="1"/>
    <col min="3" max="3" width="13.42578125" style="448" customWidth="1"/>
    <col min="4" max="4" width="14.42578125" style="448" customWidth="1"/>
    <col min="5" max="5" width="13.7109375" style="448" customWidth="1"/>
    <col min="6" max="6" width="13.28515625" style="448" customWidth="1"/>
    <col min="7" max="7" width="11" style="448" customWidth="1"/>
    <col min="8" max="8" width="10.28515625" style="448" customWidth="1"/>
    <col min="9" max="9" width="10.42578125" style="448" customWidth="1"/>
    <col min="10" max="10" width="9.42578125" style="448" customWidth="1"/>
    <col min="11" max="12" width="10.5703125" style="448" customWidth="1"/>
    <col min="13" max="13" width="8.42578125" style="448" customWidth="1"/>
    <col min="14" max="14" width="9.7109375" style="448" hidden="1" customWidth="1"/>
    <col min="15" max="15" width="10.5703125" style="451" customWidth="1"/>
    <col min="16" max="16384" width="9.140625" style="448"/>
  </cols>
  <sheetData>
    <row r="1" spans="1:18" ht="15.75">
      <c r="A1" s="442" t="s">
        <v>643</v>
      </c>
      <c r="B1" s="443"/>
      <c r="C1" s="442"/>
      <c r="D1" s="442"/>
      <c r="E1" s="442"/>
      <c r="F1" s="442"/>
      <c r="G1" s="442"/>
      <c r="H1" s="442"/>
      <c r="I1" s="444"/>
      <c r="J1" s="445"/>
      <c r="K1" s="445"/>
      <c r="L1" s="444"/>
      <c r="M1" s="446"/>
      <c r="N1" s="447"/>
      <c r="O1" s="448"/>
    </row>
    <row r="2" spans="1:18" ht="15.75">
      <c r="A2" s="442"/>
      <c r="B2" s="443"/>
      <c r="C2" s="442"/>
      <c r="D2" s="442"/>
      <c r="E2" s="442"/>
      <c r="F2" s="442"/>
      <c r="G2" s="442"/>
      <c r="H2" s="442"/>
      <c r="I2" s="444"/>
      <c r="J2" s="445"/>
      <c r="K2" s="445"/>
      <c r="L2" s="444"/>
      <c r="M2" s="446"/>
      <c r="N2" s="447"/>
      <c r="O2" s="448"/>
    </row>
    <row r="3" spans="1:18" ht="15.75">
      <c r="A3" s="571" t="s">
        <v>554</v>
      </c>
      <c r="B3" s="571"/>
      <c r="C3" s="571"/>
      <c r="D3" s="571"/>
      <c r="E3" s="571"/>
      <c r="F3" s="571"/>
      <c r="G3" s="571"/>
      <c r="H3" s="571"/>
      <c r="I3" s="571"/>
      <c r="J3" s="571"/>
      <c r="K3" s="571"/>
      <c r="L3" s="571"/>
      <c r="M3" s="571"/>
      <c r="N3" s="571"/>
      <c r="O3" s="571"/>
    </row>
    <row r="4" spans="1:18" ht="15.75">
      <c r="A4" s="572" t="s">
        <v>555</v>
      </c>
      <c r="B4" s="572"/>
      <c r="C4" s="572"/>
      <c r="D4" s="572"/>
      <c r="E4" s="572"/>
      <c r="F4" s="572"/>
      <c r="G4" s="572"/>
      <c r="H4" s="572"/>
      <c r="I4" s="572"/>
      <c r="J4" s="572"/>
      <c r="K4" s="572"/>
      <c r="L4" s="572"/>
      <c r="M4" s="572"/>
      <c r="N4" s="572"/>
      <c r="O4" s="572"/>
    </row>
    <row r="5" spans="1:18" ht="15.75">
      <c r="A5" s="571" t="s">
        <v>2</v>
      </c>
      <c r="B5" s="571"/>
      <c r="C5" s="571"/>
      <c r="D5" s="571"/>
      <c r="E5" s="571"/>
      <c r="F5" s="571"/>
      <c r="G5" s="571"/>
      <c r="H5" s="571"/>
      <c r="I5" s="571"/>
      <c r="J5" s="571"/>
      <c r="K5" s="571"/>
      <c r="L5" s="571"/>
      <c r="M5" s="571"/>
      <c r="N5" s="571"/>
      <c r="O5" s="571"/>
    </row>
    <row r="6" spans="1:18" ht="15.75">
      <c r="A6" s="449"/>
      <c r="B6" s="444"/>
      <c r="C6" s="449"/>
      <c r="D6" s="449"/>
      <c r="E6" s="449"/>
      <c r="F6" s="450"/>
      <c r="G6" s="450"/>
      <c r="H6" s="449"/>
      <c r="I6" s="449"/>
      <c r="J6" s="449"/>
      <c r="K6" s="446"/>
      <c r="L6" s="446"/>
      <c r="M6" s="446"/>
      <c r="N6" s="446"/>
    </row>
    <row r="7" spans="1:18" ht="15" customHeight="1">
      <c r="A7" s="446"/>
      <c r="C7" s="446"/>
      <c r="D7" s="446"/>
      <c r="E7" s="446"/>
      <c r="F7" s="446"/>
      <c r="G7" s="446"/>
      <c r="H7" s="446"/>
      <c r="I7" s="446"/>
      <c r="J7" s="446"/>
      <c r="K7" s="573" t="s">
        <v>28</v>
      </c>
      <c r="L7" s="573"/>
      <c r="M7" s="573"/>
      <c r="N7" s="573"/>
      <c r="O7" s="573"/>
    </row>
    <row r="8" spans="1:18" ht="12.75" customHeight="1">
      <c r="A8" s="452" t="s">
        <v>29</v>
      </c>
      <c r="B8" s="564" t="s">
        <v>556</v>
      </c>
      <c r="C8" s="564" t="s">
        <v>557</v>
      </c>
      <c r="D8" s="564" t="s">
        <v>239</v>
      </c>
      <c r="E8" s="564" t="s">
        <v>234</v>
      </c>
      <c r="F8" s="564" t="s">
        <v>235</v>
      </c>
      <c r="G8" s="564" t="s">
        <v>184</v>
      </c>
      <c r="H8" s="564" t="s">
        <v>207</v>
      </c>
      <c r="I8" s="564" t="s">
        <v>558</v>
      </c>
      <c r="J8" s="567" t="s">
        <v>236</v>
      </c>
      <c r="K8" s="568"/>
      <c r="L8" s="567" t="s">
        <v>237</v>
      </c>
      <c r="M8" s="568"/>
      <c r="N8" s="564" t="s">
        <v>238</v>
      </c>
      <c r="O8" s="564" t="s">
        <v>559</v>
      </c>
    </row>
    <row r="9" spans="1:18">
      <c r="A9" s="453" t="s">
        <v>31</v>
      </c>
      <c r="B9" s="574"/>
      <c r="C9" s="565"/>
      <c r="D9" s="574"/>
      <c r="E9" s="565"/>
      <c r="F9" s="565"/>
      <c r="G9" s="565"/>
      <c r="H9" s="565"/>
      <c r="I9" s="565"/>
      <c r="J9" s="569"/>
      <c r="K9" s="570"/>
      <c r="L9" s="569"/>
      <c r="M9" s="570"/>
      <c r="N9" s="565"/>
      <c r="O9" s="565"/>
    </row>
    <row r="10" spans="1:18" ht="21.75" customHeight="1">
      <c r="A10" s="454"/>
      <c r="B10" s="575"/>
      <c r="C10" s="566"/>
      <c r="D10" s="575"/>
      <c r="E10" s="566"/>
      <c r="F10" s="566"/>
      <c r="G10" s="566"/>
      <c r="H10" s="566"/>
      <c r="I10" s="566"/>
      <c r="J10" s="455" t="s">
        <v>188</v>
      </c>
      <c r="K10" s="455" t="s">
        <v>130</v>
      </c>
      <c r="L10" s="455" t="s">
        <v>188</v>
      </c>
      <c r="M10" s="455" t="s">
        <v>130</v>
      </c>
      <c r="N10" s="566"/>
      <c r="O10" s="566"/>
    </row>
    <row r="11" spans="1:18">
      <c r="A11" s="452" t="s">
        <v>8</v>
      </c>
      <c r="B11" s="452" t="s">
        <v>9</v>
      </c>
      <c r="C11" s="452" t="s">
        <v>10</v>
      </c>
      <c r="D11" s="452"/>
      <c r="E11" s="452" t="s">
        <v>11</v>
      </c>
      <c r="F11" s="452" t="s">
        <v>12</v>
      </c>
      <c r="G11" s="456" t="s">
        <v>13</v>
      </c>
      <c r="H11" s="452" t="s">
        <v>14</v>
      </c>
      <c r="I11" s="456" t="s">
        <v>15</v>
      </c>
      <c r="J11" s="562" t="s">
        <v>16</v>
      </c>
      <c r="K11" s="563"/>
      <c r="L11" s="562" t="s">
        <v>17</v>
      </c>
      <c r="M11" s="563"/>
      <c r="N11" s="453">
        <v>11</v>
      </c>
      <c r="O11" s="456">
        <v>11</v>
      </c>
    </row>
    <row r="12" spans="1:18">
      <c r="A12" s="457" t="s">
        <v>560</v>
      </c>
      <c r="B12" s="458" t="s">
        <v>561</v>
      </c>
      <c r="C12" s="459"/>
      <c r="D12" s="459"/>
      <c r="E12" s="459"/>
      <c r="F12" s="460"/>
      <c r="G12" s="459"/>
      <c r="H12" s="460"/>
      <c r="I12" s="459"/>
      <c r="J12" s="460"/>
      <c r="K12" s="459"/>
      <c r="L12" s="460"/>
      <c r="M12" s="459"/>
      <c r="N12" s="461"/>
      <c r="O12" s="459"/>
      <c r="P12" s="462"/>
      <c r="Q12" s="462"/>
      <c r="R12" s="462"/>
    </row>
    <row r="13" spans="1:18">
      <c r="A13" s="463" t="s">
        <v>48</v>
      </c>
      <c r="B13" s="464"/>
      <c r="C13" s="465">
        <f>SUM(D13:O13)</f>
        <v>139810</v>
      </c>
      <c r="D13" s="465">
        <f>'[1]5.3'!C13-'4.3'!E13-'4.3'!F13-'4.3'!G13-'4.3'!H13-'4.3'!I13-'4.3'!J13-'4.3'!K13-'4.3'!L13-'4.3'!M13-'4.3'!O13</f>
        <v>138381</v>
      </c>
      <c r="E13" s="465"/>
      <c r="F13" s="466"/>
      <c r="G13" s="465"/>
      <c r="H13" s="466">
        <v>1429</v>
      </c>
      <c r="I13" s="465"/>
      <c r="J13" s="466"/>
      <c r="K13" s="465"/>
      <c r="L13" s="466"/>
      <c r="M13" s="465"/>
      <c r="N13" s="465"/>
      <c r="O13" s="465"/>
      <c r="P13" s="462">
        <f t="shared" ref="P13:P76" si="0">SUM(D13:O13)</f>
        <v>139810</v>
      </c>
      <c r="Q13" s="462">
        <f t="shared" ref="Q13:Q76" si="1">P13-C13</f>
        <v>0</v>
      </c>
      <c r="R13" s="462">
        <f>C13-'[1]5.3'!C13</f>
        <v>0</v>
      </c>
    </row>
    <row r="14" spans="1:18">
      <c r="A14" s="467" t="s">
        <v>562</v>
      </c>
      <c r="B14" s="458" t="s">
        <v>561</v>
      </c>
      <c r="C14" s="461"/>
      <c r="D14" s="461"/>
      <c r="E14" s="461"/>
      <c r="F14" s="468"/>
      <c r="G14" s="461"/>
      <c r="H14" s="468"/>
      <c r="I14" s="461"/>
      <c r="J14" s="468"/>
      <c r="K14" s="461"/>
      <c r="L14" s="468"/>
      <c r="M14" s="461"/>
      <c r="N14" s="461"/>
      <c r="O14" s="461"/>
      <c r="P14" s="462">
        <f t="shared" si="0"/>
        <v>0</v>
      </c>
      <c r="Q14" s="462">
        <f t="shared" si="1"/>
        <v>0</v>
      </c>
      <c r="R14" s="462">
        <f>C14-'[1]5.3'!C14</f>
        <v>0</v>
      </c>
    </row>
    <row r="15" spans="1:18">
      <c r="A15" s="463" t="s">
        <v>48</v>
      </c>
      <c r="B15" s="463"/>
      <c r="C15" s="465">
        <f>SUM(D15:O15)</f>
        <v>129512</v>
      </c>
      <c r="D15" s="465">
        <f>'[1]5.3'!C15-'4.3'!E15-'4.3'!F15-'4.3'!G15-'4.3'!H15-'4.3'!I15-'4.3'!J15-'4.3'!K15-'4.3'!L15-'4.3'!M15-'4.3'!O15</f>
        <v>127868</v>
      </c>
      <c r="E15" s="465"/>
      <c r="F15" s="466"/>
      <c r="G15" s="465"/>
      <c r="H15" s="466">
        <v>1644</v>
      </c>
      <c r="I15" s="465"/>
      <c r="J15" s="466"/>
      <c r="K15" s="465"/>
      <c r="L15" s="466"/>
      <c r="M15" s="465"/>
      <c r="N15" s="465"/>
      <c r="O15" s="465"/>
      <c r="P15" s="462">
        <f t="shared" si="0"/>
        <v>129512</v>
      </c>
      <c r="Q15" s="462">
        <f t="shared" si="1"/>
        <v>0</v>
      </c>
      <c r="R15" s="462">
        <f>C15-'[1]5.3'!C15</f>
        <v>0</v>
      </c>
    </row>
    <row r="16" spans="1:18">
      <c r="A16" s="467" t="s">
        <v>563</v>
      </c>
      <c r="B16" s="458" t="s">
        <v>561</v>
      </c>
      <c r="C16" s="461"/>
      <c r="D16" s="461"/>
      <c r="E16" s="461"/>
      <c r="F16" s="468"/>
      <c r="G16" s="461"/>
      <c r="H16" s="468"/>
      <c r="I16" s="461"/>
      <c r="J16" s="468"/>
      <c r="K16" s="461"/>
      <c r="L16" s="468"/>
      <c r="M16" s="461"/>
      <c r="N16" s="461"/>
      <c r="O16" s="461"/>
      <c r="P16" s="462">
        <f t="shared" si="0"/>
        <v>0</v>
      </c>
      <c r="Q16" s="462">
        <f t="shared" si="1"/>
        <v>0</v>
      </c>
      <c r="R16" s="462">
        <f>C16-'[1]5.3'!C16</f>
        <v>0</v>
      </c>
    </row>
    <row r="17" spans="1:18" s="469" customFormat="1">
      <c r="A17" s="463" t="s">
        <v>48</v>
      </c>
      <c r="B17" s="463"/>
      <c r="C17" s="465">
        <f>SUM(D17:O17)</f>
        <v>72137</v>
      </c>
      <c r="D17" s="465">
        <f>'[1]5.3'!C17-'4.3'!E17-'4.3'!F17-'4.3'!G17-'4.3'!H17-'4.3'!I17-'4.3'!J17-'4.3'!K17-'4.3'!L17-'4.3'!M17-'4.3'!O17</f>
        <v>70602</v>
      </c>
      <c r="E17" s="465"/>
      <c r="F17" s="466"/>
      <c r="G17" s="465"/>
      <c r="H17" s="466">
        <v>1535</v>
      </c>
      <c r="I17" s="465"/>
      <c r="J17" s="466"/>
      <c r="K17" s="465"/>
      <c r="L17" s="466"/>
      <c r="M17" s="465"/>
      <c r="N17" s="465"/>
      <c r="O17" s="465"/>
      <c r="P17" s="462">
        <f t="shared" si="0"/>
        <v>72137</v>
      </c>
      <c r="Q17" s="462">
        <f t="shared" si="1"/>
        <v>0</v>
      </c>
      <c r="R17" s="462">
        <f>C17-'[1]5.3'!C17</f>
        <v>0</v>
      </c>
    </row>
    <row r="18" spans="1:18">
      <c r="A18" s="470" t="s">
        <v>252</v>
      </c>
      <c r="B18" s="471"/>
      <c r="C18" s="461"/>
      <c r="D18" s="461"/>
      <c r="E18" s="461"/>
      <c r="F18" s="468"/>
      <c r="G18" s="461"/>
      <c r="H18" s="468"/>
      <c r="I18" s="461"/>
      <c r="J18" s="468"/>
      <c r="K18" s="461"/>
      <c r="L18" s="468"/>
      <c r="M18" s="461"/>
      <c r="N18" s="461"/>
      <c r="O18" s="461"/>
      <c r="P18" s="462">
        <f t="shared" si="0"/>
        <v>0</v>
      </c>
      <c r="Q18" s="462">
        <f t="shared" si="1"/>
        <v>0</v>
      </c>
      <c r="R18" s="462">
        <f>C18-'[1]5.3'!C18</f>
        <v>0</v>
      </c>
    </row>
    <row r="19" spans="1:18" s="473" customFormat="1">
      <c r="A19" s="464" t="s">
        <v>48</v>
      </c>
      <c r="B19" s="472" t="s">
        <v>561</v>
      </c>
      <c r="C19" s="461">
        <f>C21+C23</f>
        <v>41453</v>
      </c>
      <c r="D19" s="461">
        <f t="shared" ref="D19:O19" si="2">D21+D23</f>
        <v>40669</v>
      </c>
      <c r="E19" s="461">
        <f t="shared" si="2"/>
        <v>0</v>
      </c>
      <c r="F19" s="461">
        <f t="shared" si="2"/>
        <v>0</v>
      </c>
      <c r="G19" s="461">
        <f t="shared" si="2"/>
        <v>0</v>
      </c>
      <c r="H19" s="461">
        <f t="shared" si="2"/>
        <v>784</v>
      </c>
      <c r="I19" s="461">
        <f t="shared" si="2"/>
        <v>0</v>
      </c>
      <c r="J19" s="461">
        <f t="shared" si="2"/>
        <v>0</v>
      </c>
      <c r="K19" s="461">
        <f t="shared" si="2"/>
        <v>0</v>
      </c>
      <c r="L19" s="461">
        <f t="shared" si="2"/>
        <v>0</v>
      </c>
      <c r="M19" s="461">
        <f t="shared" si="2"/>
        <v>0</v>
      </c>
      <c r="N19" s="461">
        <f t="shared" si="2"/>
        <v>0</v>
      </c>
      <c r="O19" s="461">
        <f t="shared" si="2"/>
        <v>0</v>
      </c>
      <c r="P19" s="462">
        <f t="shared" si="0"/>
        <v>41453</v>
      </c>
      <c r="Q19" s="462">
        <f t="shared" si="1"/>
        <v>0</v>
      </c>
      <c r="R19" s="462">
        <f>C19-'[1]5.3'!C19</f>
        <v>0</v>
      </c>
    </row>
    <row r="20" spans="1:18">
      <c r="A20" s="474" t="s">
        <v>564</v>
      </c>
      <c r="B20" s="472"/>
      <c r="C20" s="461"/>
      <c r="D20" s="461"/>
      <c r="E20" s="461"/>
      <c r="F20" s="468"/>
      <c r="G20" s="461"/>
      <c r="H20" s="468"/>
      <c r="I20" s="461"/>
      <c r="J20" s="468"/>
      <c r="K20" s="461"/>
      <c r="L20" s="468"/>
      <c r="M20" s="461"/>
      <c r="N20" s="461"/>
      <c r="O20" s="461"/>
      <c r="P20" s="462">
        <f t="shared" si="0"/>
        <v>0</v>
      </c>
      <c r="Q20" s="462">
        <f t="shared" si="1"/>
        <v>0</v>
      </c>
      <c r="R20" s="462">
        <f>C20-'[1]5.3'!C20</f>
        <v>0</v>
      </c>
    </row>
    <row r="21" spans="1:18">
      <c r="A21" s="464" t="s">
        <v>48</v>
      </c>
      <c r="B21" s="472"/>
      <c r="C21" s="461">
        <f>SUM(D21:O21)</f>
        <v>35168</v>
      </c>
      <c r="D21" s="461">
        <f>'[1]5.3'!C21-'4.3'!E21-'4.3'!F21-'4.3'!G21-'4.3'!H21-'4.3'!I21-'4.3'!J21-'4.3'!K21-'4.3'!L21-'4.3'!M21-'4.3'!O21</f>
        <v>34580</v>
      </c>
      <c r="E21" s="461"/>
      <c r="F21" s="468"/>
      <c r="G21" s="461"/>
      <c r="H21" s="468">
        <v>588</v>
      </c>
      <c r="I21" s="461"/>
      <c r="J21" s="468"/>
      <c r="K21" s="461"/>
      <c r="L21" s="468"/>
      <c r="M21" s="461"/>
      <c r="N21" s="461"/>
      <c r="O21" s="461"/>
      <c r="P21" s="462">
        <f t="shared" si="0"/>
        <v>35168</v>
      </c>
      <c r="Q21" s="462">
        <f t="shared" si="1"/>
        <v>0</v>
      </c>
      <c r="R21" s="462">
        <f>C21-'[1]5.3'!C21</f>
        <v>0</v>
      </c>
    </row>
    <row r="22" spans="1:18">
      <c r="A22" s="474" t="s">
        <v>565</v>
      </c>
      <c r="B22" s="472"/>
      <c r="C22" s="461"/>
      <c r="D22" s="461"/>
      <c r="E22" s="461"/>
      <c r="F22" s="468"/>
      <c r="G22" s="461"/>
      <c r="H22" s="468"/>
      <c r="I22" s="461"/>
      <c r="J22" s="468"/>
      <c r="K22" s="461"/>
      <c r="L22" s="468"/>
      <c r="M22" s="461"/>
      <c r="N22" s="461"/>
      <c r="O22" s="461"/>
      <c r="P22" s="462">
        <f t="shared" si="0"/>
        <v>0</v>
      </c>
      <c r="Q22" s="462">
        <f t="shared" si="1"/>
        <v>0</v>
      </c>
      <c r="R22" s="462">
        <f>C22-'[1]5.3'!C22</f>
        <v>0</v>
      </c>
    </row>
    <row r="23" spans="1:18">
      <c r="A23" s="463" t="s">
        <v>48</v>
      </c>
      <c r="B23" s="475"/>
      <c r="C23" s="465">
        <f>SUM(D23:O23)</f>
        <v>6285</v>
      </c>
      <c r="D23" s="465">
        <f>'[1]5.3'!C23-'4.3'!E23-'4.3'!F23-'4.3'!G23-'4.3'!H23-'4.3'!I23-'4.3'!J23-'4.3'!K23-'4.3'!L23-'4.3'!M23-'4.3'!O23</f>
        <v>6089</v>
      </c>
      <c r="E23" s="465"/>
      <c r="F23" s="466"/>
      <c r="G23" s="465"/>
      <c r="H23" s="466">
        <v>196</v>
      </c>
      <c r="I23" s="465"/>
      <c r="J23" s="466"/>
      <c r="K23" s="465"/>
      <c r="L23" s="466"/>
      <c r="M23" s="465"/>
      <c r="N23" s="465"/>
      <c r="O23" s="465"/>
      <c r="P23" s="462">
        <f t="shared" si="0"/>
        <v>6285</v>
      </c>
      <c r="Q23" s="462">
        <f t="shared" si="1"/>
        <v>0</v>
      </c>
      <c r="R23" s="462">
        <f>C23-'[1]5.3'!C23</f>
        <v>0</v>
      </c>
    </row>
    <row r="24" spans="1:18">
      <c r="A24" s="467" t="s">
        <v>566</v>
      </c>
      <c r="B24" s="472" t="s">
        <v>567</v>
      </c>
      <c r="C24" s="461"/>
      <c r="D24" s="461"/>
      <c r="E24" s="461"/>
      <c r="F24" s="468"/>
      <c r="G24" s="461"/>
      <c r="H24" s="468"/>
      <c r="I24" s="461"/>
      <c r="J24" s="468"/>
      <c r="K24" s="461"/>
      <c r="L24" s="468"/>
      <c r="M24" s="461"/>
      <c r="N24" s="461"/>
      <c r="O24" s="461"/>
      <c r="P24" s="462">
        <f t="shared" si="0"/>
        <v>0</v>
      </c>
      <c r="Q24" s="462">
        <f t="shared" si="1"/>
        <v>0</v>
      </c>
      <c r="R24" s="462">
        <f>C24-'[1]5.3'!C24</f>
        <v>0</v>
      </c>
    </row>
    <row r="25" spans="1:18" s="473" customFormat="1">
      <c r="A25" s="464" t="s">
        <v>48</v>
      </c>
      <c r="B25" s="472"/>
      <c r="C25" s="461">
        <f>SUM(C27,C29)</f>
        <v>220936</v>
      </c>
      <c r="D25" s="461">
        <f>SUM(D27,D29)</f>
        <v>113648</v>
      </c>
      <c r="E25" s="461"/>
      <c r="F25" s="461"/>
      <c r="G25" s="461"/>
      <c r="H25" s="461">
        <f>SUM(H27,H29)</f>
        <v>107288</v>
      </c>
      <c r="I25" s="461"/>
      <c r="J25" s="461"/>
      <c r="K25" s="461"/>
      <c r="L25" s="461"/>
      <c r="M25" s="461"/>
      <c r="N25" s="461">
        <f>SUM(N27,N29)</f>
        <v>0</v>
      </c>
      <c r="O25" s="461">
        <f>SUM(O27,O29)</f>
        <v>0</v>
      </c>
      <c r="P25" s="462">
        <f t="shared" si="0"/>
        <v>220936</v>
      </c>
      <c r="Q25" s="462">
        <f t="shared" si="1"/>
        <v>0</v>
      </c>
      <c r="R25" s="462">
        <f>C25-'[1]5.3'!C25</f>
        <v>0</v>
      </c>
    </row>
    <row r="26" spans="1:18">
      <c r="A26" s="474" t="s">
        <v>568</v>
      </c>
      <c r="B26" s="476"/>
      <c r="C26" s="461"/>
      <c r="D26" s="461"/>
      <c r="E26" s="461"/>
      <c r="F26" s="468"/>
      <c r="G26" s="461"/>
      <c r="H26" s="468"/>
      <c r="I26" s="461"/>
      <c r="J26" s="461"/>
      <c r="K26" s="461"/>
      <c r="L26" s="461"/>
      <c r="M26" s="461"/>
      <c r="N26" s="461"/>
      <c r="O26" s="461"/>
      <c r="P26" s="462">
        <f t="shared" si="0"/>
        <v>0</v>
      </c>
      <c r="Q26" s="462">
        <f t="shared" si="1"/>
        <v>0</v>
      </c>
      <c r="R26" s="462">
        <f>C26-'[1]5.3'!C26</f>
        <v>0</v>
      </c>
    </row>
    <row r="27" spans="1:18" s="473" customFormat="1">
      <c r="A27" s="464" t="s">
        <v>48</v>
      </c>
      <c r="B27" s="464"/>
      <c r="C27" s="461">
        <f>SUM(D27:O27)</f>
        <v>134935</v>
      </c>
      <c r="D27" s="461">
        <f>'[1]5.3'!C27-'4.3'!E27-'4.3'!F27-'4.3'!G27-'4.3'!H27-'4.3'!I27-'4.3'!J27-'4.3'!K27-'4.3'!L27-'4.3'!M27-'4.3'!O27</f>
        <v>65685</v>
      </c>
      <c r="E27" s="461"/>
      <c r="F27" s="468"/>
      <c r="G27" s="461"/>
      <c r="H27" s="468">
        <v>69250</v>
      </c>
      <c r="I27" s="461"/>
      <c r="J27" s="461"/>
      <c r="K27" s="461"/>
      <c r="L27" s="461"/>
      <c r="M27" s="461"/>
      <c r="N27" s="461"/>
      <c r="O27" s="461"/>
      <c r="P27" s="462">
        <f t="shared" si="0"/>
        <v>134935</v>
      </c>
      <c r="Q27" s="462">
        <f t="shared" si="1"/>
        <v>0</v>
      </c>
      <c r="R27" s="462">
        <f>C27-'[1]5.3'!C27</f>
        <v>0</v>
      </c>
    </row>
    <row r="28" spans="1:18">
      <c r="A28" s="474" t="s">
        <v>569</v>
      </c>
      <c r="B28" s="476"/>
      <c r="C28" s="461"/>
      <c r="D28" s="461"/>
      <c r="E28" s="461"/>
      <c r="F28" s="468"/>
      <c r="G28" s="461"/>
      <c r="H28" s="468"/>
      <c r="I28" s="461"/>
      <c r="J28" s="461"/>
      <c r="K28" s="461"/>
      <c r="L28" s="461"/>
      <c r="M28" s="461"/>
      <c r="N28" s="461"/>
      <c r="O28" s="461"/>
      <c r="P28" s="462">
        <f t="shared" si="0"/>
        <v>0</v>
      </c>
      <c r="Q28" s="462">
        <f t="shared" si="1"/>
        <v>0</v>
      </c>
      <c r="R28" s="462">
        <f>C28-'[1]5.3'!C28</f>
        <v>0</v>
      </c>
    </row>
    <row r="29" spans="1:18" s="469" customFormat="1">
      <c r="A29" s="463" t="s">
        <v>48</v>
      </c>
      <c r="B29" s="463"/>
      <c r="C29" s="465">
        <f>SUM(D29:O29)</f>
        <v>86001</v>
      </c>
      <c r="D29" s="465">
        <f>'[1]5.3'!C29-'4.3'!E29-'4.3'!F29-'4.3'!G29-'4.3'!H29-'4.3'!I29-'4.3'!J29-'4.3'!K29-'4.3'!L29-'4.3'!M29-'4.3'!O29</f>
        <v>47963</v>
      </c>
      <c r="E29" s="465"/>
      <c r="F29" s="466"/>
      <c r="G29" s="465"/>
      <c r="H29" s="466">
        <v>38038</v>
      </c>
      <c r="I29" s="465"/>
      <c r="J29" s="465"/>
      <c r="K29" s="465"/>
      <c r="L29" s="465"/>
      <c r="M29" s="465"/>
      <c r="N29" s="465"/>
      <c r="O29" s="465"/>
      <c r="P29" s="462">
        <f t="shared" si="0"/>
        <v>86001</v>
      </c>
      <c r="Q29" s="462">
        <f t="shared" si="1"/>
        <v>0</v>
      </c>
      <c r="R29" s="462">
        <f>C29-'[1]5.3'!C29</f>
        <v>0</v>
      </c>
    </row>
    <row r="30" spans="1:18">
      <c r="A30" s="467" t="s">
        <v>570</v>
      </c>
      <c r="B30" s="458" t="s">
        <v>561</v>
      </c>
      <c r="C30" s="461"/>
      <c r="D30" s="461"/>
      <c r="E30" s="461"/>
      <c r="F30" s="468"/>
      <c r="G30" s="461"/>
      <c r="H30" s="468"/>
      <c r="I30" s="461"/>
      <c r="J30" s="461"/>
      <c r="K30" s="461"/>
      <c r="L30" s="461"/>
      <c r="M30" s="461"/>
      <c r="N30" s="461"/>
      <c r="O30" s="461"/>
      <c r="P30" s="462">
        <f t="shared" si="0"/>
        <v>0</v>
      </c>
      <c r="Q30" s="462">
        <f t="shared" si="1"/>
        <v>0</v>
      </c>
      <c r="R30" s="462">
        <f>C30-'[1]5.3'!C30</f>
        <v>0</v>
      </c>
    </row>
    <row r="31" spans="1:18">
      <c r="A31" s="463" t="s">
        <v>48</v>
      </c>
      <c r="B31" s="477"/>
      <c r="C31" s="465">
        <f>SUM(D31:O31)</f>
        <v>62455</v>
      </c>
      <c r="D31" s="465">
        <f>'[1]5.3'!C31-'4.3'!E31-'4.3'!F31-'4.3'!G31-'4.3'!H31-'4.3'!I31-'4.3'!J31-'4.3'!K31-'4.3'!L31-'4.3'!M31-'4.3'!O31</f>
        <v>57893</v>
      </c>
      <c r="E31" s="465"/>
      <c r="F31" s="466"/>
      <c r="G31" s="465"/>
      <c r="H31" s="466">
        <v>4562</v>
      </c>
      <c r="I31" s="465"/>
      <c r="J31" s="465"/>
      <c r="K31" s="465"/>
      <c r="L31" s="465"/>
      <c r="M31" s="465"/>
      <c r="N31" s="465"/>
      <c r="O31" s="465"/>
      <c r="P31" s="462">
        <f t="shared" si="0"/>
        <v>62455</v>
      </c>
      <c r="Q31" s="462">
        <f t="shared" si="1"/>
        <v>0</v>
      </c>
      <c r="R31" s="462">
        <f>C31-'[1]5.3'!C31</f>
        <v>0</v>
      </c>
    </row>
    <row r="32" spans="1:18">
      <c r="A32" s="478" t="s">
        <v>571</v>
      </c>
      <c r="B32" s="478"/>
      <c r="C32" s="461"/>
      <c r="D32" s="461"/>
      <c r="E32" s="461"/>
      <c r="F32" s="479"/>
      <c r="G32" s="480"/>
      <c r="H32" s="479"/>
      <c r="I32" s="480"/>
      <c r="J32" s="480"/>
      <c r="K32" s="480"/>
      <c r="L32" s="480"/>
      <c r="M32" s="481"/>
      <c r="N32" s="481"/>
      <c r="O32" s="480"/>
      <c r="P32" s="462">
        <f t="shared" si="0"/>
        <v>0</v>
      </c>
      <c r="Q32" s="462">
        <f t="shared" si="1"/>
        <v>0</v>
      </c>
      <c r="R32" s="462">
        <f>C32-'[1]5.3'!C32</f>
        <v>0</v>
      </c>
    </row>
    <row r="33" spans="1:18">
      <c r="A33" s="464" t="s">
        <v>48</v>
      </c>
      <c r="B33" s="482"/>
      <c r="C33" s="483">
        <f>SUM(C35,C37,C39,C41+C43)</f>
        <v>160583</v>
      </c>
      <c r="D33" s="483">
        <f t="shared" ref="D33:O33" si="3">SUM(D35,D37,D39,D41+D43)</f>
        <v>93976</v>
      </c>
      <c r="E33" s="483">
        <f t="shared" si="3"/>
        <v>0</v>
      </c>
      <c r="F33" s="483">
        <f t="shared" si="3"/>
        <v>0</v>
      </c>
      <c r="G33" s="483">
        <f t="shared" si="3"/>
        <v>0</v>
      </c>
      <c r="H33" s="483">
        <f t="shared" si="3"/>
        <v>61407</v>
      </c>
      <c r="I33" s="483">
        <f t="shared" si="3"/>
        <v>0</v>
      </c>
      <c r="J33" s="483">
        <f t="shared" si="3"/>
        <v>5200</v>
      </c>
      <c r="K33" s="483">
        <f t="shared" si="3"/>
        <v>0</v>
      </c>
      <c r="L33" s="483">
        <f t="shared" si="3"/>
        <v>0</v>
      </c>
      <c r="M33" s="483">
        <f t="shared" si="3"/>
        <v>0</v>
      </c>
      <c r="N33" s="483">
        <f t="shared" si="3"/>
        <v>0</v>
      </c>
      <c r="O33" s="483">
        <f t="shared" si="3"/>
        <v>0</v>
      </c>
      <c r="P33" s="462">
        <f t="shared" si="0"/>
        <v>160583</v>
      </c>
      <c r="Q33" s="462">
        <f t="shared" si="1"/>
        <v>0</v>
      </c>
      <c r="R33" s="462">
        <f>C33-'[1]5.3'!C33</f>
        <v>0</v>
      </c>
    </row>
    <row r="34" spans="1:18">
      <c r="A34" s="484" t="s">
        <v>572</v>
      </c>
      <c r="B34" s="472" t="s">
        <v>567</v>
      </c>
      <c r="C34" s="461"/>
      <c r="D34" s="461"/>
      <c r="E34" s="461"/>
      <c r="F34" s="479"/>
      <c r="G34" s="480"/>
      <c r="H34" s="479"/>
      <c r="I34" s="480"/>
      <c r="J34" s="480"/>
      <c r="K34" s="480"/>
      <c r="L34" s="480"/>
      <c r="M34" s="481"/>
      <c r="N34" s="481"/>
      <c r="O34" s="480"/>
      <c r="P34" s="462">
        <f t="shared" si="0"/>
        <v>0</v>
      </c>
      <c r="Q34" s="462">
        <f t="shared" si="1"/>
        <v>0</v>
      </c>
      <c r="R34" s="462">
        <f>C34-'[1]5.3'!C34</f>
        <v>0</v>
      </c>
    </row>
    <row r="35" spans="1:18">
      <c r="A35" s="464" t="s">
        <v>48</v>
      </c>
      <c r="B35" s="485"/>
      <c r="C35" s="461">
        <f>SUM(D35:O35)</f>
        <v>63968</v>
      </c>
      <c r="D35" s="461">
        <f>'[1]5.3'!C35-'4.3'!E35-'4.3'!F35-'4.3'!G35-'4.3'!H35-'4.3'!I35-'4.3'!J35-'4.3'!K35-'4.3'!L35-'4.3'!M35-'4.3'!O35</f>
        <v>13158</v>
      </c>
      <c r="E35" s="461"/>
      <c r="F35" s="479"/>
      <c r="G35" s="480"/>
      <c r="H35" s="479">
        <v>50810</v>
      </c>
      <c r="I35" s="480"/>
      <c r="J35" s="480"/>
      <c r="K35" s="480"/>
      <c r="L35" s="480"/>
      <c r="M35" s="481"/>
      <c r="N35" s="481"/>
      <c r="O35" s="480"/>
      <c r="P35" s="462">
        <f t="shared" si="0"/>
        <v>63968</v>
      </c>
      <c r="Q35" s="462">
        <f t="shared" si="1"/>
        <v>0</v>
      </c>
      <c r="R35" s="462">
        <f>C35-'[1]5.3'!C35</f>
        <v>0</v>
      </c>
    </row>
    <row r="36" spans="1:18">
      <c r="A36" s="484" t="s">
        <v>573</v>
      </c>
      <c r="B36" s="472" t="s">
        <v>561</v>
      </c>
      <c r="C36" s="461"/>
      <c r="D36" s="461"/>
      <c r="E36" s="461"/>
      <c r="F36" s="479"/>
      <c r="G36" s="480"/>
      <c r="H36" s="479"/>
      <c r="I36" s="480"/>
      <c r="J36" s="480"/>
      <c r="K36" s="480"/>
      <c r="L36" s="480"/>
      <c r="M36" s="481"/>
      <c r="N36" s="481"/>
      <c r="O36" s="480"/>
      <c r="P36" s="462">
        <f t="shared" si="0"/>
        <v>0</v>
      </c>
      <c r="Q36" s="462">
        <f t="shared" si="1"/>
        <v>0</v>
      </c>
      <c r="R36" s="462">
        <f>C36-'[1]5.3'!C36</f>
        <v>0</v>
      </c>
    </row>
    <row r="37" spans="1:18">
      <c r="A37" s="464" t="s">
        <v>48</v>
      </c>
      <c r="B37" s="485"/>
      <c r="C37" s="461">
        <f t="shared" ref="C37:C45" si="4">SUM(D37:O37)</f>
        <v>11739</v>
      </c>
      <c r="D37" s="461">
        <f>'[1]5.3'!C37-'4.3'!E37-'4.3'!F37-'4.3'!G37-'4.3'!H37-'4.3'!I37-'4.3'!J37-'4.3'!K37-'4.3'!L37-'4.3'!M37-'4.3'!O37</f>
        <v>3484</v>
      </c>
      <c r="E37" s="461"/>
      <c r="F37" s="479"/>
      <c r="G37" s="480"/>
      <c r="H37" s="479">
        <v>8255</v>
      </c>
      <c r="I37" s="480"/>
      <c r="J37" s="480"/>
      <c r="K37" s="480"/>
      <c r="L37" s="480"/>
      <c r="M37" s="481"/>
      <c r="N37" s="481"/>
      <c r="O37" s="480"/>
      <c r="P37" s="462">
        <f t="shared" si="0"/>
        <v>11739</v>
      </c>
      <c r="Q37" s="462">
        <f t="shared" si="1"/>
        <v>0</v>
      </c>
      <c r="R37" s="462">
        <f>C37-'[1]5.3'!C37</f>
        <v>0</v>
      </c>
    </row>
    <row r="38" spans="1:18">
      <c r="A38" s="484" t="s">
        <v>574</v>
      </c>
      <c r="B38" s="472" t="s">
        <v>561</v>
      </c>
      <c r="C38" s="461"/>
      <c r="D38" s="461"/>
      <c r="E38" s="461"/>
      <c r="F38" s="479"/>
      <c r="G38" s="480"/>
      <c r="H38" s="479"/>
      <c r="I38" s="480"/>
      <c r="J38" s="480"/>
      <c r="K38" s="480"/>
      <c r="L38" s="480"/>
      <c r="M38" s="481"/>
      <c r="N38" s="481"/>
      <c r="O38" s="480"/>
      <c r="P38" s="462">
        <f t="shared" si="0"/>
        <v>0</v>
      </c>
      <c r="Q38" s="462">
        <f t="shared" si="1"/>
        <v>0</v>
      </c>
      <c r="R38" s="462">
        <f>C38-'[1]5.3'!C38</f>
        <v>0</v>
      </c>
    </row>
    <row r="39" spans="1:18">
      <c r="A39" s="464" t="s">
        <v>48</v>
      </c>
      <c r="B39" s="485"/>
      <c r="C39" s="461">
        <f t="shared" si="4"/>
        <v>12813</v>
      </c>
      <c r="D39" s="461">
        <f>'[1]5.3'!C39-'4.3'!E39-'4.3'!F39-'4.3'!G39-'4.3'!H39-'4.3'!I39-'4.3'!J39-'4.3'!K39-'4.3'!L39-'4.3'!M39-'4.3'!O39</f>
        <v>6343</v>
      </c>
      <c r="E39" s="461"/>
      <c r="F39" s="479"/>
      <c r="G39" s="480"/>
      <c r="H39" s="479">
        <v>1270</v>
      </c>
      <c r="I39" s="480"/>
      <c r="J39" s="480">
        <v>5200</v>
      </c>
      <c r="K39" s="480"/>
      <c r="L39" s="480"/>
      <c r="M39" s="481"/>
      <c r="N39" s="481"/>
      <c r="O39" s="480"/>
      <c r="P39" s="462">
        <f t="shared" si="0"/>
        <v>12813</v>
      </c>
      <c r="Q39" s="462">
        <f t="shared" si="1"/>
        <v>0</v>
      </c>
      <c r="R39" s="462">
        <f>C39-'[1]5.3'!C39</f>
        <v>0</v>
      </c>
    </row>
    <row r="40" spans="1:18">
      <c r="A40" s="484" t="s">
        <v>575</v>
      </c>
      <c r="B40" s="472" t="s">
        <v>561</v>
      </c>
      <c r="C40" s="461"/>
      <c r="D40" s="461"/>
      <c r="E40" s="461"/>
      <c r="F40" s="479"/>
      <c r="G40" s="480"/>
      <c r="H40" s="479"/>
      <c r="I40" s="480"/>
      <c r="J40" s="480"/>
      <c r="K40" s="480"/>
      <c r="L40" s="480"/>
      <c r="M40" s="481"/>
      <c r="N40" s="481"/>
      <c r="O40" s="480"/>
      <c r="P40" s="462">
        <f t="shared" si="0"/>
        <v>0</v>
      </c>
      <c r="Q40" s="462">
        <f t="shared" si="1"/>
        <v>0</v>
      </c>
      <c r="R40" s="462">
        <f>C40-'[1]5.3'!C40</f>
        <v>0</v>
      </c>
    </row>
    <row r="41" spans="1:18" s="473" customFormat="1">
      <c r="A41" s="464" t="s">
        <v>48</v>
      </c>
      <c r="B41" s="485"/>
      <c r="C41" s="461">
        <f t="shared" si="4"/>
        <v>68174</v>
      </c>
      <c r="D41" s="461">
        <f>'[1]5.3'!C41-'4.3'!E41-'4.3'!F41-'4.3'!G41-'4.3'!H41-'4.3'!I41-'4.3'!J41-'4.3'!K41-'4.3'!L41-'4.3'!M41-'4.3'!O41</f>
        <v>67402</v>
      </c>
      <c r="E41" s="461"/>
      <c r="F41" s="479"/>
      <c r="G41" s="480"/>
      <c r="H41" s="479">
        <v>772</v>
      </c>
      <c r="I41" s="480"/>
      <c r="J41" s="480"/>
      <c r="K41" s="480"/>
      <c r="L41" s="480"/>
      <c r="M41" s="481"/>
      <c r="N41" s="481"/>
      <c r="O41" s="480"/>
      <c r="P41" s="462">
        <f t="shared" si="0"/>
        <v>68174</v>
      </c>
      <c r="Q41" s="462">
        <f t="shared" si="1"/>
        <v>0</v>
      </c>
      <c r="R41" s="462">
        <f>C41-'[1]5.3'!C41</f>
        <v>0</v>
      </c>
    </row>
    <row r="42" spans="1:18" s="473" customFormat="1">
      <c r="A42" s="484" t="s">
        <v>576</v>
      </c>
      <c r="B42" s="472" t="s">
        <v>561</v>
      </c>
      <c r="C42" s="461"/>
      <c r="D42" s="461"/>
      <c r="E42" s="461"/>
      <c r="F42" s="479"/>
      <c r="G42" s="480"/>
      <c r="H42" s="479"/>
      <c r="I42" s="480"/>
      <c r="J42" s="480"/>
      <c r="K42" s="480"/>
      <c r="L42" s="480"/>
      <c r="M42" s="481"/>
      <c r="N42" s="481"/>
      <c r="O42" s="480"/>
      <c r="P42" s="462">
        <f t="shared" si="0"/>
        <v>0</v>
      </c>
      <c r="Q42" s="462">
        <f t="shared" si="1"/>
        <v>0</v>
      </c>
      <c r="R42" s="462">
        <f>C42-'[1]5.3'!C42</f>
        <v>0</v>
      </c>
    </row>
    <row r="43" spans="1:18" s="469" customFormat="1">
      <c r="A43" s="463" t="s">
        <v>48</v>
      </c>
      <c r="B43" s="486"/>
      <c r="C43" s="461">
        <f t="shared" si="4"/>
        <v>3889</v>
      </c>
      <c r="D43" s="461">
        <f>'[1]5.3'!C43-'4.3'!E43-'4.3'!F43-'4.3'!G43-'4.3'!H43-'4.3'!I43-'4.3'!J43-'4.3'!K43-'4.3'!L43-'4.3'!M43-'4.3'!O43</f>
        <v>3589</v>
      </c>
      <c r="E43" s="465"/>
      <c r="F43" s="487"/>
      <c r="G43" s="488"/>
      <c r="H43" s="487">
        <v>300</v>
      </c>
      <c r="I43" s="488"/>
      <c r="J43" s="488"/>
      <c r="K43" s="488"/>
      <c r="L43" s="488"/>
      <c r="M43" s="489"/>
      <c r="N43" s="489"/>
      <c r="O43" s="488"/>
      <c r="P43" s="462">
        <f t="shared" si="0"/>
        <v>3889</v>
      </c>
      <c r="Q43" s="462">
        <f t="shared" si="1"/>
        <v>0</v>
      </c>
      <c r="R43" s="462">
        <f>C43-'[1]5.3'!C43</f>
        <v>0</v>
      </c>
    </row>
    <row r="44" spans="1:18">
      <c r="A44" s="490" t="s">
        <v>253</v>
      </c>
      <c r="B44" s="472" t="s">
        <v>561</v>
      </c>
      <c r="C44" s="461"/>
      <c r="D44" s="461"/>
      <c r="E44" s="461"/>
      <c r="F44" s="479"/>
      <c r="G44" s="480"/>
      <c r="H44" s="479"/>
      <c r="I44" s="480"/>
      <c r="J44" s="480"/>
      <c r="K44" s="480"/>
      <c r="L44" s="480"/>
      <c r="M44" s="481"/>
      <c r="N44" s="481"/>
      <c r="O44" s="480"/>
      <c r="P44" s="462">
        <f t="shared" si="0"/>
        <v>0</v>
      </c>
      <c r="Q44" s="462">
        <f t="shared" si="1"/>
        <v>0</v>
      </c>
      <c r="R44" s="462">
        <f>C44-'[1]5.3'!C44</f>
        <v>0</v>
      </c>
    </row>
    <row r="45" spans="1:18" s="496" customFormat="1">
      <c r="A45" s="463" t="s">
        <v>48</v>
      </c>
      <c r="B45" s="491"/>
      <c r="C45" s="465">
        <f t="shared" si="4"/>
        <v>53713</v>
      </c>
      <c r="D45" s="465">
        <f>'[1]5.3'!C45-'4.3'!E45-'4.3'!F45-'4.3'!G45-'4.3'!H45-'4.3'!I45-'4.3'!J45-'4.3'!K45-'4.3'!L45-'4.3'!M45-'4.3'!O45</f>
        <v>49588</v>
      </c>
      <c r="E45" s="492"/>
      <c r="F45" s="493"/>
      <c r="G45" s="494"/>
      <c r="H45" s="493">
        <v>4125</v>
      </c>
      <c r="I45" s="494"/>
      <c r="J45" s="494"/>
      <c r="K45" s="494"/>
      <c r="L45" s="494"/>
      <c r="M45" s="495"/>
      <c r="N45" s="495"/>
      <c r="O45" s="494"/>
      <c r="P45" s="462">
        <f t="shared" si="0"/>
        <v>53713</v>
      </c>
      <c r="Q45" s="462">
        <f t="shared" si="1"/>
        <v>0</v>
      </c>
      <c r="R45" s="462">
        <f>C45-'[1]5.3'!C45</f>
        <v>0</v>
      </c>
    </row>
    <row r="46" spans="1:18">
      <c r="A46" s="467" t="s">
        <v>577</v>
      </c>
      <c r="B46" s="497"/>
      <c r="C46" s="461"/>
      <c r="D46" s="461"/>
      <c r="E46" s="461"/>
      <c r="F46" s="468"/>
      <c r="G46" s="461"/>
      <c r="H46" s="468"/>
      <c r="I46" s="461"/>
      <c r="J46" s="461"/>
      <c r="K46" s="461"/>
      <c r="L46" s="461"/>
      <c r="M46" s="461"/>
      <c r="N46" s="461"/>
      <c r="O46" s="461"/>
      <c r="P46" s="462">
        <f t="shared" si="0"/>
        <v>0</v>
      </c>
      <c r="Q46" s="462">
        <f t="shared" si="1"/>
        <v>0</v>
      </c>
      <c r="R46" s="462">
        <f>C46-'[1]5.3'!C46</f>
        <v>0</v>
      </c>
    </row>
    <row r="47" spans="1:18">
      <c r="A47" s="463" t="s">
        <v>48</v>
      </c>
      <c r="B47" s="463"/>
      <c r="C47" s="498">
        <f>C49+C51+C53</f>
        <v>458961</v>
      </c>
      <c r="D47" s="498">
        <f t="shared" ref="D47:O47" si="5">D49+D51+D53</f>
        <v>379549</v>
      </c>
      <c r="E47" s="498">
        <f t="shared" si="5"/>
        <v>31187</v>
      </c>
      <c r="F47" s="498">
        <f t="shared" si="5"/>
        <v>0</v>
      </c>
      <c r="G47" s="498">
        <f t="shared" si="5"/>
        <v>0</v>
      </c>
      <c r="H47" s="498">
        <f t="shared" si="5"/>
        <v>48225</v>
      </c>
      <c r="I47" s="498">
        <f t="shared" si="5"/>
        <v>0</v>
      </c>
      <c r="J47" s="498">
        <f t="shared" si="5"/>
        <v>0</v>
      </c>
      <c r="K47" s="498">
        <f t="shared" si="5"/>
        <v>0</v>
      </c>
      <c r="L47" s="498">
        <f t="shared" si="5"/>
        <v>0</v>
      </c>
      <c r="M47" s="498">
        <f t="shared" si="5"/>
        <v>0</v>
      </c>
      <c r="N47" s="498">
        <f t="shared" si="5"/>
        <v>0</v>
      </c>
      <c r="O47" s="498">
        <f t="shared" si="5"/>
        <v>0</v>
      </c>
      <c r="P47" s="462">
        <f t="shared" si="0"/>
        <v>458961</v>
      </c>
      <c r="Q47" s="462">
        <f t="shared" si="1"/>
        <v>0</v>
      </c>
      <c r="R47" s="462">
        <f>C47-'[1]5.3'!C47</f>
        <v>0</v>
      </c>
    </row>
    <row r="48" spans="1:18">
      <c r="A48" s="474" t="s">
        <v>578</v>
      </c>
      <c r="B48" s="472" t="s">
        <v>561</v>
      </c>
      <c r="C48" s="461"/>
      <c r="D48" s="461"/>
      <c r="E48" s="461"/>
      <c r="F48" s="468"/>
      <c r="G48" s="461"/>
      <c r="H48" s="468"/>
      <c r="I48" s="461"/>
      <c r="J48" s="461"/>
      <c r="K48" s="461"/>
      <c r="L48" s="461"/>
      <c r="M48" s="461"/>
      <c r="N48" s="461"/>
      <c r="O48" s="461"/>
      <c r="P48" s="462">
        <f t="shared" si="0"/>
        <v>0</v>
      </c>
      <c r="Q48" s="462">
        <f t="shared" si="1"/>
        <v>0</v>
      </c>
      <c r="R48" s="462">
        <f>C48-'[1]5.3'!C48</f>
        <v>0</v>
      </c>
    </row>
    <row r="49" spans="1:117">
      <c r="A49" s="464" t="s">
        <v>48</v>
      </c>
      <c r="B49" s="464"/>
      <c r="C49" s="461">
        <f t="shared" ref="C49:C51" si="6">SUM(D49:O49)</f>
        <v>44875</v>
      </c>
      <c r="D49" s="461">
        <f>'[1]5.3'!C49-'4.3'!E49-'4.3'!F49-'4.3'!G49-'4.3'!H49-'4.3'!I49-'4.3'!J49-'4.3'!K49-'4.3'!L49-'4.3'!M49-'4.3'!O49</f>
        <v>42777</v>
      </c>
      <c r="E49" s="461">
        <v>2098</v>
      </c>
      <c r="F49" s="468"/>
      <c r="G49" s="461"/>
      <c r="H49" s="468"/>
      <c r="I49" s="461"/>
      <c r="J49" s="461"/>
      <c r="K49" s="461"/>
      <c r="L49" s="461"/>
      <c r="M49" s="461"/>
      <c r="N49" s="461"/>
      <c r="O49" s="461"/>
      <c r="P49" s="462">
        <f t="shared" si="0"/>
        <v>44875</v>
      </c>
      <c r="Q49" s="462">
        <f t="shared" si="1"/>
        <v>0</v>
      </c>
      <c r="R49" s="462">
        <f>C49-'[1]5.3'!C49</f>
        <v>0</v>
      </c>
    </row>
    <row r="50" spans="1:117">
      <c r="A50" s="474" t="s">
        <v>579</v>
      </c>
      <c r="B50" s="476" t="s">
        <v>561</v>
      </c>
      <c r="C50" s="461"/>
      <c r="D50" s="461"/>
      <c r="E50" s="461"/>
      <c r="F50" s="468"/>
      <c r="G50" s="461"/>
      <c r="H50" s="468"/>
      <c r="I50" s="461"/>
      <c r="J50" s="461"/>
      <c r="K50" s="461"/>
      <c r="L50" s="461"/>
      <c r="M50" s="461"/>
      <c r="N50" s="461"/>
      <c r="O50" s="461"/>
      <c r="P50" s="462">
        <f t="shared" si="0"/>
        <v>0</v>
      </c>
      <c r="Q50" s="462">
        <f t="shared" si="1"/>
        <v>0</v>
      </c>
      <c r="R50" s="462">
        <f>C50-'[1]5.3'!C50</f>
        <v>0</v>
      </c>
    </row>
    <row r="51" spans="1:117" s="473" customFormat="1">
      <c r="A51" s="464" t="s">
        <v>48</v>
      </c>
      <c r="B51" s="464"/>
      <c r="C51" s="461">
        <f t="shared" si="6"/>
        <v>29115</v>
      </c>
      <c r="D51" s="461">
        <f>'[1]5.3'!C51-'4.3'!E51-'4.3'!F51-'4.3'!G51-'4.3'!H51-'4.3'!I51-'4.3'!J51-'4.3'!K51-'4.3'!L51-'4.3'!M51-'4.3'!O51</f>
        <v>0</v>
      </c>
      <c r="E51" s="461">
        <v>29089</v>
      </c>
      <c r="F51" s="468"/>
      <c r="G51" s="461"/>
      <c r="H51" s="468">
        <v>26</v>
      </c>
      <c r="I51" s="461"/>
      <c r="J51" s="461"/>
      <c r="K51" s="461"/>
      <c r="L51" s="461"/>
      <c r="M51" s="461"/>
      <c r="N51" s="461"/>
      <c r="O51" s="461"/>
      <c r="P51" s="462">
        <f t="shared" si="0"/>
        <v>29115</v>
      </c>
      <c r="Q51" s="462">
        <f t="shared" si="1"/>
        <v>0</v>
      </c>
      <c r="R51" s="462">
        <f>C51-'[1]5.3'!C51</f>
        <v>0</v>
      </c>
    </row>
    <row r="52" spans="1:117" s="473" customFormat="1">
      <c r="A52" s="497" t="s">
        <v>580</v>
      </c>
      <c r="B52" s="499"/>
      <c r="C52" s="461"/>
      <c r="D52" s="461"/>
      <c r="E52" s="461"/>
      <c r="F52" s="500"/>
      <c r="G52" s="501"/>
      <c r="H52" s="500"/>
      <c r="I52" s="501"/>
      <c r="J52" s="501"/>
      <c r="K52" s="501"/>
      <c r="L52" s="501"/>
      <c r="M52" s="501"/>
      <c r="N52" s="501"/>
      <c r="O52" s="501"/>
      <c r="P52" s="462">
        <f t="shared" si="0"/>
        <v>0</v>
      </c>
      <c r="Q52" s="462">
        <f t="shared" si="1"/>
        <v>0</v>
      </c>
      <c r="R52" s="462">
        <f>C52-'[1]5.3'!C52</f>
        <v>0</v>
      </c>
    </row>
    <row r="53" spans="1:117" s="473" customFormat="1">
      <c r="A53" s="463" t="s">
        <v>48</v>
      </c>
      <c r="B53" s="463"/>
      <c r="C53" s="465">
        <f>C55+C57+C59+C61+C63+C65+C67+C69+C71+C75+C77+C79+C81+C85+C87+C89+C93+C95+C97+C99+C83+C91+C73</f>
        <v>384971</v>
      </c>
      <c r="D53" s="465">
        <f t="shared" ref="D53:O53" si="7">D55+D57+D59+D61+D63+D65+D67+D69+D71+D75+D77+D79+D81+D85+D87+D89+D93+D95+D97+D99+D83+D91+D73</f>
        <v>336772</v>
      </c>
      <c r="E53" s="465">
        <f t="shared" si="7"/>
        <v>0</v>
      </c>
      <c r="F53" s="465">
        <f t="shared" si="7"/>
        <v>0</v>
      </c>
      <c r="G53" s="465">
        <f t="shared" si="7"/>
        <v>0</v>
      </c>
      <c r="H53" s="465">
        <f t="shared" si="7"/>
        <v>48199</v>
      </c>
      <c r="I53" s="465">
        <f t="shared" si="7"/>
        <v>0</v>
      </c>
      <c r="J53" s="465">
        <f t="shared" si="7"/>
        <v>0</v>
      </c>
      <c r="K53" s="465">
        <f t="shared" si="7"/>
        <v>0</v>
      </c>
      <c r="L53" s="465">
        <f t="shared" si="7"/>
        <v>0</v>
      </c>
      <c r="M53" s="465">
        <f t="shared" si="7"/>
        <v>0</v>
      </c>
      <c r="N53" s="465">
        <f t="shared" si="7"/>
        <v>0</v>
      </c>
      <c r="O53" s="465">
        <f t="shared" si="7"/>
        <v>0</v>
      </c>
      <c r="P53" s="462">
        <f t="shared" si="0"/>
        <v>384971</v>
      </c>
      <c r="Q53" s="462">
        <f t="shared" si="1"/>
        <v>0</v>
      </c>
      <c r="R53" s="462">
        <f>C53-'[1]5.3'!C53</f>
        <v>0</v>
      </c>
    </row>
    <row r="54" spans="1:117">
      <c r="A54" s="502" t="s">
        <v>581</v>
      </c>
      <c r="B54" s="502" t="s">
        <v>561</v>
      </c>
      <c r="C54" s="461"/>
      <c r="D54" s="461"/>
      <c r="E54" s="501"/>
      <c r="F54" s="500"/>
      <c r="G54" s="501"/>
      <c r="H54" s="500"/>
      <c r="I54" s="501"/>
      <c r="J54" s="501"/>
      <c r="K54" s="501"/>
      <c r="L54" s="501"/>
      <c r="M54" s="501"/>
      <c r="N54" s="501"/>
      <c r="O54" s="501"/>
      <c r="P54" s="462">
        <f t="shared" si="0"/>
        <v>0</v>
      </c>
      <c r="Q54" s="462">
        <f t="shared" si="1"/>
        <v>0</v>
      </c>
      <c r="R54" s="462">
        <f>C54-'[1]5.3'!C54</f>
        <v>0</v>
      </c>
      <c r="S54" s="473"/>
      <c r="T54" s="473"/>
      <c r="U54" s="473"/>
      <c r="V54" s="473"/>
      <c r="W54" s="473"/>
      <c r="X54" s="473"/>
      <c r="Y54" s="473"/>
      <c r="Z54" s="473"/>
      <c r="AA54" s="473"/>
      <c r="AB54" s="473"/>
      <c r="AC54" s="473"/>
      <c r="AD54" s="473"/>
      <c r="AE54" s="473"/>
      <c r="AF54" s="473"/>
      <c r="AG54" s="473"/>
      <c r="AH54" s="473"/>
      <c r="AI54" s="473"/>
      <c r="AJ54" s="473"/>
      <c r="AK54" s="473"/>
      <c r="AL54" s="473"/>
      <c r="AM54" s="473"/>
      <c r="AN54" s="473"/>
      <c r="AO54" s="473"/>
      <c r="AP54" s="473"/>
      <c r="AQ54" s="473"/>
      <c r="AR54" s="473"/>
      <c r="AS54" s="473"/>
      <c r="AT54" s="473"/>
      <c r="AU54" s="473"/>
      <c r="AV54" s="473"/>
      <c r="AW54" s="473"/>
      <c r="AX54" s="473"/>
      <c r="AY54" s="473"/>
      <c r="AZ54" s="473"/>
      <c r="BA54" s="473"/>
      <c r="BB54" s="473"/>
      <c r="BC54" s="473"/>
      <c r="BD54" s="473"/>
      <c r="BE54" s="473"/>
      <c r="BF54" s="473"/>
      <c r="BG54" s="473"/>
      <c r="BH54" s="473"/>
      <c r="BI54" s="473"/>
      <c r="BJ54" s="473"/>
      <c r="BK54" s="473"/>
      <c r="BL54" s="473"/>
      <c r="BM54" s="473"/>
      <c r="BN54" s="473"/>
      <c r="BO54" s="473"/>
      <c r="BP54" s="473"/>
      <c r="BQ54" s="473"/>
      <c r="BR54" s="473"/>
      <c r="BS54" s="473"/>
      <c r="BT54" s="473"/>
      <c r="BU54" s="473"/>
      <c r="BV54" s="473"/>
      <c r="BW54" s="473"/>
      <c r="BX54" s="473"/>
      <c r="BY54" s="473"/>
      <c r="BZ54" s="473"/>
      <c r="CA54" s="473"/>
      <c r="CB54" s="473"/>
      <c r="CC54" s="473"/>
      <c r="CD54" s="473"/>
      <c r="CE54" s="473"/>
      <c r="CF54" s="473"/>
      <c r="CG54" s="473"/>
      <c r="CH54" s="473"/>
      <c r="CI54" s="473"/>
      <c r="CJ54" s="473"/>
      <c r="CK54" s="473"/>
      <c r="CL54" s="473"/>
      <c r="CM54" s="473"/>
      <c r="CN54" s="473"/>
      <c r="CO54" s="473"/>
      <c r="CP54" s="473"/>
      <c r="CQ54" s="473"/>
      <c r="CR54" s="473"/>
      <c r="CS54" s="473"/>
      <c r="CT54" s="473"/>
      <c r="CU54" s="473"/>
      <c r="CV54" s="473"/>
      <c r="CW54" s="473"/>
      <c r="CX54" s="473"/>
      <c r="CY54" s="473"/>
      <c r="CZ54" s="473"/>
      <c r="DA54" s="473"/>
      <c r="DB54" s="473"/>
      <c r="DC54" s="473"/>
      <c r="DD54" s="473"/>
      <c r="DE54" s="473"/>
      <c r="DF54" s="473"/>
      <c r="DG54" s="473"/>
      <c r="DH54" s="473"/>
      <c r="DI54" s="473"/>
      <c r="DJ54" s="473"/>
      <c r="DK54" s="473"/>
      <c r="DL54" s="473"/>
      <c r="DM54" s="473"/>
    </row>
    <row r="55" spans="1:117" s="473" customFormat="1">
      <c r="A55" s="464" t="s">
        <v>48</v>
      </c>
      <c r="B55" s="464"/>
      <c r="C55" s="461">
        <f>SUM(D55:O55)</f>
        <v>38325</v>
      </c>
      <c r="D55" s="461">
        <f>'[1]5.3'!C55-'4.3'!E55-'4.3'!F55-'4.3'!G55-'4.3'!H55-'4.3'!I55-'4.3'!J55-'4.3'!K55-'4.3'!L55-'4.3'!M55-'4.3'!O55</f>
        <v>38295</v>
      </c>
      <c r="E55" s="461"/>
      <c r="F55" s="500"/>
      <c r="G55" s="501"/>
      <c r="H55" s="500">
        <v>30</v>
      </c>
      <c r="I55" s="501"/>
      <c r="J55" s="501"/>
      <c r="K55" s="501"/>
      <c r="L55" s="501"/>
      <c r="M55" s="501"/>
      <c r="N55" s="501"/>
      <c r="O55" s="501"/>
      <c r="P55" s="462">
        <f t="shared" si="0"/>
        <v>38325</v>
      </c>
      <c r="Q55" s="462">
        <f t="shared" si="1"/>
        <v>0</v>
      </c>
      <c r="R55" s="462">
        <f>C55-'[1]5.3'!C55</f>
        <v>0</v>
      </c>
    </row>
    <row r="56" spans="1:117">
      <c r="A56" s="476" t="s">
        <v>582</v>
      </c>
      <c r="B56" s="472" t="s">
        <v>561</v>
      </c>
      <c r="C56" s="461"/>
      <c r="D56" s="461"/>
      <c r="E56" s="501"/>
      <c r="F56" s="500"/>
      <c r="G56" s="501"/>
      <c r="H56" s="500"/>
      <c r="I56" s="501"/>
      <c r="J56" s="501"/>
      <c r="K56" s="501"/>
      <c r="L56" s="501"/>
      <c r="M56" s="501"/>
      <c r="N56" s="501"/>
      <c r="O56" s="501"/>
      <c r="P56" s="462">
        <f t="shared" si="0"/>
        <v>0</v>
      </c>
      <c r="Q56" s="462">
        <f t="shared" si="1"/>
        <v>0</v>
      </c>
      <c r="R56" s="462">
        <f>C56-'[1]5.3'!C56</f>
        <v>0</v>
      </c>
      <c r="S56" s="473"/>
      <c r="T56" s="473"/>
      <c r="U56" s="473"/>
      <c r="V56" s="473"/>
      <c r="W56" s="473"/>
      <c r="X56" s="473"/>
      <c r="Y56" s="473"/>
      <c r="Z56" s="473"/>
      <c r="AA56" s="473"/>
      <c r="AB56" s="473"/>
      <c r="AC56" s="473"/>
      <c r="AD56" s="473"/>
      <c r="AE56" s="473"/>
      <c r="AF56" s="473"/>
      <c r="AG56" s="473"/>
      <c r="AH56" s="473"/>
      <c r="AI56" s="473"/>
      <c r="AJ56" s="473"/>
      <c r="AK56" s="473"/>
      <c r="AL56" s="473"/>
      <c r="AM56" s="473"/>
      <c r="AN56" s="473"/>
      <c r="AO56" s="473"/>
      <c r="AP56" s="473"/>
      <c r="AQ56" s="473"/>
      <c r="AR56" s="473"/>
      <c r="AS56" s="473"/>
      <c r="AT56" s="473"/>
      <c r="AU56" s="473"/>
      <c r="AV56" s="473"/>
      <c r="AW56" s="473"/>
      <c r="AX56" s="473"/>
      <c r="AY56" s="473"/>
      <c r="AZ56" s="473"/>
      <c r="BA56" s="473"/>
      <c r="BB56" s="473"/>
      <c r="BC56" s="473"/>
      <c r="BD56" s="473"/>
      <c r="BE56" s="473"/>
      <c r="BF56" s="473"/>
      <c r="BG56" s="473"/>
      <c r="BH56" s="473"/>
      <c r="BI56" s="473"/>
      <c r="BJ56" s="473"/>
      <c r="BK56" s="473"/>
      <c r="BL56" s="473"/>
      <c r="BM56" s="473"/>
      <c r="BN56" s="473"/>
      <c r="BO56" s="473"/>
      <c r="BP56" s="473"/>
      <c r="BQ56" s="473"/>
      <c r="BR56" s="473"/>
      <c r="BS56" s="473"/>
      <c r="BT56" s="473"/>
      <c r="BU56" s="473"/>
      <c r="BV56" s="473"/>
      <c r="BW56" s="473"/>
      <c r="BX56" s="473"/>
      <c r="BY56" s="473"/>
      <c r="BZ56" s="473"/>
      <c r="CA56" s="473"/>
      <c r="CB56" s="473"/>
      <c r="CC56" s="473"/>
      <c r="CD56" s="473"/>
      <c r="CE56" s="473"/>
      <c r="CF56" s="473"/>
      <c r="CG56" s="473"/>
      <c r="CH56" s="473"/>
      <c r="CI56" s="473"/>
      <c r="CJ56" s="473"/>
      <c r="CK56" s="473"/>
      <c r="CL56" s="473"/>
      <c r="CM56" s="473"/>
      <c r="CN56" s="473"/>
      <c r="CO56" s="473"/>
      <c r="CP56" s="473"/>
      <c r="CQ56" s="473"/>
      <c r="CR56" s="473"/>
      <c r="CS56" s="473"/>
      <c r="CT56" s="473"/>
      <c r="CU56" s="473"/>
      <c r="CV56" s="473"/>
      <c r="CW56" s="473"/>
      <c r="CX56" s="473"/>
      <c r="CY56" s="473"/>
      <c r="CZ56" s="473"/>
      <c r="DA56" s="473"/>
      <c r="DB56" s="473"/>
      <c r="DC56" s="473"/>
      <c r="DD56" s="473"/>
      <c r="DE56" s="473"/>
      <c r="DF56" s="473"/>
      <c r="DG56" s="473"/>
      <c r="DH56" s="473"/>
      <c r="DI56" s="473"/>
      <c r="DJ56" s="473"/>
      <c r="DK56" s="473"/>
      <c r="DL56" s="473"/>
      <c r="DM56" s="473"/>
    </row>
    <row r="57" spans="1:117" s="473" customFormat="1">
      <c r="A57" s="464" t="s">
        <v>48</v>
      </c>
      <c r="B57" s="464"/>
      <c r="C57" s="461">
        <f t="shared" ref="C57:C99" si="8">SUM(D57:O57)</f>
        <v>10330</v>
      </c>
      <c r="D57" s="461">
        <f>'[1]5.3'!C57-'4.3'!E57-'4.3'!F57-'4.3'!G57-'4.3'!H57-'4.3'!I57-'4.3'!J57-'4.3'!K57-'4.3'!L57-'4.3'!M57-'4.3'!O57</f>
        <v>10330</v>
      </c>
      <c r="E57" s="461"/>
      <c r="F57" s="500"/>
      <c r="G57" s="501"/>
      <c r="H57" s="500"/>
      <c r="I57" s="501"/>
      <c r="J57" s="501"/>
      <c r="K57" s="501"/>
      <c r="L57" s="501"/>
      <c r="M57" s="501"/>
      <c r="N57" s="501"/>
      <c r="O57" s="501"/>
      <c r="P57" s="462">
        <f t="shared" si="0"/>
        <v>10330</v>
      </c>
      <c r="Q57" s="462">
        <f t="shared" si="1"/>
        <v>0</v>
      </c>
      <c r="R57" s="462">
        <f>C57-'[1]5.3'!C57</f>
        <v>0</v>
      </c>
    </row>
    <row r="58" spans="1:117">
      <c r="A58" s="476" t="s">
        <v>583</v>
      </c>
      <c r="B58" s="472" t="s">
        <v>561</v>
      </c>
      <c r="C58" s="461"/>
      <c r="D58" s="461"/>
      <c r="E58" s="501"/>
      <c r="F58" s="500"/>
      <c r="G58" s="501"/>
      <c r="H58" s="500"/>
      <c r="I58" s="501"/>
      <c r="J58" s="501"/>
      <c r="K58" s="501"/>
      <c r="L58" s="501"/>
      <c r="M58" s="501"/>
      <c r="N58" s="501"/>
      <c r="O58" s="501"/>
      <c r="P58" s="462">
        <f t="shared" si="0"/>
        <v>0</v>
      </c>
      <c r="Q58" s="462">
        <f t="shared" si="1"/>
        <v>0</v>
      </c>
      <c r="R58" s="462">
        <f>C58-'[1]5.3'!C58</f>
        <v>0</v>
      </c>
      <c r="S58" s="473"/>
      <c r="T58" s="473"/>
      <c r="U58" s="473"/>
      <c r="V58" s="473"/>
      <c r="W58" s="473"/>
      <c r="X58" s="473"/>
      <c r="Y58" s="473"/>
      <c r="Z58" s="473"/>
      <c r="AA58" s="473"/>
      <c r="AB58" s="473"/>
      <c r="AC58" s="473"/>
      <c r="AD58" s="473"/>
      <c r="AE58" s="473"/>
      <c r="AF58" s="473"/>
      <c r="AG58" s="473"/>
      <c r="AH58" s="473"/>
      <c r="AI58" s="473"/>
      <c r="AJ58" s="473"/>
      <c r="AK58" s="473"/>
      <c r="AL58" s="473"/>
      <c r="AM58" s="473"/>
      <c r="AN58" s="473"/>
      <c r="AO58" s="473"/>
      <c r="AP58" s="473"/>
      <c r="AQ58" s="473"/>
      <c r="AR58" s="473"/>
      <c r="AS58" s="473"/>
      <c r="AT58" s="473"/>
      <c r="AU58" s="473"/>
      <c r="AV58" s="473"/>
      <c r="AW58" s="473"/>
      <c r="AX58" s="473"/>
      <c r="AY58" s="473"/>
      <c r="AZ58" s="473"/>
      <c r="BA58" s="473"/>
      <c r="BB58" s="473"/>
      <c r="BC58" s="473"/>
      <c r="BD58" s="473"/>
      <c r="BE58" s="473"/>
      <c r="BF58" s="473"/>
      <c r="BG58" s="473"/>
      <c r="BH58" s="473"/>
      <c r="BI58" s="473"/>
      <c r="BJ58" s="473"/>
      <c r="BK58" s="473"/>
      <c r="BL58" s="473"/>
      <c r="BM58" s="473"/>
      <c r="BN58" s="473"/>
      <c r="BO58" s="473"/>
      <c r="BP58" s="473"/>
      <c r="BQ58" s="473"/>
      <c r="BR58" s="473"/>
      <c r="BS58" s="473"/>
      <c r="BT58" s="473"/>
      <c r="BU58" s="473"/>
      <c r="BV58" s="473"/>
      <c r="BW58" s="473"/>
      <c r="BX58" s="473"/>
      <c r="BY58" s="473"/>
      <c r="BZ58" s="473"/>
      <c r="CA58" s="473"/>
      <c r="CB58" s="473"/>
      <c r="CC58" s="473"/>
      <c r="CD58" s="473"/>
      <c r="CE58" s="473"/>
      <c r="CF58" s="473"/>
      <c r="CG58" s="473"/>
      <c r="CH58" s="473"/>
      <c r="CI58" s="473"/>
      <c r="CJ58" s="473"/>
      <c r="CK58" s="473"/>
      <c r="CL58" s="473"/>
      <c r="CM58" s="473"/>
      <c r="CN58" s="473"/>
      <c r="CO58" s="473"/>
      <c r="CP58" s="473"/>
      <c r="CQ58" s="473"/>
      <c r="CR58" s="473"/>
      <c r="CS58" s="473"/>
      <c r="CT58" s="473"/>
      <c r="CU58" s="473"/>
      <c r="CV58" s="473"/>
      <c r="CW58" s="473"/>
      <c r="CX58" s="473"/>
      <c r="CY58" s="473"/>
      <c r="CZ58" s="473"/>
      <c r="DA58" s="473"/>
      <c r="DB58" s="473"/>
      <c r="DC58" s="473"/>
      <c r="DD58" s="473"/>
      <c r="DE58" s="473"/>
      <c r="DF58" s="473"/>
      <c r="DG58" s="473"/>
      <c r="DH58" s="473"/>
      <c r="DI58" s="473"/>
      <c r="DJ58" s="473"/>
      <c r="DK58" s="473"/>
      <c r="DL58" s="473"/>
      <c r="DM58" s="473"/>
    </row>
    <row r="59" spans="1:117" s="473" customFormat="1">
      <c r="A59" s="464" t="s">
        <v>48</v>
      </c>
      <c r="B59" s="464"/>
      <c r="C59" s="461">
        <f t="shared" si="8"/>
        <v>10531</v>
      </c>
      <c r="D59" s="461">
        <f>'[1]5.3'!C59-'4.3'!E59-'4.3'!F59-'4.3'!G59-'4.3'!H59-'4.3'!I59-'4.3'!J59-'4.3'!K59-'4.3'!L59-'4.3'!M59-'4.3'!O59</f>
        <v>10531</v>
      </c>
      <c r="E59" s="461"/>
      <c r="F59" s="500"/>
      <c r="G59" s="501"/>
      <c r="H59" s="500"/>
      <c r="I59" s="501"/>
      <c r="J59" s="501"/>
      <c r="K59" s="501"/>
      <c r="L59" s="501"/>
      <c r="M59" s="501"/>
      <c r="N59" s="501"/>
      <c r="O59" s="501"/>
      <c r="P59" s="462">
        <f t="shared" si="0"/>
        <v>10531</v>
      </c>
      <c r="Q59" s="462">
        <f t="shared" si="1"/>
        <v>0</v>
      </c>
      <c r="R59" s="462">
        <f>C59-'[1]5.3'!C59</f>
        <v>0</v>
      </c>
    </row>
    <row r="60" spans="1:117">
      <c r="A60" s="476" t="s">
        <v>584</v>
      </c>
      <c r="B60" s="472" t="s">
        <v>561</v>
      </c>
      <c r="C60" s="461"/>
      <c r="D60" s="461"/>
      <c r="E60" s="501"/>
      <c r="F60" s="500"/>
      <c r="G60" s="501"/>
      <c r="H60" s="500"/>
      <c r="I60" s="501"/>
      <c r="J60" s="501"/>
      <c r="K60" s="501"/>
      <c r="L60" s="501"/>
      <c r="M60" s="501"/>
      <c r="N60" s="501"/>
      <c r="O60" s="501"/>
      <c r="P60" s="462">
        <f t="shared" si="0"/>
        <v>0</v>
      </c>
      <c r="Q60" s="462">
        <f t="shared" si="1"/>
        <v>0</v>
      </c>
      <c r="R60" s="462">
        <f>C60-'[1]5.3'!C60</f>
        <v>0</v>
      </c>
      <c r="S60" s="473"/>
      <c r="T60" s="473"/>
      <c r="U60" s="473"/>
      <c r="V60" s="473"/>
      <c r="W60" s="473"/>
      <c r="X60" s="473"/>
      <c r="Y60" s="473"/>
      <c r="Z60" s="473"/>
      <c r="AA60" s="473"/>
      <c r="AB60" s="473"/>
      <c r="AC60" s="473"/>
      <c r="AD60" s="473"/>
      <c r="AE60" s="473"/>
      <c r="AF60" s="473"/>
      <c r="AG60" s="473"/>
      <c r="AH60" s="473"/>
      <c r="AI60" s="473"/>
      <c r="AJ60" s="473"/>
      <c r="AK60" s="473"/>
      <c r="AL60" s="473"/>
      <c r="AM60" s="473"/>
      <c r="AN60" s="473"/>
      <c r="AO60" s="473"/>
      <c r="AP60" s="473"/>
      <c r="AQ60" s="473"/>
      <c r="AR60" s="473"/>
      <c r="AS60" s="473"/>
      <c r="AT60" s="473"/>
      <c r="AU60" s="473"/>
      <c r="AV60" s="473"/>
      <c r="AW60" s="473"/>
      <c r="AX60" s="473"/>
      <c r="AY60" s="473"/>
      <c r="AZ60" s="473"/>
      <c r="BA60" s="473"/>
      <c r="BB60" s="473"/>
      <c r="BC60" s="473"/>
      <c r="BD60" s="473"/>
      <c r="BE60" s="473"/>
      <c r="BF60" s="473"/>
      <c r="BG60" s="473"/>
      <c r="BH60" s="473"/>
      <c r="BI60" s="473"/>
      <c r="BJ60" s="473"/>
      <c r="BK60" s="473"/>
      <c r="BL60" s="473"/>
      <c r="BM60" s="473"/>
      <c r="BN60" s="473"/>
      <c r="BO60" s="473"/>
      <c r="BP60" s="473"/>
      <c r="BQ60" s="473"/>
      <c r="BR60" s="473"/>
      <c r="BS60" s="473"/>
      <c r="BT60" s="473"/>
      <c r="BU60" s="473"/>
      <c r="BV60" s="473"/>
      <c r="BW60" s="473"/>
      <c r="BX60" s="473"/>
      <c r="BY60" s="473"/>
      <c r="BZ60" s="473"/>
      <c r="CA60" s="473"/>
      <c r="CB60" s="473"/>
      <c r="CC60" s="473"/>
      <c r="CD60" s="473"/>
      <c r="CE60" s="473"/>
      <c r="CF60" s="473"/>
      <c r="CG60" s="473"/>
      <c r="CH60" s="473"/>
      <c r="CI60" s="473"/>
      <c r="CJ60" s="473"/>
      <c r="CK60" s="473"/>
      <c r="CL60" s="473"/>
      <c r="CM60" s="473"/>
      <c r="CN60" s="473"/>
      <c r="CO60" s="473"/>
      <c r="CP60" s="473"/>
      <c r="CQ60" s="473"/>
      <c r="CR60" s="473"/>
      <c r="CS60" s="473"/>
      <c r="CT60" s="473"/>
      <c r="CU60" s="473"/>
      <c r="CV60" s="473"/>
      <c r="CW60" s="473"/>
      <c r="CX60" s="473"/>
      <c r="CY60" s="473"/>
      <c r="CZ60" s="473"/>
      <c r="DA60" s="473"/>
      <c r="DB60" s="473"/>
      <c r="DC60" s="473"/>
      <c r="DD60" s="473"/>
      <c r="DE60" s="473"/>
      <c r="DF60" s="473"/>
      <c r="DG60" s="473"/>
      <c r="DH60" s="473"/>
      <c r="DI60" s="473"/>
      <c r="DJ60" s="473"/>
      <c r="DK60" s="473"/>
      <c r="DL60" s="473"/>
      <c r="DM60" s="473"/>
    </row>
    <row r="61" spans="1:117" s="473" customFormat="1">
      <c r="A61" s="464" t="s">
        <v>48</v>
      </c>
      <c r="B61" s="464"/>
      <c r="C61" s="461">
        <f t="shared" si="8"/>
        <v>9601</v>
      </c>
      <c r="D61" s="461">
        <f>'[1]5.3'!C61-'4.3'!E61-'4.3'!F61-'4.3'!G61-'4.3'!H61-'4.3'!I61-'4.3'!J61-'4.3'!K61-'4.3'!L61-'4.3'!M61-'4.3'!O61</f>
        <v>9601</v>
      </c>
      <c r="E61" s="461"/>
      <c r="F61" s="500"/>
      <c r="G61" s="501"/>
      <c r="H61" s="500"/>
      <c r="I61" s="501"/>
      <c r="J61" s="501"/>
      <c r="K61" s="501"/>
      <c r="L61" s="501"/>
      <c r="M61" s="501"/>
      <c r="N61" s="501"/>
      <c r="O61" s="501"/>
      <c r="P61" s="462">
        <f t="shared" si="0"/>
        <v>9601</v>
      </c>
      <c r="Q61" s="462">
        <f t="shared" si="1"/>
        <v>0</v>
      </c>
      <c r="R61" s="462">
        <f>C61-'[1]5.3'!C61</f>
        <v>0</v>
      </c>
    </row>
    <row r="62" spans="1:117">
      <c r="A62" s="476" t="s">
        <v>585</v>
      </c>
      <c r="B62" s="472" t="s">
        <v>561</v>
      </c>
      <c r="C62" s="461"/>
      <c r="D62" s="461"/>
      <c r="E62" s="501"/>
      <c r="F62" s="500"/>
      <c r="G62" s="501"/>
      <c r="H62" s="500"/>
      <c r="I62" s="501"/>
      <c r="J62" s="501"/>
      <c r="K62" s="501"/>
      <c r="L62" s="501"/>
      <c r="M62" s="501"/>
      <c r="N62" s="501"/>
      <c r="O62" s="501"/>
      <c r="P62" s="462">
        <f t="shared" si="0"/>
        <v>0</v>
      </c>
      <c r="Q62" s="462">
        <f t="shared" si="1"/>
        <v>0</v>
      </c>
      <c r="R62" s="462">
        <f>C62-'[1]5.3'!C62</f>
        <v>0</v>
      </c>
      <c r="S62" s="473"/>
      <c r="T62" s="473"/>
      <c r="U62" s="473"/>
      <c r="V62" s="473"/>
      <c r="W62" s="473"/>
      <c r="X62" s="473"/>
      <c r="Y62" s="473"/>
      <c r="Z62" s="473"/>
      <c r="AA62" s="473"/>
      <c r="AB62" s="473"/>
      <c r="AC62" s="473"/>
      <c r="AD62" s="473"/>
      <c r="AE62" s="473"/>
      <c r="AF62" s="473"/>
      <c r="AG62" s="473"/>
      <c r="AH62" s="473"/>
      <c r="AI62" s="473"/>
      <c r="AJ62" s="473"/>
      <c r="AK62" s="473"/>
      <c r="AL62" s="473"/>
      <c r="AM62" s="473"/>
      <c r="AN62" s="473"/>
      <c r="AO62" s="473"/>
      <c r="AP62" s="473"/>
      <c r="AQ62" s="473"/>
      <c r="AR62" s="473"/>
      <c r="AS62" s="473"/>
      <c r="AT62" s="473"/>
      <c r="AU62" s="473"/>
      <c r="AV62" s="473"/>
      <c r="AW62" s="473"/>
      <c r="AX62" s="473"/>
      <c r="AY62" s="473"/>
      <c r="AZ62" s="473"/>
      <c r="BA62" s="473"/>
      <c r="BB62" s="473"/>
      <c r="BC62" s="473"/>
      <c r="BD62" s="473"/>
      <c r="BE62" s="473"/>
      <c r="BF62" s="473"/>
      <c r="BG62" s="473"/>
      <c r="BH62" s="473"/>
      <c r="BI62" s="473"/>
      <c r="BJ62" s="473"/>
      <c r="BK62" s="473"/>
      <c r="BL62" s="473"/>
      <c r="BM62" s="473"/>
      <c r="BN62" s="473"/>
      <c r="BO62" s="473"/>
      <c r="BP62" s="473"/>
      <c r="BQ62" s="473"/>
      <c r="BR62" s="473"/>
      <c r="BS62" s="473"/>
      <c r="BT62" s="473"/>
      <c r="BU62" s="473"/>
      <c r="BV62" s="473"/>
      <c r="BW62" s="473"/>
      <c r="BX62" s="473"/>
      <c r="BY62" s="473"/>
      <c r="BZ62" s="473"/>
      <c r="CA62" s="473"/>
      <c r="CB62" s="473"/>
      <c r="CC62" s="473"/>
      <c r="CD62" s="473"/>
      <c r="CE62" s="473"/>
      <c r="CF62" s="473"/>
      <c r="CG62" s="473"/>
      <c r="CH62" s="473"/>
      <c r="CI62" s="473"/>
      <c r="CJ62" s="473"/>
      <c r="CK62" s="473"/>
      <c r="CL62" s="473"/>
      <c r="CM62" s="473"/>
      <c r="CN62" s="473"/>
      <c r="CO62" s="473"/>
      <c r="CP62" s="473"/>
      <c r="CQ62" s="473"/>
      <c r="CR62" s="473"/>
      <c r="CS62" s="473"/>
      <c r="CT62" s="473"/>
      <c r="CU62" s="473"/>
      <c r="CV62" s="473"/>
      <c r="CW62" s="473"/>
      <c r="CX62" s="473"/>
      <c r="CY62" s="473"/>
      <c r="CZ62" s="473"/>
      <c r="DA62" s="473"/>
      <c r="DB62" s="473"/>
      <c r="DC62" s="473"/>
      <c r="DD62" s="473"/>
      <c r="DE62" s="473"/>
      <c r="DF62" s="473"/>
      <c r="DG62" s="473"/>
      <c r="DH62" s="473"/>
      <c r="DI62" s="473"/>
      <c r="DJ62" s="473"/>
      <c r="DK62" s="473"/>
      <c r="DL62" s="473"/>
      <c r="DM62" s="473"/>
    </row>
    <row r="63" spans="1:117" s="473" customFormat="1">
      <c r="A63" s="464" t="s">
        <v>48</v>
      </c>
      <c r="B63" s="464"/>
      <c r="C63" s="461">
        <f t="shared" si="8"/>
        <v>12070</v>
      </c>
      <c r="D63" s="461">
        <f>'[1]5.3'!C63-'4.3'!E63-'4.3'!F63-'4.3'!G63-'4.3'!H63-'4.3'!I63-'4.3'!J63-'4.3'!K63-'4.3'!L63-'4.3'!M63-'4.3'!O63</f>
        <v>12070</v>
      </c>
      <c r="E63" s="461"/>
      <c r="F63" s="500"/>
      <c r="G63" s="501"/>
      <c r="H63" s="500"/>
      <c r="I63" s="501"/>
      <c r="J63" s="501"/>
      <c r="K63" s="501"/>
      <c r="L63" s="501"/>
      <c r="M63" s="501"/>
      <c r="N63" s="501"/>
      <c r="O63" s="501"/>
      <c r="P63" s="462">
        <f t="shared" si="0"/>
        <v>12070</v>
      </c>
      <c r="Q63" s="462">
        <f t="shared" si="1"/>
        <v>0</v>
      </c>
      <c r="R63" s="462">
        <f>C63-'[1]5.3'!C63</f>
        <v>0</v>
      </c>
    </row>
    <row r="64" spans="1:117">
      <c r="A64" s="476" t="s">
        <v>586</v>
      </c>
      <c r="B64" s="472" t="s">
        <v>561</v>
      </c>
      <c r="C64" s="461">
        <f t="shared" si="8"/>
        <v>0</v>
      </c>
      <c r="D64" s="461">
        <f>'[1]5.3'!C64-'4.3'!E64-'4.3'!F64-'4.3'!G64-'4.3'!H64-'4.3'!I64-'4.3'!J64-'4.3'!K64-'4.3'!L64-'4.3'!M64-'4.3'!O64</f>
        <v>0</v>
      </c>
      <c r="E64" s="501"/>
      <c r="F64" s="500"/>
      <c r="G64" s="501"/>
      <c r="H64" s="500"/>
      <c r="I64" s="501"/>
      <c r="J64" s="501"/>
      <c r="K64" s="501"/>
      <c r="L64" s="501"/>
      <c r="M64" s="501"/>
      <c r="N64" s="501"/>
      <c r="O64" s="501"/>
      <c r="P64" s="462">
        <f t="shared" si="0"/>
        <v>0</v>
      </c>
      <c r="Q64" s="462">
        <f t="shared" si="1"/>
        <v>0</v>
      </c>
      <c r="R64" s="462">
        <f>C64-'[1]5.3'!C64</f>
        <v>0</v>
      </c>
      <c r="S64" s="473"/>
      <c r="T64" s="473"/>
      <c r="U64" s="473"/>
      <c r="V64" s="473"/>
      <c r="W64" s="473"/>
      <c r="X64" s="473"/>
      <c r="Y64" s="473"/>
      <c r="Z64" s="473"/>
      <c r="AA64" s="473"/>
      <c r="AB64" s="473"/>
      <c r="AC64" s="473"/>
      <c r="AD64" s="473"/>
      <c r="AE64" s="473"/>
      <c r="AF64" s="473"/>
      <c r="AG64" s="473"/>
      <c r="AH64" s="473"/>
      <c r="AI64" s="473"/>
      <c r="AJ64" s="473"/>
      <c r="AK64" s="473"/>
      <c r="AL64" s="473"/>
      <c r="AM64" s="473"/>
      <c r="AN64" s="473"/>
      <c r="AO64" s="473"/>
      <c r="AP64" s="473"/>
      <c r="AQ64" s="473"/>
      <c r="AR64" s="473"/>
      <c r="AS64" s="473"/>
      <c r="AT64" s="473"/>
      <c r="AU64" s="473"/>
      <c r="AV64" s="473"/>
      <c r="AW64" s="473"/>
      <c r="AX64" s="473"/>
      <c r="AY64" s="473"/>
      <c r="AZ64" s="473"/>
      <c r="BA64" s="473"/>
      <c r="BB64" s="473"/>
      <c r="BC64" s="473"/>
      <c r="BD64" s="473"/>
      <c r="BE64" s="473"/>
      <c r="BF64" s="473"/>
      <c r="BG64" s="473"/>
      <c r="BH64" s="473"/>
      <c r="BI64" s="473"/>
      <c r="BJ64" s="473"/>
      <c r="BK64" s="473"/>
      <c r="BL64" s="473"/>
      <c r="BM64" s="473"/>
      <c r="BN64" s="473"/>
      <c r="BO64" s="473"/>
      <c r="BP64" s="473"/>
      <c r="BQ64" s="473"/>
      <c r="BR64" s="473"/>
      <c r="BS64" s="473"/>
      <c r="BT64" s="473"/>
      <c r="BU64" s="473"/>
      <c r="BV64" s="473"/>
      <c r="BW64" s="473"/>
      <c r="BX64" s="473"/>
      <c r="BY64" s="473"/>
      <c r="BZ64" s="473"/>
      <c r="CA64" s="473"/>
      <c r="CB64" s="473"/>
      <c r="CC64" s="473"/>
      <c r="CD64" s="473"/>
      <c r="CE64" s="473"/>
      <c r="CF64" s="473"/>
      <c r="CG64" s="473"/>
      <c r="CH64" s="473"/>
      <c r="CI64" s="473"/>
      <c r="CJ64" s="473"/>
      <c r="CK64" s="473"/>
      <c r="CL64" s="473"/>
      <c r="CM64" s="473"/>
      <c r="CN64" s="473"/>
      <c r="CO64" s="473"/>
      <c r="CP64" s="473"/>
      <c r="CQ64" s="473"/>
      <c r="CR64" s="473"/>
      <c r="CS64" s="473"/>
      <c r="CT64" s="473"/>
      <c r="CU64" s="473"/>
      <c r="CV64" s="473"/>
      <c r="CW64" s="473"/>
      <c r="CX64" s="473"/>
      <c r="CY64" s="473"/>
      <c r="CZ64" s="473"/>
      <c r="DA64" s="473"/>
      <c r="DB64" s="473"/>
      <c r="DC64" s="473"/>
      <c r="DD64" s="473"/>
      <c r="DE64" s="473"/>
      <c r="DF64" s="473"/>
      <c r="DG64" s="473"/>
      <c r="DH64" s="473"/>
      <c r="DI64" s="473"/>
      <c r="DJ64" s="473"/>
      <c r="DK64" s="473"/>
      <c r="DL64" s="473"/>
      <c r="DM64" s="473"/>
    </row>
    <row r="65" spans="1:117" s="473" customFormat="1">
      <c r="A65" s="464" t="s">
        <v>48</v>
      </c>
      <c r="B65" s="464"/>
      <c r="C65" s="461">
        <f t="shared" si="8"/>
        <v>26136</v>
      </c>
      <c r="D65" s="461">
        <f>'[1]5.3'!C65-'4.3'!E65-'4.3'!F65-'4.3'!G65-'4.3'!H65-'4.3'!I65-'4.3'!J65-'4.3'!K65-'4.3'!L65-'4.3'!M65-'4.3'!O65</f>
        <v>16279</v>
      </c>
      <c r="E65" s="461"/>
      <c r="F65" s="500"/>
      <c r="G65" s="501"/>
      <c r="H65" s="500">
        <v>9857</v>
      </c>
      <c r="I65" s="501"/>
      <c r="J65" s="501"/>
      <c r="K65" s="501"/>
      <c r="L65" s="501"/>
      <c r="M65" s="501"/>
      <c r="N65" s="501"/>
      <c r="O65" s="501"/>
      <c r="P65" s="462">
        <f t="shared" si="0"/>
        <v>26136</v>
      </c>
      <c r="Q65" s="462">
        <f t="shared" si="1"/>
        <v>0</v>
      </c>
      <c r="R65" s="462">
        <f>C65-'[1]5.3'!C65</f>
        <v>0</v>
      </c>
    </row>
    <row r="66" spans="1:117">
      <c r="A66" s="476" t="s">
        <v>587</v>
      </c>
      <c r="B66" s="472" t="s">
        <v>561</v>
      </c>
      <c r="C66" s="461"/>
      <c r="D66" s="461"/>
      <c r="E66" s="501"/>
      <c r="F66" s="500"/>
      <c r="G66" s="501"/>
      <c r="H66" s="500"/>
      <c r="I66" s="501"/>
      <c r="J66" s="501"/>
      <c r="K66" s="501"/>
      <c r="L66" s="501"/>
      <c r="M66" s="501"/>
      <c r="N66" s="501"/>
      <c r="O66" s="501"/>
      <c r="P66" s="462">
        <f t="shared" si="0"/>
        <v>0</v>
      </c>
      <c r="Q66" s="462">
        <f t="shared" si="1"/>
        <v>0</v>
      </c>
      <c r="R66" s="462">
        <f>C66-'[1]5.3'!C66</f>
        <v>0</v>
      </c>
      <c r="S66" s="473"/>
      <c r="T66" s="473"/>
      <c r="U66" s="473"/>
      <c r="V66" s="473"/>
      <c r="W66" s="473"/>
      <c r="X66" s="473"/>
      <c r="Y66" s="473"/>
      <c r="Z66" s="473"/>
      <c r="AA66" s="473"/>
      <c r="AB66" s="473"/>
      <c r="AC66" s="473"/>
      <c r="AD66" s="473"/>
      <c r="AE66" s="473"/>
      <c r="AF66" s="473"/>
      <c r="AG66" s="473"/>
      <c r="AH66" s="473"/>
      <c r="AI66" s="473"/>
      <c r="AJ66" s="473"/>
      <c r="AK66" s="473"/>
      <c r="AL66" s="473"/>
      <c r="AM66" s="473"/>
      <c r="AN66" s="473"/>
      <c r="AO66" s="473"/>
      <c r="AP66" s="473"/>
      <c r="AQ66" s="473"/>
      <c r="AR66" s="473"/>
      <c r="AS66" s="473"/>
      <c r="AT66" s="473"/>
      <c r="AU66" s="473"/>
      <c r="AV66" s="473"/>
      <c r="AW66" s="473"/>
      <c r="AX66" s="473"/>
      <c r="AY66" s="473"/>
      <c r="AZ66" s="473"/>
      <c r="BA66" s="473"/>
      <c r="BB66" s="473"/>
      <c r="BC66" s="473"/>
      <c r="BD66" s="473"/>
      <c r="BE66" s="473"/>
      <c r="BF66" s="473"/>
      <c r="BG66" s="473"/>
      <c r="BH66" s="473"/>
      <c r="BI66" s="473"/>
      <c r="BJ66" s="473"/>
      <c r="BK66" s="473"/>
      <c r="BL66" s="473"/>
      <c r="BM66" s="473"/>
      <c r="BN66" s="473"/>
      <c r="BO66" s="473"/>
      <c r="BP66" s="473"/>
      <c r="BQ66" s="473"/>
      <c r="BR66" s="473"/>
      <c r="BS66" s="473"/>
      <c r="BT66" s="473"/>
      <c r="BU66" s="473"/>
      <c r="BV66" s="473"/>
      <c r="BW66" s="473"/>
      <c r="BX66" s="473"/>
      <c r="BY66" s="473"/>
      <c r="BZ66" s="473"/>
      <c r="CA66" s="473"/>
      <c r="CB66" s="473"/>
      <c r="CC66" s="473"/>
      <c r="CD66" s="473"/>
      <c r="CE66" s="473"/>
      <c r="CF66" s="473"/>
      <c r="CG66" s="473"/>
      <c r="CH66" s="473"/>
      <c r="CI66" s="473"/>
      <c r="CJ66" s="473"/>
      <c r="CK66" s="473"/>
      <c r="CL66" s="473"/>
      <c r="CM66" s="473"/>
      <c r="CN66" s="473"/>
      <c r="CO66" s="473"/>
      <c r="CP66" s="473"/>
      <c r="CQ66" s="473"/>
      <c r="CR66" s="473"/>
      <c r="CS66" s="473"/>
      <c r="CT66" s="473"/>
      <c r="CU66" s="473"/>
      <c r="CV66" s="473"/>
      <c r="CW66" s="473"/>
      <c r="CX66" s="473"/>
      <c r="CY66" s="473"/>
      <c r="CZ66" s="473"/>
      <c r="DA66" s="473"/>
      <c r="DB66" s="473"/>
      <c r="DC66" s="473"/>
      <c r="DD66" s="473"/>
      <c r="DE66" s="473"/>
      <c r="DF66" s="473"/>
      <c r="DG66" s="473"/>
      <c r="DH66" s="473"/>
      <c r="DI66" s="473"/>
      <c r="DJ66" s="473"/>
      <c r="DK66" s="473"/>
      <c r="DL66" s="473"/>
      <c r="DM66" s="473"/>
    </row>
    <row r="67" spans="1:117" s="473" customFormat="1">
      <c r="A67" s="464" t="s">
        <v>48</v>
      </c>
      <c r="B67" s="464"/>
      <c r="C67" s="461">
        <f t="shared" si="8"/>
        <v>25766</v>
      </c>
      <c r="D67" s="461">
        <f>'[1]5.3'!C67-'4.3'!E67-'4.3'!F67-'4.3'!G67-'4.3'!H67-'4.3'!I67-'4.3'!J67-'4.3'!K67-'4.3'!L67-'4.3'!M67-'4.3'!O67</f>
        <v>11788</v>
      </c>
      <c r="E67" s="461"/>
      <c r="F67" s="500"/>
      <c r="G67" s="501"/>
      <c r="H67" s="500">
        <v>13978</v>
      </c>
      <c r="I67" s="501"/>
      <c r="J67" s="501"/>
      <c r="K67" s="501"/>
      <c r="L67" s="501"/>
      <c r="M67" s="501"/>
      <c r="N67" s="501"/>
      <c r="O67" s="501"/>
      <c r="P67" s="462">
        <f t="shared" si="0"/>
        <v>25766</v>
      </c>
      <c r="Q67" s="462">
        <f t="shared" si="1"/>
        <v>0</v>
      </c>
      <c r="R67" s="462">
        <f>C67-'[1]5.3'!C67</f>
        <v>0</v>
      </c>
    </row>
    <row r="68" spans="1:117">
      <c r="A68" s="476" t="s">
        <v>588</v>
      </c>
      <c r="B68" s="472" t="s">
        <v>561</v>
      </c>
      <c r="C68" s="461"/>
      <c r="D68" s="461"/>
      <c r="E68" s="501"/>
      <c r="F68" s="500"/>
      <c r="G68" s="501"/>
      <c r="H68" s="500"/>
      <c r="I68" s="501"/>
      <c r="J68" s="501"/>
      <c r="K68" s="501"/>
      <c r="L68" s="501"/>
      <c r="M68" s="501"/>
      <c r="N68" s="501"/>
      <c r="O68" s="501"/>
      <c r="P68" s="462">
        <f t="shared" si="0"/>
        <v>0</v>
      </c>
      <c r="Q68" s="462">
        <f t="shared" si="1"/>
        <v>0</v>
      </c>
      <c r="R68" s="462">
        <f>C68-'[1]5.3'!C68</f>
        <v>0</v>
      </c>
      <c r="S68" s="473"/>
      <c r="T68" s="473"/>
      <c r="U68" s="473"/>
      <c r="V68" s="473"/>
      <c r="W68" s="473"/>
      <c r="X68" s="473"/>
      <c r="Y68" s="473"/>
      <c r="Z68" s="473"/>
      <c r="AA68" s="473"/>
      <c r="AB68" s="473"/>
      <c r="AC68" s="473"/>
      <c r="AD68" s="473"/>
      <c r="AE68" s="473"/>
      <c r="AF68" s="473"/>
      <c r="AG68" s="473"/>
      <c r="AH68" s="473"/>
      <c r="AI68" s="473"/>
      <c r="AJ68" s="473"/>
      <c r="AK68" s="473"/>
      <c r="AL68" s="473"/>
      <c r="AM68" s="473"/>
      <c r="AN68" s="473"/>
      <c r="AO68" s="473"/>
      <c r="AP68" s="473"/>
      <c r="AQ68" s="473"/>
      <c r="AR68" s="473"/>
      <c r="AS68" s="473"/>
      <c r="AT68" s="473"/>
      <c r="AU68" s="473"/>
      <c r="AV68" s="473"/>
      <c r="AW68" s="473"/>
      <c r="AX68" s="473"/>
      <c r="AY68" s="473"/>
      <c r="AZ68" s="473"/>
      <c r="BA68" s="473"/>
      <c r="BB68" s="473"/>
      <c r="BC68" s="473"/>
      <c r="BD68" s="473"/>
      <c r="BE68" s="473"/>
      <c r="BF68" s="473"/>
      <c r="BG68" s="473"/>
      <c r="BH68" s="473"/>
      <c r="BI68" s="473"/>
      <c r="BJ68" s="473"/>
      <c r="BK68" s="473"/>
      <c r="BL68" s="473"/>
      <c r="BM68" s="473"/>
      <c r="BN68" s="473"/>
      <c r="BO68" s="473"/>
      <c r="BP68" s="473"/>
      <c r="BQ68" s="473"/>
      <c r="BR68" s="473"/>
      <c r="BS68" s="473"/>
      <c r="BT68" s="473"/>
      <c r="BU68" s="473"/>
      <c r="BV68" s="473"/>
      <c r="BW68" s="473"/>
      <c r="BX68" s="473"/>
      <c r="BY68" s="473"/>
      <c r="BZ68" s="473"/>
      <c r="CA68" s="473"/>
      <c r="CB68" s="473"/>
      <c r="CC68" s="473"/>
      <c r="CD68" s="473"/>
      <c r="CE68" s="473"/>
      <c r="CF68" s="473"/>
      <c r="CG68" s="473"/>
      <c r="CH68" s="473"/>
      <c r="CI68" s="473"/>
      <c r="CJ68" s="473"/>
      <c r="CK68" s="473"/>
      <c r="CL68" s="473"/>
      <c r="CM68" s="473"/>
      <c r="CN68" s="473"/>
      <c r="CO68" s="473"/>
      <c r="CP68" s="473"/>
      <c r="CQ68" s="473"/>
      <c r="CR68" s="473"/>
      <c r="CS68" s="473"/>
      <c r="CT68" s="473"/>
      <c r="CU68" s="473"/>
      <c r="CV68" s="473"/>
      <c r="CW68" s="473"/>
      <c r="CX68" s="473"/>
      <c r="CY68" s="473"/>
      <c r="CZ68" s="473"/>
      <c r="DA68" s="473"/>
      <c r="DB68" s="473"/>
      <c r="DC68" s="473"/>
      <c r="DD68" s="473"/>
      <c r="DE68" s="473"/>
      <c r="DF68" s="473"/>
      <c r="DG68" s="473"/>
      <c r="DH68" s="473"/>
      <c r="DI68" s="473"/>
      <c r="DJ68" s="473"/>
      <c r="DK68" s="473"/>
      <c r="DL68" s="473"/>
      <c r="DM68" s="473"/>
    </row>
    <row r="69" spans="1:117" s="473" customFormat="1">
      <c r="A69" s="464" t="s">
        <v>48</v>
      </c>
      <c r="B69" s="464"/>
      <c r="C69" s="461">
        <f t="shared" si="8"/>
        <v>39648</v>
      </c>
      <c r="D69" s="461">
        <f>'[1]5.3'!C69-'4.3'!E69-'4.3'!F69-'4.3'!G69-'4.3'!H69-'4.3'!I69-'4.3'!J69-'4.3'!K69-'4.3'!L69-'4.3'!M69-'4.3'!O69</f>
        <v>19281</v>
      </c>
      <c r="E69" s="461"/>
      <c r="F69" s="500"/>
      <c r="G69" s="501"/>
      <c r="H69" s="500">
        <v>20367</v>
      </c>
      <c r="I69" s="501"/>
      <c r="J69" s="501"/>
      <c r="K69" s="501"/>
      <c r="L69" s="501"/>
      <c r="M69" s="501"/>
      <c r="N69" s="501"/>
      <c r="O69" s="501"/>
      <c r="P69" s="462">
        <f t="shared" si="0"/>
        <v>39648</v>
      </c>
      <c r="Q69" s="462">
        <f t="shared" si="1"/>
        <v>0</v>
      </c>
      <c r="R69" s="462">
        <f>C69-'[1]5.3'!C69</f>
        <v>0</v>
      </c>
    </row>
    <row r="70" spans="1:117">
      <c r="A70" s="476" t="s">
        <v>589</v>
      </c>
      <c r="B70" s="476"/>
      <c r="C70" s="461">
        <f t="shared" si="8"/>
        <v>0</v>
      </c>
      <c r="D70" s="461">
        <f>'[1]5.3'!C70-'4.3'!E70-'4.3'!F70-'4.3'!G70-'4.3'!H70-'4.3'!I70-'4.3'!J70-'4.3'!K70-'4.3'!L70-'4.3'!M70-'4.3'!O70</f>
        <v>0</v>
      </c>
      <c r="E70" s="501"/>
      <c r="F70" s="500"/>
      <c r="G70" s="501"/>
      <c r="H70" s="500"/>
      <c r="I70" s="501"/>
      <c r="J70" s="501"/>
      <c r="K70" s="501"/>
      <c r="L70" s="501"/>
      <c r="M70" s="501"/>
      <c r="N70" s="501"/>
      <c r="O70" s="501"/>
      <c r="P70" s="462">
        <f t="shared" si="0"/>
        <v>0</v>
      </c>
      <c r="Q70" s="462">
        <f t="shared" si="1"/>
        <v>0</v>
      </c>
      <c r="R70" s="462">
        <f>C70-'[1]5.3'!C70</f>
        <v>0</v>
      </c>
      <c r="S70" s="473"/>
      <c r="T70" s="473"/>
      <c r="U70" s="473"/>
      <c r="V70" s="473"/>
      <c r="W70" s="473"/>
      <c r="X70" s="473"/>
      <c r="Y70" s="473"/>
      <c r="Z70" s="473"/>
      <c r="AA70" s="473"/>
      <c r="AB70" s="473"/>
      <c r="AC70" s="473"/>
      <c r="AD70" s="473"/>
      <c r="AE70" s="473"/>
      <c r="AF70" s="473"/>
      <c r="AG70" s="473"/>
      <c r="AH70" s="473"/>
      <c r="AI70" s="473"/>
      <c r="AJ70" s="473"/>
      <c r="AK70" s="473"/>
      <c r="AL70" s="473"/>
      <c r="AM70" s="473"/>
      <c r="AN70" s="473"/>
      <c r="AO70" s="473"/>
      <c r="AP70" s="473"/>
      <c r="AQ70" s="473"/>
      <c r="AR70" s="473"/>
      <c r="AS70" s="473"/>
      <c r="AT70" s="473"/>
      <c r="AU70" s="473"/>
      <c r="AV70" s="473"/>
      <c r="AW70" s="473"/>
      <c r="AX70" s="473"/>
      <c r="AY70" s="473"/>
      <c r="AZ70" s="473"/>
      <c r="BA70" s="473"/>
      <c r="BB70" s="473"/>
      <c r="BC70" s="473"/>
      <c r="BD70" s="473"/>
      <c r="BE70" s="473"/>
      <c r="BF70" s="473"/>
      <c r="BG70" s="473"/>
      <c r="BH70" s="473"/>
      <c r="BI70" s="473"/>
      <c r="BJ70" s="473"/>
      <c r="BK70" s="473"/>
      <c r="BL70" s="473"/>
      <c r="BM70" s="473"/>
      <c r="BN70" s="473"/>
      <c r="BO70" s="473"/>
      <c r="BP70" s="473"/>
      <c r="BQ70" s="473"/>
      <c r="BR70" s="473"/>
      <c r="BS70" s="473"/>
      <c r="BT70" s="473"/>
      <c r="BU70" s="473"/>
      <c r="BV70" s="473"/>
      <c r="BW70" s="473"/>
      <c r="BX70" s="473"/>
      <c r="BY70" s="473"/>
      <c r="BZ70" s="473"/>
      <c r="CA70" s="473"/>
      <c r="CB70" s="473"/>
      <c r="CC70" s="473"/>
      <c r="CD70" s="473"/>
      <c r="CE70" s="473"/>
      <c r="CF70" s="473"/>
      <c r="CG70" s="473"/>
      <c r="CH70" s="473"/>
      <c r="CI70" s="473"/>
      <c r="CJ70" s="473"/>
      <c r="CK70" s="473"/>
      <c r="CL70" s="473"/>
      <c r="CM70" s="473"/>
      <c r="CN70" s="473"/>
      <c r="CO70" s="473"/>
      <c r="CP70" s="473"/>
      <c r="CQ70" s="473"/>
      <c r="CR70" s="473"/>
      <c r="CS70" s="473"/>
      <c r="CT70" s="473"/>
      <c r="CU70" s="473"/>
      <c r="CV70" s="473"/>
      <c r="CW70" s="473"/>
      <c r="CX70" s="473"/>
      <c r="CY70" s="473"/>
      <c r="CZ70" s="473"/>
      <c r="DA70" s="473"/>
      <c r="DB70" s="473"/>
      <c r="DC70" s="473"/>
      <c r="DD70" s="473"/>
      <c r="DE70" s="473"/>
      <c r="DF70" s="473"/>
      <c r="DG70" s="473"/>
      <c r="DH70" s="473"/>
      <c r="DI70" s="473"/>
      <c r="DJ70" s="473"/>
      <c r="DK70" s="473"/>
      <c r="DL70" s="473"/>
      <c r="DM70" s="473"/>
    </row>
    <row r="71" spans="1:117" s="473" customFormat="1">
      <c r="A71" s="464" t="s">
        <v>48</v>
      </c>
      <c r="B71" s="472" t="s">
        <v>561</v>
      </c>
      <c r="C71" s="461">
        <f t="shared" si="8"/>
        <v>6279</v>
      </c>
      <c r="D71" s="461">
        <f>'[1]5.3'!C71-'4.3'!E71-'4.3'!F71-'4.3'!G71-'4.3'!H71-'4.3'!I71-'4.3'!J71-'4.3'!K71-'4.3'!L71-'4.3'!M71-'4.3'!O71</f>
        <v>6279</v>
      </c>
      <c r="E71" s="461"/>
      <c r="F71" s="500"/>
      <c r="G71" s="501"/>
      <c r="H71" s="500"/>
      <c r="I71" s="501"/>
      <c r="J71" s="501"/>
      <c r="K71" s="501"/>
      <c r="L71" s="501"/>
      <c r="M71" s="501"/>
      <c r="N71" s="501"/>
      <c r="O71" s="501"/>
      <c r="P71" s="462">
        <f t="shared" si="0"/>
        <v>6279</v>
      </c>
      <c r="Q71" s="462">
        <f t="shared" si="1"/>
        <v>0</v>
      </c>
      <c r="R71" s="462">
        <f>C71-'[1]5.3'!C71</f>
        <v>0</v>
      </c>
    </row>
    <row r="72" spans="1:117">
      <c r="A72" s="476" t="s">
        <v>590</v>
      </c>
      <c r="B72" s="476"/>
      <c r="C72" s="461">
        <f t="shared" si="8"/>
        <v>0</v>
      </c>
      <c r="D72" s="461">
        <f>'[1]5.3'!C72-'4.3'!E72-'4.3'!F72-'4.3'!G72-'4.3'!H72-'4.3'!I72-'4.3'!J72-'4.3'!K72-'4.3'!L72-'4.3'!M72-'4.3'!O72</f>
        <v>0</v>
      </c>
      <c r="E72" s="501"/>
      <c r="F72" s="500"/>
      <c r="G72" s="501"/>
      <c r="H72" s="500"/>
      <c r="I72" s="501"/>
      <c r="J72" s="501"/>
      <c r="K72" s="501"/>
      <c r="L72" s="501"/>
      <c r="M72" s="501"/>
      <c r="N72" s="501"/>
      <c r="O72" s="501"/>
      <c r="P72" s="462">
        <f t="shared" si="0"/>
        <v>0</v>
      </c>
      <c r="Q72" s="462">
        <f t="shared" si="1"/>
        <v>0</v>
      </c>
      <c r="R72" s="462">
        <f>C72-'[1]5.3'!C72</f>
        <v>0</v>
      </c>
      <c r="S72" s="473"/>
      <c r="T72" s="473"/>
      <c r="U72" s="473"/>
      <c r="V72" s="473"/>
      <c r="W72" s="473"/>
      <c r="X72" s="473"/>
      <c r="Y72" s="473"/>
      <c r="Z72" s="473"/>
      <c r="AA72" s="473"/>
      <c r="AB72" s="473"/>
      <c r="AC72" s="473"/>
      <c r="AD72" s="473"/>
      <c r="AE72" s="473"/>
      <c r="AF72" s="473"/>
      <c r="AG72" s="473"/>
      <c r="AH72" s="473"/>
      <c r="AI72" s="473"/>
      <c r="AJ72" s="473"/>
      <c r="AK72" s="473"/>
      <c r="AL72" s="473"/>
      <c r="AM72" s="473"/>
      <c r="AN72" s="473"/>
      <c r="AO72" s="473"/>
      <c r="AP72" s="473"/>
      <c r="AQ72" s="473"/>
      <c r="AR72" s="473"/>
      <c r="AS72" s="473"/>
      <c r="AT72" s="473"/>
      <c r="AU72" s="473"/>
      <c r="AV72" s="473"/>
      <c r="AW72" s="473"/>
      <c r="AX72" s="473"/>
      <c r="AY72" s="473"/>
      <c r="AZ72" s="473"/>
      <c r="BA72" s="473"/>
      <c r="BB72" s="473"/>
      <c r="BC72" s="473"/>
      <c r="BD72" s="473"/>
      <c r="BE72" s="473"/>
      <c r="BF72" s="473"/>
      <c r="BG72" s="473"/>
      <c r="BH72" s="473"/>
      <c r="BI72" s="473"/>
      <c r="BJ72" s="473"/>
      <c r="BK72" s="473"/>
      <c r="BL72" s="473"/>
      <c r="BM72" s="473"/>
      <c r="BN72" s="473"/>
      <c r="BO72" s="473"/>
      <c r="BP72" s="473"/>
      <c r="BQ72" s="473"/>
      <c r="BR72" s="473"/>
      <c r="BS72" s="473"/>
      <c r="BT72" s="473"/>
      <c r="BU72" s="473"/>
      <c r="BV72" s="473"/>
      <c r="BW72" s="473"/>
      <c r="BX72" s="473"/>
      <c r="BY72" s="473"/>
      <c r="BZ72" s="473"/>
      <c r="CA72" s="473"/>
      <c r="CB72" s="473"/>
      <c r="CC72" s="473"/>
      <c r="CD72" s="473"/>
      <c r="CE72" s="473"/>
      <c r="CF72" s="473"/>
      <c r="CG72" s="473"/>
      <c r="CH72" s="473"/>
      <c r="CI72" s="473"/>
      <c r="CJ72" s="473"/>
      <c r="CK72" s="473"/>
      <c r="CL72" s="473"/>
      <c r="CM72" s="473"/>
      <c r="CN72" s="473"/>
      <c r="CO72" s="473"/>
      <c r="CP72" s="473"/>
      <c r="CQ72" s="473"/>
      <c r="CR72" s="473"/>
      <c r="CS72" s="473"/>
      <c r="CT72" s="473"/>
      <c r="CU72" s="473"/>
      <c r="CV72" s="473"/>
      <c r="CW72" s="473"/>
      <c r="CX72" s="473"/>
      <c r="CY72" s="473"/>
      <c r="CZ72" s="473"/>
      <c r="DA72" s="473"/>
      <c r="DB72" s="473"/>
      <c r="DC72" s="473"/>
      <c r="DD72" s="473"/>
      <c r="DE72" s="473"/>
      <c r="DF72" s="473"/>
      <c r="DG72" s="473"/>
      <c r="DH72" s="473"/>
      <c r="DI72" s="473"/>
      <c r="DJ72" s="473"/>
      <c r="DK72" s="473"/>
      <c r="DL72" s="473"/>
      <c r="DM72" s="473"/>
    </row>
    <row r="73" spans="1:117" s="473" customFormat="1">
      <c r="A73" s="464" t="s">
        <v>48</v>
      </c>
      <c r="B73" s="472" t="s">
        <v>561</v>
      </c>
      <c r="C73" s="461">
        <f t="shared" si="8"/>
        <v>1214</v>
      </c>
      <c r="D73" s="461">
        <f>'[1]5.3'!C73-'4.3'!E73-'4.3'!F73-'4.3'!G73-'4.3'!H73-'4.3'!I73-'4.3'!J73-'4.3'!K73-'4.3'!L73-'4.3'!M73-'4.3'!O73</f>
        <v>1214</v>
      </c>
      <c r="E73" s="461"/>
      <c r="F73" s="500"/>
      <c r="G73" s="501"/>
      <c r="H73" s="500"/>
      <c r="I73" s="501"/>
      <c r="J73" s="501"/>
      <c r="K73" s="501"/>
      <c r="L73" s="501"/>
      <c r="M73" s="501"/>
      <c r="N73" s="501"/>
      <c r="O73" s="501"/>
      <c r="P73" s="462">
        <f t="shared" si="0"/>
        <v>1214</v>
      </c>
      <c r="Q73" s="462">
        <f t="shared" si="1"/>
        <v>0</v>
      </c>
      <c r="R73" s="462">
        <f>C73-'[1]5.3'!C73</f>
        <v>0</v>
      </c>
    </row>
    <row r="74" spans="1:117">
      <c r="A74" s="476" t="s">
        <v>591</v>
      </c>
      <c r="B74" s="472" t="s">
        <v>561</v>
      </c>
      <c r="C74" s="461"/>
      <c r="D74" s="461"/>
      <c r="E74" s="501"/>
      <c r="F74" s="500"/>
      <c r="G74" s="501"/>
      <c r="H74" s="500"/>
      <c r="I74" s="501"/>
      <c r="J74" s="501"/>
      <c r="K74" s="501"/>
      <c r="L74" s="501"/>
      <c r="M74" s="501"/>
      <c r="N74" s="501"/>
      <c r="O74" s="501"/>
      <c r="P74" s="462">
        <f t="shared" si="0"/>
        <v>0</v>
      </c>
      <c r="Q74" s="462">
        <f t="shared" si="1"/>
        <v>0</v>
      </c>
      <c r="R74" s="462">
        <f>C74-'[1]5.3'!C74</f>
        <v>0</v>
      </c>
      <c r="S74" s="473"/>
      <c r="T74" s="473"/>
      <c r="U74" s="473"/>
      <c r="V74" s="473"/>
      <c r="W74" s="473"/>
      <c r="X74" s="473"/>
      <c r="Y74" s="473"/>
      <c r="Z74" s="473"/>
      <c r="AA74" s="473"/>
      <c r="AB74" s="473"/>
      <c r="AC74" s="473"/>
      <c r="AD74" s="473"/>
      <c r="AE74" s="473"/>
      <c r="AF74" s="473"/>
      <c r="AG74" s="473"/>
      <c r="AH74" s="473"/>
      <c r="AI74" s="473"/>
      <c r="AJ74" s="473"/>
      <c r="AK74" s="473"/>
      <c r="AL74" s="473"/>
      <c r="AM74" s="473"/>
      <c r="AN74" s="473"/>
      <c r="AO74" s="473"/>
      <c r="AP74" s="473"/>
      <c r="AQ74" s="473"/>
      <c r="AR74" s="473"/>
      <c r="AS74" s="473"/>
      <c r="AT74" s="473"/>
      <c r="AU74" s="473"/>
      <c r="AV74" s="473"/>
      <c r="AW74" s="473"/>
      <c r="AX74" s="473"/>
      <c r="AY74" s="473"/>
      <c r="AZ74" s="473"/>
      <c r="BA74" s="473"/>
      <c r="BB74" s="473"/>
      <c r="BC74" s="473"/>
      <c r="BD74" s="473"/>
      <c r="BE74" s="473"/>
      <c r="BF74" s="473"/>
      <c r="BG74" s="473"/>
      <c r="BH74" s="473"/>
      <c r="BI74" s="473"/>
      <c r="BJ74" s="473"/>
      <c r="BK74" s="473"/>
      <c r="BL74" s="473"/>
      <c r="BM74" s="473"/>
      <c r="BN74" s="473"/>
      <c r="BO74" s="473"/>
      <c r="BP74" s="473"/>
      <c r="BQ74" s="473"/>
      <c r="BR74" s="473"/>
      <c r="BS74" s="473"/>
      <c r="BT74" s="473"/>
      <c r="BU74" s="473"/>
      <c r="BV74" s="473"/>
      <c r="BW74" s="473"/>
      <c r="BX74" s="473"/>
      <c r="BY74" s="473"/>
      <c r="BZ74" s="473"/>
      <c r="CA74" s="473"/>
      <c r="CB74" s="473"/>
      <c r="CC74" s="473"/>
      <c r="CD74" s="473"/>
      <c r="CE74" s="473"/>
      <c r="CF74" s="473"/>
      <c r="CG74" s="473"/>
      <c r="CH74" s="473"/>
      <c r="CI74" s="473"/>
      <c r="CJ74" s="473"/>
      <c r="CK74" s="473"/>
      <c r="CL74" s="473"/>
      <c r="CM74" s="473"/>
      <c r="CN74" s="473"/>
      <c r="CO74" s="473"/>
      <c r="CP74" s="473"/>
      <c r="CQ74" s="473"/>
      <c r="CR74" s="473"/>
      <c r="CS74" s="473"/>
      <c r="CT74" s="473"/>
      <c r="CU74" s="473"/>
      <c r="CV74" s="473"/>
      <c r="CW74" s="473"/>
      <c r="CX74" s="473"/>
      <c r="CY74" s="473"/>
      <c r="CZ74" s="473"/>
      <c r="DA74" s="473"/>
      <c r="DB74" s="473"/>
      <c r="DC74" s="473"/>
      <c r="DD74" s="473"/>
      <c r="DE74" s="473"/>
      <c r="DF74" s="473"/>
      <c r="DG74" s="473"/>
      <c r="DH74" s="473"/>
      <c r="DI74" s="473"/>
      <c r="DJ74" s="473"/>
      <c r="DK74" s="473"/>
      <c r="DL74" s="473"/>
      <c r="DM74" s="473"/>
    </row>
    <row r="75" spans="1:117" s="473" customFormat="1">
      <c r="A75" s="464" t="s">
        <v>48</v>
      </c>
      <c r="B75" s="464"/>
      <c r="C75" s="461">
        <f t="shared" si="8"/>
        <v>6539</v>
      </c>
      <c r="D75" s="461">
        <f>'[1]5.3'!C75-'4.3'!E75-'4.3'!F75-'4.3'!G75-'4.3'!H75-'4.3'!I75-'4.3'!J75-'4.3'!K75-'4.3'!L75-'4.3'!M75-'4.3'!O75</f>
        <v>6539</v>
      </c>
      <c r="E75" s="461"/>
      <c r="F75" s="500"/>
      <c r="G75" s="501"/>
      <c r="H75" s="500"/>
      <c r="I75" s="501"/>
      <c r="J75" s="501"/>
      <c r="K75" s="501"/>
      <c r="L75" s="501"/>
      <c r="M75" s="501"/>
      <c r="N75" s="501"/>
      <c r="O75" s="501"/>
      <c r="P75" s="462">
        <f t="shared" si="0"/>
        <v>6539</v>
      </c>
      <c r="Q75" s="462">
        <f t="shared" si="1"/>
        <v>0</v>
      </c>
      <c r="R75" s="462">
        <f>C75-'[1]5.3'!C75</f>
        <v>0</v>
      </c>
    </row>
    <row r="76" spans="1:117">
      <c r="A76" s="476" t="s">
        <v>592</v>
      </c>
      <c r="B76" s="472" t="s">
        <v>567</v>
      </c>
      <c r="C76" s="461"/>
      <c r="D76" s="461"/>
      <c r="E76" s="501"/>
      <c r="F76" s="500"/>
      <c r="G76" s="501"/>
      <c r="H76" s="500"/>
      <c r="I76" s="501"/>
      <c r="J76" s="501"/>
      <c r="K76" s="501"/>
      <c r="L76" s="501"/>
      <c r="M76" s="501"/>
      <c r="N76" s="501"/>
      <c r="O76" s="501"/>
      <c r="P76" s="462">
        <f t="shared" si="0"/>
        <v>0</v>
      </c>
      <c r="Q76" s="462">
        <f t="shared" si="1"/>
        <v>0</v>
      </c>
      <c r="R76" s="462">
        <f>C76-'[1]5.3'!C76</f>
        <v>0</v>
      </c>
      <c r="S76" s="473"/>
      <c r="T76" s="473"/>
      <c r="U76" s="473"/>
      <c r="V76" s="473"/>
      <c r="W76" s="473"/>
      <c r="X76" s="473"/>
      <c r="Y76" s="473"/>
      <c r="Z76" s="473"/>
      <c r="AA76" s="473"/>
      <c r="AB76" s="473"/>
      <c r="AC76" s="473"/>
      <c r="AD76" s="473"/>
      <c r="AE76" s="473"/>
      <c r="AF76" s="473"/>
      <c r="AG76" s="473"/>
      <c r="AH76" s="473"/>
      <c r="AI76" s="473"/>
      <c r="AJ76" s="473"/>
      <c r="AK76" s="473"/>
      <c r="AL76" s="473"/>
      <c r="AM76" s="473"/>
      <c r="AN76" s="473"/>
      <c r="AO76" s="473"/>
      <c r="AP76" s="473"/>
      <c r="AQ76" s="473"/>
      <c r="AR76" s="473"/>
      <c r="AS76" s="473"/>
      <c r="AT76" s="473"/>
      <c r="AU76" s="473"/>
      <c r="AV76" s="473"/>
      <c r="AW76" s="473"/>
      <c r="AX76" s="473"/>
      <c r="AY76" s="473"/>
      <c r="AZ76" s="473"/>
      <c r="BA76" s="473"/>
      <c r="BB76" s="473"/>
      <c r="BC76" s="473"/>
      <c r="BD76" s="473"/>
      <c r="BE76" s="473"/>
      <c r="BF76" s="473"/>
      <c r="BG76" s="473"/>
      <c r="BH76" s="473"/>
      <c r="BI76" s="473"/>
      <c r="BJ76" s="473"/>
      <c r="BK76" s="473"/>
      <c r="BL76" s="473"/>
      <c r="BM76" s="473"/>
      <c r="BN76" s="473"/>
      <c r="BO76" s="473"/>
      <c r="BP76" s="473"/>
      <c r="BQ76" s="473"/>
      <c r="BR76" s="473"/>
      <c r="BS76" s="473"/>
      <c r="BT76" s="473"/>
      <c r="BU76" s="473"/>
      <c r="BV76" s="473"/>
      <c r="BW76" s="473"/>
      <c r="BX76" s="473"/>
      <c r="BY76" s="473"/>
      <c r="BZ76" s="473"/>
      <c r="CA76" s="473"/>
      <c r="CB76" s="473"/>
      <c r="CC76" s="473"/>
      <c r="CD76" s="473"/>
      <c r="CE76" s="473"/>
      <c r="CF76" s="473"/>
      <c r="CG76" s="473"/>
      <c r="CH76" s="473"/>
      <c r="CI76" s="473"/>
      <c r="CJ76" s="473"/>
      <c r="CK76" s="473"/>
      <c r="CL76" s="473"/>
      <c r="CM76" s="473"/>
      <c r="CN76" s="473"/>
      <c r="CO76" s="473"/>
      <c r="CP76" s="473"/>
      <c r="CQ76" s="473"/>
      <c r="CR76" s="473"/>
      <c r="CS76" s="473"/>
      <c r="CT76" s="473"/>
      <c r="CU76" s="473"/>
      <c r="CV76" s="473"/>
      <c r="CW76" s="473"/>
      <c r="CX76" s="473"/>
      <c r="CY76" s="473"/>
      <c r="CZ76" s="473"/>
      <c r="DA76" s="473"/>
      <c r="DB76" s="473"/>
      <c r="DC76" s="473"/>
      <c r="DD76" s="473"/>
      <c r="DE76" s="473"/>
      <c r="DF76" s="473"/>
      <c r="DG76" s="473"/>
      <c r="DH76" s="473"/>
      <c r="DI76" s="473"/>
      <c r="DJ76" s="473"/>
      <c r="DK76" s="473"/>
      <c r="DL76" s="473"/>
      <c r="DM76" s="473"/>
    </row>
    <row r="77" spans="1:117" s="473" customFormat="1">
      <c r="A77" s="464" t="s">
        <v>48</v>
      </c>
      <c r="B77" s="464"/>
      <c r="C77" s="461">
        <f t="shared" si="8"/>
        <v>34821</v>
      </c>
      <c r="D77" s="461">
        <f>'[1]5.3'!C77-'4.3'!E77-'4.3'!F77-'4.3'!G77-'4.3'!H77-'4.3'!I77-'4.3'!J77-'4.3'!K77-'4.3'!L77-'4.3'!M77-'4.3'!O77</f>
        <v>34821</v>
      </c>
      <c r="E77" s="461"/>
      <c r="F77" s="500"/>
      <c r="G77" s="501"/>
      <c r="H77" s="500"/>
      <c r="I77" s="501"/>
      <c r="J77" s="501"/>
      <c r="K77" s="501"/>
      <c r="L77" s="501"/>
      <c r="M77" s="501"/>
      <c r="N77" s="501"/>
      <c r="O77" s="501"/>
      <c r="P77" s="462">
        <f t="shared" ref="P77:P111" si="9">SUM(D77:O77)</f>
        <v>34821</v>
      </c>
      <c r="Q77" s="462">
        <f t="shared" ref="Q77:Q112" si="10">P77-C77</f>
        <v>0</v>
      </c>
      <c r="R77" s="462">
        <f>C77-'[1]5.3'!C77</f>
        <v>0</v>
      </c>
    </row>
    <row r="78" spans="1:117">
      <c r="A78" s="476" t="s">
        <v>593</v>
      </c>
      <c r="B78" s="472" t="s">
        <v>567</v>
      </c>
      <c r="C78" s="461"/>
      <c r="D78" s="461"/>
      <c r="E78" s="501"/>
      <c r="F78" s="500"/>
      <c r="G78" s="501"/>
      <c r="H78" s="500"/>
      <c r="I78" s="501"/>
      <c r="J78" s="501"/>
      <c r="K78" s="501"/>
      <c r="L78" s="501"/>
      <c r="M78" s="501"/>
      <c r="N78" s="501"/>
      <c r="O78" s="501"/>
      <c r="P78" s="462">
        <f t="shared" si="9"/>
        <v>0</v>
      </c>
      <c r="Q78" s="462">
        <f t="shared" si="10"/>
        <v>0</v>
      </c>
      <c r="R78" s="462">
        <f>C78-'[1]5.3'!C78</f>
        <v>0</v>
      </c>
      <c r="S78" s="473"/>
      <c r="T78" s="473"/>
      <c r="U78" s="473"/>
      <c r="V78" s="473"/>
      <c r="W78" s="473"/>
      <c r="X78" s="473"/>
      <c r="Y78" s="473"/>
      <c r="Z78" s="473"/>
      <c r="AA78" s="473"/>
      <c r="AB78" s="473"/>
      <c r="AC78" s="473"/>
      <c r="AD78" s="473"/>
      <c r="AE78" s="473"/>
      <c r="AF78" s="473"/>
      <c r="AG78" s="473"/>
      <c r="AH78" s="473"/>
      <c r="AI78" s="473"/>
      <c r="AJ78" s="473"/>
      <c r="AK78" s="473"/>
      <c r="AL78" s="473"/>
      <c r="AM78" s="473"/>
      <c r="AN78" s="473"/>
      <c r="AO78" s="473"/>
      <c r="AP78" s="473"/>
      <c r="AQ78" s="473"/>
      <c r="AR78" s="473"/>
      <c r="AS78" s="473"/>
      <c r="AT78" s="473"/>
      <c r="AU78" s="473"/>
      <c r="AV78" s="473"/>
      <c r="AW78" s="473"/>
      <c r="AX78" s="473"/>
      <c r="AY78" s="473"/>
      <c r="AZ78" s="473"/>
      <c r="BA78" s="473"/>
      <c r="BB78" s="473"/>
      <c r="BC78" s="473"/>
      <c r="BD78" s="473"/>
      <c r="BE78" s="473"/>
      <c r="BF78" s="473"/>
      <c r="BG78" s="473"/>
      <c r="BH78" s="473"/>
      <c r="BI78" s="473"/>
      <c r="BJ78" s="473"/>
      <c r="BK78" s="473"/>
      <c r="BL78" s="473"/>
      <c r="BM78" s="473"/>
      <c r="BN78" s="473"/>
      <c r="BO78" s="473"/>
      <c r="BP78" s="473"/>
      <c r="BQ78" s="473"/>
      <c r="BR78" s="473"/>
      <c r="BS78" s="473"/>
      <c r="BT78" s="473"/>
      <c r="BU78" s="473"/>
      <c r="BV78" s="473"/>
      <c r="BW78" s="473"/>
      <c r="BX78" s="473"/>
      <c r="BY78" s="473"/>
      <c r="BZ78" s="473"/>
      <c r="CA78" s="473"/>
      <c r="CB78" s="473"/>
      <c r="CC78" s="473"/>
      <c r="CD78" s="473"/>
      <c r="CE78" s="473"/>
      <c r="CF78" s="473"/>
      <c r="CG78" s="473"/>
      <c r="CH78" s="473"/>
      <c r="CI78" s="473"/>
      <c r="CJ78" s="473"/>
      <c r="CK78" s="473"/>
      <c r="CL78" s="473"/>
      <c r="CM78" s="473"/>
      <c r="CN78" s="473"/>
      <c r="CO78" s="473"/>
      <c r="CP78" s="473"/>
      <c r="CQ78" s="473"/>
      <c r="CR78" s="473"/>
      <c r="CS78" s="473"/>
      <c r="CT78" s="473"/>
      <c r="CU78" s="473"/>
      <c r="CV78" s="473"/>
      <c r="CW78" s="473"/>
      <c r="CX78" s="473"/>
      <c r="CY78" s="473"/>
      <c r="CZ78" s="473"/>
      <c r="DA78" s="473"/>
      <c r="DB78" s="473"/>
      <c r="DC78" s="473"/>
      <c r="DD78" s="473"/>
      <c r="DE78" s="473"/>
      <c r="DF78" s="473"/>
      <c r="DG78" s="473"/>
      <c r="DH78" s="473"/>
      <c r="DI78" s="473"/>
      <c r="DJ78" s="473"/>
      <c r="DK78" s="473"/>
      <c r="DL78" s="473"/>
      <c r="DM78" s="473"/>
    </row>
    <row r="79" spans="1:117" s="473" customFormat="1">
      <c r="A79" s="464" t="s">
        <v>48</v>
      </c>
      <c r="B79" s="464"/>
      <c r="C79" s="461">
        <f t="shared" si="8"/>
        <v>13260</v>
      </c>
      <c r="D79" s="461">
        <f>'[1]5.3'!C79-'4.3'!E79-'4.3'!F79-'4.3'!G79-'4.3'!H79-'4.3'!I79-'4.3'!J79-'4.3'!K79-'4.3'!L79-'4.3'!M79-'4.3'!O79</f>
        <v>13260</v>
      </c>
      <c r="E79" s="461"/>
      <c r="F79" s="500"/>
      <c r="G79" s="501"/>
      <c r="H79" s="500"/>
      <c r="I79" s="501"/>
      <c r="J79" s="501"/>
      <c r="K79" s="501"/>
      <c r="L79" s="501"/>
      <c r="M79" s="501"/>
      <c r="N79" s="501"/>
      <c r="O79" s="501"/>
      <c r="P79" s="462">
        <f t="shared" si="9"/>
        <v>13260</v>
      </c>
      <c r="Q79" s="462">
        <f t="shared" si="10"/>
        <v>0</v>
      </c>
      <c r="R79" s="462">
        <f>C79-'[1]5.3'!C79</f>
        <v>0</v>
      </c>
    </row>
    <row r="80" spans="1:117" s="473" customFormat="1">
      <c r="A80" s="476" t="s">
        <v>594</v>
      </c>
      <c r="B80" s="472" t="s">
        <v>561</v>
      </c>
      <c r="C80" s="461"/>
      <c r="D80" s="461"/>
      <c r="E80" s="461"/>
      <c r="F80" s="500"/>
      <c r="G80" s="501"/>
      <c r="H80" s="500"/>
      <c r="I80" s="501"/>
      <c r="J80" s="501"/>
      <c r="K80" s="501"/>
      <c r="L80" s="501"/>
      <c r="M80" s="501"/>
      <c r="N80" s="501"/>
      <c r="O80" s="501"/>
      <c r="P80" s="462">
        <f t="shared" si="9"/>
        <v>0</v>
      </c>
      <c r="Q80" s="462">
        <f t="shared" si="10"/>
        <v>0</v>
      </c>
      <c r="R80" s="462">
        <f>C80-'[1]5.3'!C80</f>
        <v>0</v>
      </c>
    </row>
    <row r="81" spans="1:117" s="473" customFormat="1">
      <c r="A81" s="464" t="s">
        <v>48</v>
      </c>
      <c r="B81" s="464"/>
      <c r="C81" s="461">
        <f t="shared" si="8"/>
        <v>20859</v>
      </c>
      <c r="D81" s="461">
        <f>'[1]5.3'!C81-'4.3'!E81-'4.3'!F81-'4.3'!G81-'4.3'!H81-'4.3'!I81-'4.3'!J81-'4.3'!K81-'4.3'!L81-'4.3'!M81-'4.3'!O81</f>
        <v>20859</v>
      </c>
      <c r="E81" s="461"/>
      <c r="F81" s="500"/>
      <c r="G81" s="501"/>
      <c r="H81" s="500"/>
      <c r="I81" s="501"/>
      <c r="J81" s="501"/>
      <c r="K81" s="501"/>
      <c r="L81" s="501"/>
      <c r="M81" s="501"/>
      <c r="N81" s="501"/>
      <c r="O81" s="501"/>
      <c r="P81" s="462">
        <f t="shared" si="9"/>
        <v>20859</v>
      </c>
      <c r="Q81" s="462">
        <f t="shared" si="10"/>
        <v>0</v>
      </c>
      <c r="R81" s="462">
        <f>C81-'[1]5.3'!C81</f>
        <v>0</v>
      </c>
    </row>
    <row r="82" spans="1:117" s="473" customFormat="1">
      <c r="A82" s="476" t="s">
        <v>595</v>
      </c>
      <c r="B82" s="472" t="s">
        <v>561</v>
      </c>
      <c r="C82" s="461"/>
      <c r="D82" s="461"/>
      <c r="E82" s="461"/>
      <c r="F82" s="500"/>
      <c r="G82" s="501"/>
      <c r="H82" s="500"/>
      <c r="I82" s="501"/>
      <c r="J82" s="501"/>
      <c r="K82" s="501"/>
      <c r="L82" s="501"/>
      <c r="M82" s="501"/>
      <c r="N82" s="501"/>
      <c r="O82" s="501"/>
      <c r="P82" s="462">
        <f t="shared" si="9"/>
        <v>0</v>
      </c>
      <c r="Q82" s="462">
        <f t="shared" si="10"/>
        <v>0</v>
      </c>
      <c r="R82" s="462">
        <f>C82-'[1]5.3'!C82</f>
        <v>0</v>
      </c>
    </row>
    <row r="83" spans="1:117" s="473" customFormat="1">
      <c r="A83" s="464" t="s">
        <v>48</v>
      </c>
      <c r="B83" s="464"/>
      <c r="C83" s="461">
        <f t="shared" si="8"/>
        <v>3397</v>
      </c>
      <c r="D83" s="461">
        <f>'[1]5.3'!C83-'4.3'!E83-'4.3'!F83-'4.3'!G83-'4.3'!H83-'4.3'!I83-'4.3'!J83-'4.3'!K83-'4.3'!L83-'4.3'!M83-'4.3'!O83</f>
        <v>2713</v>
      </c>
      <c r="E83" s="461"/>
      <c r="F83" s="500"/>
      <c r="G83" s="501"/>
      <c r="H83" s="500">
        <v>684</v>
      </c>
      <c r="I83" s="501"/>
      <c r="J83" s="501"/>
      <c r="K83" s="501"/>
      <c r="L83" s="501"/>
      <c r="M83" s="501"/>
      <c r="N83" s="501"/>
      <c r="O83" s="501"/>
      <c r="P83" s="462">
        <f t="shared" si="9"/>
        <v>3397</v>
      </c>
      <c r="Q83" s="462">
        <f t="shared" si="10"/>
        <v>0</v>
      </c>
      <c r="R83" s="462">
        <f>C83-'[1]5.3'!C83</f>
        <v>0</v>
      </c>
    </row>
    <row r="84" spans="1:117">
      <c r="A84" s="476" t="s">
        <v>596</v>
      </c>
      <c r="B84" s="472" t="s">
        <v>561</v>
      </c>
      <c r="C84" s="461"/>
      <c r="D84" s="461"/>
      <c r="E84" s="501"/>
      <c r="F84" s="500"/>
      <c r="G84" s="501"/>
      <c r="H84" s="500"/>
      <c r="I84" s="501"/>
      <c r="J84" s="501"/>
      <c r="K84" s="501"/>
      <c r="L84" s="501"/>
      <c r="M84" s="501"/>
      <c r="N84" s="501"/>
      <c r="O84" s="501"/>
      <c r="P84" s="462">
        <f t="shared" si="9"/>
        <v>0</v>
      </c>
      <c r="Q84" s="462">
        <f t="shared" si="10"/>
        <v>0</v>
      </c>
      <c r="R84" s="462">
        <f>C84-'[1]5.3'!C84</f>
        <v>0</v>
      </c>
      <c r="S84" s="473"/>
      <c r="T84" s="473"/>
      <c r="U84" s="473"/>
      <c r="V84" s="473"/>
      <c r="W84" s="473"/>
      <c r="X84" s="473"/>
      <c r="Y84" s="473"/>
      <c r="Z84" s="473"/>
      <c r="AA84" s="473"/>
      <c r="AB84" s="473"/>
      <c r="AC84" s="473"/>
      <c r="AD84" s="473"/>
      <c r="AE84" s="473"/>
      <c r="AF84" s="473"/>
      <c r="AG84" s="473"/>
      <c r="AH84" s="473"/>
      <c r="AI84" s="473"/>
      <c r="AJ84" s="473"/>
      <c r="AK84" s="473"/>
      <c r="AL84" s="473"/>
      <c r="AM84" s="473"/>
      <c r="AN84" s="473"/>
      <c r="AO84" s="473"/>
      <c r="AP84" s="473"/>
      <c r="AQ84" s="473"/>
      <c r="AR84" s="473"/>
      <c r="AS84" s="473"/>
      <c r="AT84" s="473"/>
      <c r="AU84" s="473"/>
      <c r="AV84" s="473"/>
      <c r="AW84" s="473"/>
      <c r="AX84" s="473"/>
      <c r="AY84" s="473"/>
      <c r="AZ84" s="473"/>
      <c r="BA84" s="473"/>
      <c r="BB84" s="473"/>
      <c r="BC84" s="473"/>
      <c r="BD84" s="473"/>
      <c r="BE84" s="473"/>
      <c r="BF84" s="473"/>
      <c r="BG84" s="473"/>
      <c r="BH84" s="473"/>
      <c r="BI84" s="473"/>
      <c r="BJ84" s="473"/>
      <c r="BK84" s="473"/>
      <c r="BL84" s="473"/>
      <c r="BM84" s="473"/>
      <c r="BN84" s="473"/>
      <c r="BO84" s="473"/>
      <c r="BP84" s="473"/>
      <c r="BQ84" s="473"/>
      <c r="BR84" s="473"/>
      <c r="BS84" s="473"/>
      <c r="BT84" s="473"/>
      <c r="BU84" s="473"/>
      <c r="BV84" s="473"/>
      <c r="BW84" s="473"/>
      <c r="BX84" s="473"/>
      <c r="BY84" s="473"/>
      <c r="BZ84" s="473"/>
      <c r="CA84" s="473"/>
      <c r="CB84" s="473"/>
      <c r="CC84" s="473"/>
      <c r="CD84" s="473"/>
      <c r="CE84" s="473"/>
      <c r="CF84" s="473"/>
      <c r="CG84" s="473"/>
      <c r="CH84" s="473"/>
      <c r="CI84" s="473"/>
      <c r="CJ84" s="473"/>
      <c r="CK84" s="473"/>
      <c r="CL84" s="473"/>
      <c r="CM84" s="473"/>
      <c r="CN84" s="473"/>
      <c r="CO84" s="473"/>
      <c r="CP84" s="473"/>
      <c r="CQ84" s="473"/>
      <c r="CR84" s="473"/>
      <c r="CS84" s="473"/>
      <c r="CT84" s="473"/>
      <c r="CU84" s="473"/>
      <c r="CV84" s="473"/>
      <c r="CW84" s="473"/>
      <c r="CX84" s="473"/>
      <c r="CY84" s="473"/>
      <c r="CZ84" s="473"/>
      <c r="DA84" s="473"/>
      <c r="DB84" s="473"/>
      <c r="DC84" s="473"/>
      <c r="DD84" s="473"/>
      <c r="DE84" s="473"/>
      <c r="DF84" s="473"/>
      <c r="DG84" s="473"/>
      <c r="DH84" s="473"/>
      <c r="DI84" s="473"/>
      <c r="DJ84" s="473"/>
      <c r="DK84" s="473"/>
      <c r="DL84" s="473"/>
      <c r="DM84" s="473"/>
    </row>
    <row r="85" spans="1:117" s="473" customFormat="1">
      <c r="A85" s="464" t="s">
        <v>48</v>
      </c>
      <c r="B85" s="464"/>
      <c r="C85" s="461">
        <f t="shared" si="8"/>
        <v>1956</v>
      </c>
      <c r="D85" s="461">
        <f>'[1]5.3'!C85-'4.3'!E85-'4.3'!F85-'4.3'!G85-'4.3'!H85-'4.3'!I85-'4.3'!J85-'4.3'!K85-'4.3'!L85-'4.3'!M85-'4.3'!O85</f>
        <v>954</v>
      </c>
      <c r="E85" s="461"/>
      <c r="F85" s="500"/>
      <c r="G85" s="501"/>
      <c r="H85" s="500">
        <v>1002</v>
      </c>
      <c r="I85" s="501"/>
      <c r="J85" s="501"/>
      <c r="K85" s="501"/>
      <c r="L85" s="501"/>
      <c r="M85" s="501"/>
      <c r="N85" s="501"/>
      <c r="O85" s="501"/>
      <c r="P85" s="462">
        <f t="shared" si="9"/>
        <v>1956</v>
      </c>
      <c r="Q85" s="462">
        <f t="shared" si="10"/>
        <v>0</v>
      </c>
      <c r="R85" s="462">
        <f>C85-'[1]5.3'!C85</f>
        <v>0</v>
      </c>
    </row>
    <row r="86" spans="1:117">
      <c r="A86" s="476" t="s">
        <v>597</v>
      </c>
      <c r="B86" s="472" t="s">
        <v>567</v>
      </c>
      <c r="C86" s="461"/>
      <c r="D86" s="461"/>
      <c r="E86" s="501"/>
      <c r="F86" s="500"/>
      <c r="G86" s="501"/>
      <c r="H86" s="500"/>
      <c r="I86" s="501"/>
      <c r="J86" s="501"/>
      <c r="K86" s="501"/>
      <c r="L86" s="501"/>
      <c r="M86" s="501"/>
      <c r="N86" s="501"/>
      <c r="O86" s="501"/>
      <c r="P86" s="462">
        <f t="shared" si="9"/>
        <v>0</v>
      </c>
      <c r="Q86" s="462">
        <f t="shared" si="10"/>
        <v>0</v>
      </c>
      <c r="R86" s="462">
        <f>C86-'[1]5.3'!C86</f>
        <v>0</v>
      </c>
      <c r="S86" s="473"/>
      <c r="T86" s="473"/>
      <c r="U86" s="473"/>
      <c r="V86" s="473"/>
      <c r="W86" s="473"/>
      <c r="X86" s="473"/>
      <c r="Y86" s="473"/>
      <c r="Z86" s="473"/>
      <c r="AA86" s="473"/>
      <c r="AB86" s="473"/>
      <c r="AC86" s="473"/>
      <c r="AD86" s="473"/>
      <c r="AE86" s="473"/>
      <c r="AF86" s="473"/>
      <c r="AG86" s="473"/>
      <c r="AH86" s="473"/>
      <c r="AI86" s="473"/>
      <c r="AJ86" s="473"/>
      <c r="AK86" s="473"/>
      <c r="AL86" s="473"/>
      <c r="AM86" s="473"/>
      <c r="AN86" s="473"/>
      <c r="AO86" s="473"/>
      <c r="AP86" s="473"/>
      <c r="AQ86" s="473"/>
      <c r="AR86" s="473"/>
      <c r="AS86" s="473"/>
      <c r="AT86" s="473"/>
      <c r="AU86" s="473"/>
      <c r="AV86" s="473"/>
      <c r="AW86" s="473"/>
      <c r="AX86" s="473"/>
      <c r="AY86" s="473"/>
      <c r="AZ86" s="473"/>
      <c r="BA86" s="473"/>
      <c r="BB86" s="473"/>
      <c r="BC86" s="473"/>
      <c r="BD86" s="473"/>
      <c r="BE86" s="473"/>
      <c r="BF86" s="473"/>
      <c r="BG86" s="473"/>
      <c r="BH86" s="473"/>
      <c r="BI86" s="473"/>
      <c r="BJ86" s="473"/>
      <c r="BK86" s="473"/>
      <c r="BL86" s="473"/>
      <c r="BM86" s="473"/>
      <c r="BN86" s="473"/>
      <c r="BO86" s="473"/>
      <c r="BP86" s="473"/>
      <c r="BQ86" s="473"/>
      <c r="BR86" s="473"/>
      <c r="BS86" s="473"/>
      <c r="BT86" s="473"/>
      <c r="BU86" s="473"/>
      <c r="BV86" s="473"/>
      <c r="BW86" s="473"/>
      <c r="BX86" s="473"/>
      <c r="BY86" s="473"/>
      <c r="BZ86" s="473"/>
      <c r="CA86" s="473"/>
      <c r="CB86" s="473"/>
      <c r="CC86" s="473"/>
      <c r="CD86" s="473"/>
      <c r="CE86" s="473"/>
      <c r="CF86" s="473"/>
      <c r="CG86" s="473"/>
      <c r="CH86" s="473"/>
      <c r="CI86" s="473"/>
      <c r="CJ86" s="473"/>
      <c r="CK86" s="473"/>
      <c r="CL86" s="473"/>
      <c r="CM86" s="473"/>
      <c r="CN86" s="473"/>
      <c r="CO86" s="473"/>
      <c r="CP86" s="473"/>
      <c r="CQ86" s="473"/>
      <c r="CR86" s="473"/>
      <c r="CS86" s="473"/>
      <c r="CT86" s="473"/>
      <c r="CU86" s="473"/>
      <c r="CV86" s="473"/>
      <c r="CW86" s="473"/>
      <c r="CX86" s="473"/>
      <c r="CY86" s="473"/>
      <c r="CZ86" s="473"/>
      <c r="DA86" s="473"/>
      <c r="DB86" s="473"/>
      <c r="DC86" s="473"/>
      <c r="DD86" s="473"/>
      <c r="DE86" s="473"/>
      <c r="DF86" s="473"/>
      <c r="DG86" s="473"/>
      <c r="DH86" s="473"/>
      <c r="DI86" s="473"/>
      <c r="DJ86" s="473"/>
      <c r="DK86" s="473"/>
      <c r="DL86" s="473"/>
      <c r="DM86" s="473"/>
    </row>
    <row r="87" spans="1:117" s="473" customFormat="1">
      <c r="A87" s="464" t="s">
        <v>48</v>
      </c>
      <c r="B87" s="464"/>
      <c r="C87" s="461">
        <f t="shared" si="8"/>
        <v>60893</v>
      </c>
      <c r="D87" s="461">
        <f>'[1]5.3'!C87-'4.3'!E87-'4.3'!F87-'4.3'!G87-'4.3'!H87-'4.3'!I87-'4.3'!J87-'4.3'!K87-'4.3'!L87-'4.3'!M87-'4.3'!O87</f>
        <v>60543</v>
      </c>
      <c r="E87" s="461"/>
      <c r="F87" s="500"/>
      <c r="G87" s="501"/>
      <c r="H87" s="500">
        <v>350</v>
      </c>
      <c r="I87" s="501"/>
      <c r="J87" s="501"/>
      <c r="K87" s="501"/>
      <c r="L87" s="501"/>
      <c r="M87" s="501"/>
      <c r="N87" s="501"/>
      <c r="O87" s="501"/>
      <c r="P87" s="462">
        <f t="shared" si="9"/>
        <v>60893</v>
      </c>
      <c r="Q87" s="462">
        <f t="shared" si="10"/>
        <v>0</v>
      </c>
      <c r="R87" s="462">
        <f>C87-'[1]5.3'!C87</f>
        <v>0</v>
      </c>
    </row>
    <row r="88" spans="1:117" s="473" customFormat="1">
      <c r="A88" s="476" t="s">
        <v>598</v>
      </c>
      <c r="B88" s="472" t="s">
        <v>561</v>
      </c>
      <c r="C88" s="461"/>
      <c r="D88" s="461"/>
      <c r="E88" s="501"/>
      <c r="F88" s="500"/>
      <c r="G88" s="501"/>
      <c r="H88" s="500"/>
      <c r="I88" s="501"/>
      <c r="J88" s="501"/>
      <c r="K88" s="501"/>
      <c r="L88" s="501"/>
      <c r="M88" s="501"/>
      <c r="N88" s="501"/>
      <c r="O88" s="501"/>
      <c r="P88" s="462">
        <f t="shared" si="9"/>
        <v>0</v>
      </c>
      <c r="Q88" s="462">
        <f t="shared" si="10"/>
        <v>0</v>
      </c>
      <c r="R88" s="462">
        <f>C88-'[1]5.3'!C88</f>
        <v>0</v>
      </c>
    </row>
    <row r="89" spans="1:117" s="473" customFormat="1">
      <c r="A89" s="464" t="s">
        <v>48</v>
      </c>
      <c r="B89" s="464"/>
      <c r="C89" s="461">
        <f t="shared" si="8"/>
        <v>23209</v>
      </c>
      <c r="D89" s="461">
        <f>'[1]5.3'!C89-'4.3'!E89-'4.3'!F89-'4.3'!G89-'4.3'!H89-'4.3'!I89-'4.3'!J89-'4.3'!K89-'4.3'!L89-'4.3'!M89-'4.3'!O89</f>
        <v>23158</v>
      </c>
      <c r="E89" s="461"/>
      <c r="F89" s="500"/>
      <c r="G89" s="501"/>
      <c r="H89" s="500">
        <v>51</v>
      </c>
      <c r="I89" s="501"/>
      <c r="J89" s="501"/>
      <c r="K89" s="501"/>
      <c r="L89" s="501"/>
      <c r="M89" s="501"/>
      <c r="N89" s="501"/>
      <c r="O89" s="501"/>
      <c r="P89" s="462">
        <f t="shared" si="9"/>
        <v>23209</v>
      </c>
      <c r="Q89" s="462">
        <f t="shared" si="10"/>
        <v>0</v>
      </c>
      <c r="R89" s="462">
        <f>C89-'[1]5.3'!C89</f>
        <v>0</v>
      </c>
    </row>
    <row r="90" spans="1:117" s="473" customFormat="1">
      <c r="A90" s="476" t="s">
        <v>599</v>
      </c>
      <c r="B90" s="472" t="s">
        <v>561</v>
      </c>
      <c r="C90" s="461"/>
      <c r="D90" s="461"/>
      <c r="E90" s="501"/>
      <c r="F90" s="500"/>
      <c r="G90" s="501"/>
      <c r="H90" s="500"/>
      <c r="I90" s="501"/>
      <c r="J90" s="501"/>
      <c r="K90" s="501"/>
      <c r="L90" s="501"/>
      <c r="M90" s="501"/>
      <c r="N90" s="501"/>
      <c r="O90" s="501"/>
      <c r="P90" s="462">
        <f t="shared" si="9"/>
        <v>0</v>
      </c>
      <c r="Q90" s="462">
        <f t="shared" si="10"/>
        <v>0</v>
      </c>
      <c r="R90" s="462">
        <f>C90-'[1]5.3'!C90</f>
        <v>0</v>
      </c>
    </row>
    <row r="91" spans="1:117" s="473" customFormat="1">
      <c r="A91" s="464" t="s">
        <v>48</v>
      </c>
      <c r="B91" s="464"/>
      <c r="C91" s="461">
        <f t="shared" si="8"/>
        <v>20195</v>
      </c>
      <c r="D91" s="461">
        <f>'[1]5.3'!C91-'4.3'!E91-'4.3'!F91-'4.3'!G91-'4.3'!H91-'4.3'!I91-'4.3'!J91-'4.3'!K91-'4.3'!L91-'4.3'!M91-'4.3'!O91</f>
        <v>20195</v>
      </c>
      <c r="E91" s="461"/>
      <c r="F91" s="500"/>
      <c r="G91" s="501"/>
      <c r="H91" s="500"/>
      <c r="I91" s="501"/>
      <c r="J91" s="501"/>
      <c r="K91" s="501"/>
      <c r="L91" s="501"/>
      <c r="M91" s="501"/>
      <c r="N91" s="501"/>
      <c r="O91" s="501"/>
      <c r="P91" s="462">
        <f t="shared" si="9"/>
        <v>20195</v>
      </c>
      <c r="Q91" s="462">
        <f t="shared" si="10"/>
        <v>0</v>
      </c>
      <c r="R91" s="462">
        <f>C91-'[1]5.3'!C91</f>
        <v>0</v>
      </c>
    </row>
    <row r="92" spans="1:117">
      <c r="A92" s="476" t="s">
        <v>600</v>
      </c>
      <c r="B92" s="472" t="s">
        <v>561</v>
      </c>
      <c r="C92" s="461"/>
      <c r="D92" s="461"/>
      <c r="E92" s="501"/>
      <c r="F92" s="500"/>
      <c r="G92" s="501"/>
      <c r="H92" s="500"/>
      <c r="I92" s="501"/>
      <c r="J92" s="501"/>
      <c r="K92" s="501"/>
      <c r="L92" s="501"/>
      <c r="M92" s="501"/>
      <c r="N92" s="501"/>
      <c r="O92" s="501"/>
      <c r="P92" s="462">
        <f t="shared" si="9"/>
        <v>0</v>
      </c>
      <c r="Q92" s="462">
        <f t="shared" si="10"/>
        <v>0</v>
      </c>
      <c r="R92" s="462">
        <f>C92-'[1]5.3'!C92</f>
        <v>0</v>
      </c>
      <c r="S92" s="473"/>
      <c r="T92" s="473"/>
      <c r="U92" s="473"/>
      <c r="V92" s="473"/>
      <c r="W92" s="473"/>
      <c r="X92" s="473"/>
      <c r="Y92" s="473"/>
      <c r="Z92" s="473"/>
      <c r="AA92" s="473"/>
      <c r="AB92" s="473"/>
      <c r="AC92" s="473"/>
      <c r="AD92" s="473"/>
      <c r="AE92" s="473"/>
      <c r="AF92" s="473"/>
      <c r="AG92" s="473"/>
      <c r="AH92" s="473"/>
      <c r="AI92" s="473"/>
      <c r="AJ92" s="473"/>
      <c r="AK92" s="473"/>
      <c r="AL92" s="473"/>
      <c r="AM92" s="473"/>
      <c r="AN92" s="473"/>
      <c r="AO92" s="473"/>
      <c r="AP92" s="473"/>
      <c r="AQ92" s="473"/>
      <c r="AR92" s="473"/>
      <c r="AS92" s="473"/>
      <c r="AT92" s="473"/>
      <c r="AU92" s="473"/>
      <c r="AV92" s="473"/>
      <c r="AW92" s="473"/>
      <c r="AX92" s="473"/>
      <c r="AY92" s="473"/>
      <c r="AZ92" s="473"/>
      <c r="BA92" s="473"/>
      <c r="BB92" s="473"/>
      <c r="BC92" s="473"/>
      <c r="BD92" s="473"/>
      <c r="BE92" s="473"/>
      <c r="BF92" s="473"/>
      <c r="BG92" s="473"/>
      <c r="BH92" s="473"/>
      <c r="BI92" s="473"/>
      <c r="BJ92" s="473"/>
      <c r="BK92" s="473"/>
      <c r="BL92" s="473"/>
      <c r="BM92" s="473"/>
      <c r="BN92" s="473"/>
      <c r="BO92" s="473"/>
      <c r="BP92" s="473"/>
      <c r="BQ92" s="473"/>
      <c r="BR92" s="473"/>
      <c r="BS92" s="473"/>
      <c r="BT92" s="473"/>
      <c r="BU92" s="473"/>
      <c r="BV92" s="473"/>
      <c r="BW92" s="473"/>
      <c r="BX92" s="473"/>
      <c r="BY92" s="473"/>
      <c r="BZ92" s="473"/>
      <c r="CA92" s="473"/>
      <c r="CB92" s="473"/>
      <c r="CC92" s="473"/>
      <c r="CD92" s="473"/>
      <c r="CE92" s="473"/>
      <c r="CF92" s="473"/>
      <c r="CG92" s="473"/>
      <c r="CH92" s="473"/>
      <c r="CI92" s="473"/>
      <c r="CJ92" s="473"/>
      <c r="CK92" s="473"/>
      <c r="CL92" s="473"/>
      <c r="CM92" s="473"/>
      <c r="CN92" s="473"/>
      <c r="CO92" s="473"/>
      <c r="CP92" s="473"/>
      <c r="CQ92" s="473"/>
      <c r="CR92" s="473"/>
      <c r="CS92" s="473"/>
      <c r="CT92" s="473"/>
      <c r="CU92" s="473"/>
      <c r="CV92" s="473"/>
      <c r="CW92" s="473"/>
      <c r="CX92" s="473"/>
      <c r="CY92" s="473"/>
      <c r="CZ92" s="473"/>
      <c r="DA92" s="473"/>
      <c r="DB92" s="473"/>
      <c r="DC92" s="473"/>
      <c r="DD92" s="473"/>
      <c r="DE92" s="473"/>
      <c r="DF92" s="473"/>
      <c r="DG92" s="473"/>
      <c r="DH92" s="473"/>
      <c r="DI92" s="473"/>
      <c r="DJ92" s="473"/>
      <c r="DK92" s="473"/>
      <c r="DL92" s="473"/>
      <c r="DM92" s="473"/>
    </row>
    <row r="93" spans="1:117" s="473" customFormat="1">
      <c r="A93" s="464" t="s">
        <v>48</v>
      </c>
      <c r="B93" s="464"/>
      <c r="C93" s="461">
        <f t="shared" si="8"/>
        <v>11656</v>
      </c>
      <c r="D93" s="461">
        <f>'[1]5.3'!C93-'4.3'!E93-'4.3'!F93-'4.3'!G93-'4.3'!H93-'4.3'!I93-'4.3'!J93-'4.3'!K93-'4.3'!L93-'4.3'!M93-'4.3'!O93</f>
        <v>11656</v>
      </c>
      <c r="E93" s="461"/>
      <c r="F93" s="500"/>
      <c r="G93" s="501"/>
      <c r="H93" s="500"/>
      <c r="I93" s="501"/>
      <c r="J93" s="501"/>
      <c r="K93" s="501"/>
      <c r="L93" s="501"/>
      <c r="M93" s="501"/>
      <c r="N93" s="501"/>
      <c r="O93" s="501"/>
      <c r="P93" s="462">
        <f t="shared" si="9"/>
        <v>11656</v>
      </c>
      <c r="Q93" s="462">
        <f t="shared" si="10"/>
        <v>0</v>
      </c>
      <c r="R93" s="462">
        <f>C93-'[1]5.3'!C93</f>
        <v>0</v>
      </c>
    </row>
    <row r="94" spans="1:117" s="473" customFormat="1">
      <c r="A94" s="476" t="s">
        <v>601</v>
      </c>
      <c r="B94" s="472" t="s">
        <v>561</v>
      </c>
      <c r="C94" s="461"/>
      <c r="D94" s="461"/>
      <c r="E94" s="501"/>
      <c r="F94" s="500"/>
      <c r="G94" s="501"/>
      <c r="H94" s="500"/>
      <c r="I94" s="501"/>
      <c r="J94" s="501"/>
      <c r="K94" s="501"/>
      <c r="L94" s="501"/>
      <c r="M94" s="501"/>
      <c r="N94" s="501"/>
      <c r="O94" s="501"/>
      <c r="P94" s="462">
        <f t="shared" si="9"/>
        <v>0</v>
      </c>
      <c r="Q94" s="462">
        <f t="shared" si="10"/>
        <v>0</v>
      </c>
      <c r="R94" s="462">
        <f>C94-'[1]5.3'!C94</f>
        <v>0</v>
      </c>
    </row>
    <row r="95" spans="1:117" s="473" customFormat="1">
      <c r="A95" s="464" t="s">
        <v>48</v>
      </c>
      <c r="B95" s="464"/>
      <c r="C95" s="461">
        <f t="shared" si="8"/>
        <v>6291</v>
      </c>
      <c r="D95" s="461">
        <f>'[1]5.3'!C95-'4.3'!E95-'4.3'!F95-'4.3'!G95-'4.3'!H95-'4.3'!I95-'4.3'!J95-'4.3'!K95-'4.3'!L95-'4.3'!M95-'4.3'!O95</f>
        <v>6291</v>
      </c>
      <c r="E95" s="461"/>
      <c r="F95" s="500"/>
      <c r="G95" s="501"/>
      <c r="H95" s="500"/>
      <c r="I95" s="501"/>
      <c r="J95" s="501"/>
      <c r="K95" s="501"/>
      <c r="L95" s="501"/>
      <c r="M95" s="501"/>
      <c r="N95" s="501"/>
      <c r="O95" s="501"/>
      <c r="P95" s="462">
        <f t="shared" si="9"/>
        <v>6291</v>
      </c>
      <c r="Q95" s="462">
        <f t="shared" si="10"/>
        <v>0</v>
      </c>
      <c r="R95" s="462">
        <f>C95-'[1]5.3'!C95</f>
        <v>0</v>
      </c>
    </row>
    <row r="96" spans="1:117">
      <c r="A96" s="476" t="s">
        <v>602</v>
      </c>
      <c r="B96" s="472" t="s">
        <v>561</v>
      </c>
      <c r="C96" s="461"/>
      <c r="D96" s="461"/>
      <c r="E96" s="501"/>
      <c r="F96" s="500"/>
      <c r="G96" s="501"/>
      <c r="H96" s="500"/>
      <c r="I96" s="501"/>
      <c r="J96" s="501"/>
      <c r="K96" s="501"/>
      <c r="L96" s="501"/>
      <c r="M96" s="501"/>
      <c r="N96" s="501"/>
      <c r="O96" s="501"/>
      <c r="P96" s="462">
        <f t="shared" si="9"/>
        <v>0</v>
      </c>
      <c r="Q96" s="462">
        <f t="shared" si="10"/>
        <v>0</v>
      </c>
      <c r="R96" s="462">
        <f>C96-'[1]5.3'!C96</f>
        <v>0</v>
      </c>
      <c r="S96" s="473"/>
      <c r="T96" s="473"/>
      <c r="U96" s="473"/>
      <c r="V96" s="473"/>
      <c r="W96" s="473"/>
      <c r="X96" s="473"/>
      <c r="Y96" s="473"/>
      <c r="Z96" s="473"/>
      <c r="AA96" s="473"/>
      <c r="AB96" s="473"/>
      <c r="AC96" s="473"/>
      <c r="AD96" s="473"/>
      <c r="AE96" s="473"/>
      <c r="AF96" s="473"/>
      <c r="AG96" s="473"/>
      <c r="AH96" s="473"/>
      <c r="AI96" s="473"/>
      <c r="AJ96" s="473"/>
      <c r="AK96" s="473"/>
      <c r="AL96" s="473"/>
      <c r="AM96" s="473"/>
      <c r="AN96" s="473"/>
      <c r="AO96" s="473"/>
      <c r="AP96" s="473"/>
      <c r="AQ96" s="473"/>
      <c r="AR96" s="473"/>
      <c r="AS96" s="473"/>
      <c r="AT96" s="473"/>
      <c r="AU96" s="473"/>
      <c r="AV96" s="473"/>
      <c r="AW96" s="473"/>
      <c r="AX96" s="473"/>
      <c r="AY96" s="473"/>
      <c r="AZ96" s="473"/>
      <c r="BA96" s="473"/>
      <c r="BB96" s="473"/>
      <c r="BC96" s="473"/>
      <c r="BD96" s="473"/>
      <c r="BE96" s="473"/>
      <c r="BF96" s="473"/>
      <c r="BG96" s="473"/>
      <c r="BH96" s="473"/>
      <c r="BI96" s="473"/>
      <c r="BJ96" s="473"/>
      <c r="BK96" s="473"/>
      <c r="BL96" s="473"/>
      <c r="BM96" s="473"/>
      <c r="BN96" s="473"/>
      <c r="BO96" s="473"/>
      <c r="BP96" s="473"/>
      <c r="BQ96" s="473"/>
      <c r="BR96" s="473"/>
      <c r="BS96" s="473"/>
      <c r="BT96" s="473"/>
      <c r="BU96" s="473"/>
      <c r="BV96" s="473"/>
      <c r="BW96" s="473"/>
      <c r="BX96" s="473"/>
      <c r="BY96" s="473"/>
      <c r="BZ96" s="473"/>
      <c r="CA96" s="473"/>
      <c r="CB96" s="473"/>
      <c r="CC96" s="473"/>
      <c r="CD96" s="473"/>
      <c r="CE96" s="473"/>
      <c r="CF96" s="473"/>
      <c r="CG96" s="473"/>
      <c r="CH96" s="473"/>
      <c r="CI96" s="473"/>
      <c r="CJ96" s="473"/>
      <c r="CK96" s="473"/>
      <c r="CL96" s="473"/>
      <c r="CM96" s="473"/>
      <c r="CN96" s="473"/>
      <c r="CO96" s="473"/>
      <c r="CP96" s="473"/>
      <c r="CQ96" s="473"/>
      <c r="CR96" s="473"/>
      <c r="CS96" s="473"/>
      <c r="CT96" s="473"/>
      <c r="CU96" s="473"/>
      <c r="CV96" s="473"/>
      <c r="CW96" s="473"/>
      <c r="CX96" s="473"/>
      <c r="CY96" s="473"/>
      <c r="CZ96" s="473"/>
      <c r="DA96" s="473"/>
      <c r="DB96" s="473"/>
      <c r="DC96" s="473"/>
      <c r="DD96" s="473"/>
      <c r="DE96" s="473"/>
      <c r="DF96" s="473"/>
      <c r="DG96" s="473"/>
      <c r="DH96" s="473"/>
      <c r="DI96" s="473"/>
      <c r="DJ96" s="473"/>
      <c r="DK96" s="473"/>
      <c r="DL96" s="473"/>
      <c r="DM96" s="473"/>
    </row>
    <row r="97" spans="1:117" s="473" customFormat="1">
      <c r="A97" s="464" t="s">
        <v>48</v>
      </c>
      <c r="B97" s="464"/>
      <c r="C97" s="461">
        <f t="shared" si="8"/>
        <v>39</v>
      </c>
      <c r="D97" s="461">
        <f>'[1]5.3'!C97-'4.3'!E97-'4.3'!F97-'4.3'!G97-'4.3'!H97-'4.3'!I97-'4.3'!J97-'4.3'!K97-'4.3'!L97-'4.3'!M97-'4.3'!O97</f>
        <v>39</v>
      </c>
      <c r="E97" s="461"/>
      <c r="F97" s="500"/>
      <c r="G97" s="501"/>
      <c r="H97" s="500"/>
      <c r="I97" s="501"/>
      <c r="J97" s="501"/>
      <c r="K97" s="501"/>
      <c r="L97" s="501"/>
      <c r="M97" s="501"/>
      <c r="N97" s="501"/>
      <c r="O97" s="501"/>
      <c r="P97" s="462">
        <f t="shared" si="9"/>
        <v>39</v>
      </c>
      <c r="Q97" s="462">
        <f t="shared" si="10"/>
        <v>0</v>
      </c>
      <c r="R97" s="462">
        <f>C97-'[1]5.3'!C97</f>
        <v>0</v>
      </c>
    </row>
    <row r="98" spans="1:117">
      <c r="A98" s="476" t="s">
        <v>603</v>
      </c>
      <c r="B98" s="472" t="s">
        <v>561</v>
      </c>
      <c r="C98" s="461"/>
      <c r="D98" s="461"/>
      <c r="E98" s="501"/>
      <c r="F98" s="500"/>
      <c r="G98" s="501"/>
      <c r="H98" s="500"/>
      <c r="I98" s="501"/>
      <c r="J98" s="501"/>
      <c r="K98" s="501"/>
      <c r="L98" s="501"/>
      <c r="M98" s="501"/>
      <c r="N98" s="501"/>
      <c r="O98" s="501"/>
      <c r="P98" s="462">
        <f t="shared" si="9"/>
        <v>0</v>
      </c>
      <c r="Q98" s="462">
        <f t="shared" si="10"/>
        <v>0</v>
      </c>
      <c r="R98" s="462">
        <f>C98-'[1]5.3'!C98</f>
        <v>0</v>
      </c>
      <c r="S98" s="473"/>
      <c r="T98" s="473"/>
      <c r="U98" s="473"/>
      <c r="V98" s="473"/>
      <c r="W98" s="473"/>
      <c r="X98" s="473"/>
      <c r="Y98" s="473"/>
      <c r="Z98" s="473"/>
      <c r="AA98" s="473"/>
      <c r="AB98" s="473"/>
      <c r="AC98" s="473"/>
      <c r="AD98" s="473"/>
      <c r="AE98" s="473"/>
      <c r="AF98" s="473"/>
      <c r="AG98" s="473"/>
      <c r="AH98" s="473"/>
      <c r="AI98" s="473"/>
      <c r="AJ98" s="473"/>
      <c r="AK98" s="473"/>
      <c r="AL98" s="473"/>
      <c r="AM98" s="473"/>
      <c r="AN98" s="473"/>
      <c r="AO98" s="473"/>
      <c r="AP98" s="473"/>
      <c r="AQ98" s="473"/>
      <c r="AR98" s="473"/>
      <c r="AS98" s="473"/>
      <c r="AT98" s="473"/>
      <c r="AU98" s="473"/>
      <c r="AV98" s="473"/>
      <c r="AW98" s="473"/>
      <c r="AX98" s="473"/>
      <c r="AY98" s="473"/>
      <c r="AZ98" s="473"/>
      <c r="BA98" s="473"/>
      <c r="BB98" s="473"/>
      <c r="BC98" s="473"/>
      <c r="BD98" s="473"/>
      <c r="BE98" s="473"/>
      <c r="BF98" s="473"/>
      <c r="BG98" s="473"/>
      <c r="BH98" s="473"/>
      <c r="BI98" s="473"/>
      <c r="BJ98" s="473"/>
      <c r="BK98" s="473"/>
      <c r="BL98" s="473"/>
      <c r="BM98" s="473"/>
      <c r="BN98" s="473"/>
      <c r="BO98" s="473"/>
      <c r="BP98" s="473"/>
      <c r="BQ98" s="473"/>
      <c r="BR98" s="473"/>
      <c r="BS98" s="473"/>
      <c r="BT98" s="473"/>
      <c r="BU98" s="473"/>
      <c r="BV98" s="473"/>
      <c r="BW98" s="473"/>
      <c r="BX98" s="473"/>
      <c r="BY98" s="473"/>
      <c r="BZ98" s="473"/>
      <c r="CA98" s="473"/>
      <c r="CB98" s="473"/>
      <c r="CC98" s="473"/>
      <c r="CD98" s="473"/>
      <c r="CE98" s="473"/>
      <c r="CF98" s="473"/>
      <c r="CG98" s="473"/>
      <c r="CH98" s="473"/>
      <c r="CI98" s="473"/>
      <c r="CJ98" s="473"/>
      <c r="CK98" s="473"/>
      <c r="CL98" s="473"/>
      <c r="CM98" s="473"/>
      <c r="CN98" s="473"/>
      <c r="CO98" s="473"/>
      <c r="CP98" s="473"/>
      <c r="CQ98" s="473"/>
      <c r="CR98" s="473"/>
      <c r="CS98" s="473"/>
      <c r="CT98" s="473"/>
      <c r="CU98" s="473"/>
      <c r="CV98" s="473"/>
      <c r="CW98" s="473"/>
      <c r="CX98" s="473"/>
      <c r="CY98" s="473"/>
      <c r="CZ98" s="473"/>
      <c r="DA98" s="473"/>
      <c r="DB98" s="473"/>
      <c r="DC98" s="473"/>
      <c r="DD98" s="473"/>
      <c r="DE98" s="473"/>
      <c r="DF98" s="473"/>
      <c r="DG98" s="473"/>
      <c r="DH98" s="473"/>
      <c r="DI98" s="473"/>
      <c r="DJ98" s="473"/>
      <c r="DK98" s="473"/>
      <c r="DL98" s="473"/>
      <c r="DM98" s="473"/>
    </row>
    <row r="99" spans="1:117" s="473" customFormat="1">
      <c r="A99" s="464" t="s">
        <v>48</v>
      </c>
      <c r="B99" s="463"/>
      <c r="C99" s="461">
        <f t="shared" si="8"/>
        <v>1956</v>
      </c>
      <c r="D99" s="461">
        <f>'[1]5.3'!C99-'4.3'!E99-'4.3'!F99-'4.3'!G99-'4.3'!H99-'4.3'!I99-'4.3'!J99-'4.3'!K99-'4.3'!L99-'4.3'!M99-'4.3'!O99</f>
        <v>76</v>
      </c>
      <c r="E99" s="461"/>
      <c r="F99" s="500"/>
      <c r="G99" s="501"/>
      <c r="H99" s="500">
        <v>1880</v>
      </c>
      <c r="I99" s="501"/>
      <c r="J99" s="501"/>
      <c r="K99" s="501"/>
      <c r="L99" s="501"/>
      <c r="M99" s="501"/>
      <c r="N99" s="501"/>
      <c r="O99" s="501"/>
      <c r="P99" s="462">
        <f t="shared" si="9"/>
        <v>1956</v>
      </c>
      <c r="Q99" s="462">
        <f t="shared" si="10"/>
        <v>0</v>
      </c>
      <c r="R99" s="462">
        <f>C99-'[1]5.3'!C99</f>
        <v>0</v>
      </c>
    </row>
    <row r="100" spans="1:117" s="508" customFormat="1">
      <c r="A100" s="503" t="s">
        <v>604</v>
      </c>
      <c r="B100" s="504"/>
      <c r="C100" s="505"/>
      <c r="D100" s="506"/>
      <c r="E100" s="507"/>
      <c r="F100" s="506"/>
      <c r="G100" s="507"/>
      <c r="H100" s="506"/>
      <c r="I100" s="507"/>
      <c r="J100" s="507"/>
      <c r="K100" s="507"/>
      <c r="L100" s="507"/>
      <c r="M100" s="507"/>
      <c r="N100" s="507"/>
      <c r="O100" s="507"/>
      <c r="P100" s="462">
        <f t="shared" si="9"/>
        <v>0</v>
      </c>
      <c r="Q100" s="462">
        <f t="shared" si="10"/>
        <v>0</v>
      </c>
      <c r="R100" s="462">
        <f>C100-'[1]5.3'!C100</f>
        <v>0</v>
      </c>
    </row>
    <row r="101" spans="1:117" s="511" customFormat="1">
      <c r="A101" s="464" t="s">
        <v>48</v>
      </c>
      <c r="B101" s="509"/>
      <c r="C101" s="510">
        <f t="shared" ref="C101:O101" si="11">C13+C15+C17+C19+C25+C31+C33+C45+C47</f>
        <v>1339560</v>
      </c>
      <c r="D101" s="510">
        <f t="shared" si="11"/>
        <v>1072174</v>
      </c>
      <c r="E101" s="510">
        <f t="shared" si="11"/>
        <v>31187</v>
      </c>
      <c r="F101" s="510">
        <f t="shared" si="11"/>
        <v>0</v>
      </c>
      <c r="G101" s="510">
        <f t="shared" si="11"/>
        <v>0</v>
      </c>
      <c r="H101" s="510">
        <f t="shared" si="11"/>
        <v>230999</v>
      </c>
      <c r="I101" s="510">
        <f t="shared" si="11"/>
        <v>0</v>
      </c>
      <c r="J101" s="510">
        <f t="shared" si="11"/>
        <v>5200</v>
      </c>
      <c r="K101" s="510">
        <f t="shared" si="11"/>
        <v>0</v>
      </c>
      <c r="L101" s="510">
        <f t="shared" si="11"/>
        <v>0</v>
      </c>
      <c r="M101" s="510">
        <f t="shared" si="11"/>
        <v>0</v>
      </c>
      <c r="N101" s="510">
        <f t="shared" si="11"/>
        <v>0</v>
      </c>
      <c r="O101" s="510">
        <f t="shared" si="11"/>
        <v>0</v>
      </c>
      <c r="P101" s="462">
        <f t="shared" si="9"/>
        <v>1339560</v>
      </c>
      <c r="Q101" s="462">
        <f t="shared" si="10"/>
        <v>0</v>
      </c>
      <c r="R101" s="462">
        <f>C101-'[1]5.3'!C101</f>
        <v>0</v>
      </c>
    </row>
    <row r="102" spans="1:117">
      <c r="A102" s="512" t="s">
        <v>195</v>
      </c>
      <c r="B102" s="513"/>
      <c r="C102" s="514"/>
      <c r="D102" s="514"/>
      <c r="E102" s="514"/>
      <c r="F102" s="514"/>
      <c r="G102" s="514"/>
      <c r="H102" s="514"/>
      <c r="I102" s="514"/>
      <c r="J102" s="514"/>
      <c r="K102" s="514"/>
      <c r="L102" s="514"/>
      <c r="M102" s="514"/>
      <c r="N102" s="514"/>
      <c r="O102" s="514"/>
      <c r="P102" s="462">
        <f t="shared" si="9"/>
        <v>0</v>
      </c>
      <c r="Q102" s="462">
        <f t="shared" si="10"/>
        <v>0</v>
      </c>
      <c r="R102" s="462">
        <f>C102-'[1]5.3'!C102</f>
        <v>0</v>
      </c>
    </row>
    <row r="103" spans="1:117">
      <c r="A103" s="464" t="s">
        <v>48</v>
      </c>
      <c r="B103" s="513"/>
      <c r="C103" s="514">
        <f>C13+C15+C17+C19+C31+C37+C39+C41+C45+C49+C51+C55+C57+C59+C61+C63+C65+C67+C69+C71+C75+C81+C85+C89+C93+C95+C97+C99+C43+C83+C91+C73</f>
        <v>945682</v>
      </c>
      <c r="D103" s="514">
        <f t="shared" ref="D103:O103" si="12">D13+D15+D17+D19+D31+D37+D39+D41+D45+D49+D51+D55+D57+D59+D61+D63+D65+D67+D69+D71+D75+D81+D85+D89+D93+D95+D97+D99+D43+D83+D91+D73</f>
        <v>836744</v>
      </c>
      <c r="E103" s="514">
        <f t="shared" si="12"/>
        <v>31187</v>
      </c>
      <c r="F103" s="514">
        <f t="shared" si="12"/>
        <v>0</v>
      </c>
      <c r="G103" s="514">
        <f t="shared" si="12"/>
        <v>0</v>
      </c>
      <c r="H103" s="514">
        <f t="shared" si="12"/>
        <v>72551</v>
      </c>
      <c r="I103" s="514">
        <f t="shared" si="12"/>
        <v>0</v>
      </c>
      <c r="J103" s="514">
        <f t="shared" si="12"/>
        <v>5200</v>
      </c>
      <c r="K103" s="514">
        <f t="shared" si="12"/>
        <v>0</v>
      </c>
      <c r="L103" s="514">
        <f t="shared" si="12"/>
        <v>0</v>
      </c>
      <c r="M103" s="514">
        <f t="shared" si="12"/>
        <v>0</v>
      </c>
      <c r="N103" s="514">
        <f t="shared" si="12"/>
        <v>0</v>
      </c>
      <c r="O103" s="514">
        <f t="shared" si="12"/>
        <v>0</v>
      </c>
      <c r="P103" s="462">
        <f t="shared" si="9"/>
        <v>945682</v>
      </c>
      <c r="Q103" s="462">
        <f t="shared" si="10"/>
        <v>0</v>
      </c>
      <c r="R103" s="462">
        <f>C103-'[1]5.3'!C103</f>
        <v>0</v>
      </c>
    </row>
    <row r="104" spans="1:117">
      <c r="A104" s="512" t="s">
        <v>196</v>
      </c>
      <c r="B104" s="513"/>
      <c r="C104" s="514"/>
      <c r="D104" s="514"/>
      <c r="E104" s="514"/>
      <c r="F104" s="514"/>
      <c r="G104" s="514"/>
      <c r="H104" s="514"/>
      <c r="I104" s="514"/>
      <c r="J104" s="514"/>
      <c r="K104" s="514"/>
      <c r="L104" s="514"/>
      <c r="M104" s="514"/>
      <c r="N104" s="514"/>
      <c r="O104" s="514"/>
      <c r="P104" s="462">
        <f t="shared" si="9"/>
        <v>0</v>
      </c>
      <c r="Q104" s="462">
        <f t="shared" si="10"/>
        <v>0</v>
      </c>
      <c r="R104" s="462">
        <f>C104-'[1]5.3'!C104</f>
        <v>0</v>
      </c>
    </row>
    <row r="105" spans="1:117">
      <c r="A105" s="464" t="s">
        <v>48</v>
      </c>
      <c r="B105" s="513"/>
      <c r="C105" s="514">
        <f t="shared" ref="C105:O105" si="13">C25+C35+C77+C79+C87</f>
        <v>393878</v>
      </c>
      <c r="D105" s="514">
        <f t="shared" si="13"/>
        <v>235430</v>
      </c>
      <c r="E105" s="514">
        <f t="shared" si="13"/>
        <v>0</v>
      </c>
      <c r="F105" s="514">
        <f t="shared" si="13"/>
        <v>0</v>
      </c>
      <c r="G105" s="514">
        <f t="shared" si="13"/>
        <v>0</v>
      </c>
      <c r="H105" s="514">
        <f t="shared" si="13"/>
        <v>158448</v>
      </c>
      <c r="I105" s="514">
        <f t="shared" si="13"/>
        <v>0</v>
      </c>
      <c r="J105" s="514">
        <f t="shared" si="13"/>
        <v>0</v>
      </c>
      <c r="K105" s="514">
        <f t="shared" si="13"/>
        <v>0</v>
      </c>
      <c r="L105" s="514">
        <f t="shared" si="13"/>
        <v>0</v>
      </c>
      <c r="M105" s="514">
        <f t="shared" si="13"/>
        <v>0</v>
      </c>
      <c r="N105" s="514">
        <f t="shared" si="13"/>
        <v>0</v>
      </c>
      <c r="O105" s="514">
        <f t="shared" si="13"/>
        <v>0</v>
      </c>
      <c r="P105" s="462">
        <f t="shared" si="9"/>
        <v>393878</v>
      </c>
      <c r="Q105" s="462">
        <f t="shared" si="10"/>
        <v>0</v>
      </c>
      <c r="R105" s="462">
        <f>C105-'[1]5.3'!C105</f>
        <v>0</v>
      </c>
    </row>
    <row r="106" spans="1:117">
      <c r="A106" s="512" t="s">
        <v>197</v>
      </c>
      <c r="B106" s="513"/>
      <c r="C106" s="515">
        <v>0</v>
      </c>
      <c r="D106" s="515">
        <v>0</v>
      </c>
      <c r="E106" s="515">
        <v>0</v>
      </c>
      <c r="F106" s="515">
        <v>0</v>
      </c>
      <c r="G106" s="515">
        <v>0</v>
      </c>
      <c r="H106" s="515">
        <v>0</v>
      </c>
      <c r="I106" s="515">
        <v>0</v>
      </c>
      <c r="J106" s="515">
        <v>0</v>
      </c>
      <c r="K106" s="515">
        <v>0</v>
      </c>
      <c r="L106" s="515">
        <v>0</v>
      </c>
      <c r="M106" s="515">
        <v>0</v>
      </c>
      <c r="N106" s="515">
        <v>0</v>
      </c>
      <c r="O106" s="515">
        <v>0</v>
      </c>
      <c r="P106" s="462">
        <f t="shared" si="9"/>
        <v>0</v>
      </c>
      <c r="Q106" s="462">
        <f t="shared" si="10"/>
        <v>0</v>
      </c>
      <c r="R106" s="462">
        <f>C106-'[1]5.3'!C106</f>
        <v>0</v>
      </c>
    </row>
    <row r="107" spans="1:117">
      <c r="B107" s="513"/>
      <c r="C107" s="516"/>
      <c r="D107" s="516"/>
      <c r="E107" s="516"/>
      <c r="F107" s="516"/>
      <c r="G107" s="516"/>
      <c r="H107" s="516"/>
      <c r="I107" s="516"/>
      <c r="J107" s="517"/>
      <c r="K107" s="516"/>
      <c r="L107" s="516"/>
      <c r="M107" s="516"/>
      <c r="N107" s="516"/>
      <c r="O107" s="516"/>
      <c r="P107" s="462">
        <f t="shared" si="9"/>
        <v>0</v>
      </c>
      <c r="Q107" s="462">
        <f t="shared" si="10"/>
        <v>0</v>
      </c>
      <c r="R107" s="462">
        <f>C107-'[1]5.3'!C107</f>
        <v>0</v>
      </c>
    </row>
    <row r="108" spans="1:117">
      <c r="B108" s="513"/>
      <c r="C108" s="462">
        <f>C103+C105</f>
        <v>1339560</v>
      </c>
      <c r="D108" s="462">
        <f t="shared" ref="D108:O108" si="14">D103+D105</f>
        <v>1072174</v>
      </c>
      <c r="E108" s="462">
        <f t="shared" si="14"/>
        <v>31187</v>
      </c>
      <c r="F108" s="462">
        <f t="shared" si="14"/>
        <v>0</v>
      </c>
      <c r="G108" s="462">
        <f t="shared" si="14"/>
        <v>0</v>
      </c>
      <c r="H108" s="462">
        <f t="shared" si="14"/>
        <v>230999</v>
      </c>
      <c r="I108" s="462">
        <f t="shared" si="14"/>
        <v>0</v>
      </c>
      <c r="J108" s="462">
        <f t="shared" si="14"/>
        <v>5200</v>
      </c>
      <c r="K108" s="462">
        <f t="shared" si="14"/>
        <v>0</v>
      </c>
      <c r="L108" s="462">
        <f t="shared" si="14"/>
        <v>0</v>
      </c>
      <c r="M108" s="462">
        <f t="shared" si="14"/>
        <v>0</v>
      </c>
      <c r="N108" s="462">
        <f t="shared" si="14"/>
        <v>0</v>
      </c>
      <c r="O108" s="462">
        <f t="shared" si="14"/>
        <v>0</v>
      </c>
      <c r="P108" s="462">
        <f t="shared" si="9"/>
        <v>1339560</v>
      </c>
      <c r="Q108" s="462">
        <f t="shared" si="10"/>
        <v>0</v>
      </c>
      <c r="R108" s="462">
        <f>C108-'[1]5.3'!C108</f>
        <v>0</v>
      </c>
    </row>
    <row r="109" spans="1:117">
      <c r="A109" s="518"/>
      <c r="B109" s="473"/>
      <c r="C109" s="462">
        <f>C101-C108</f>
        <v>0</v>
      </c>
      <c r="D109" s="462">
        <f t="shared" ref="D109:O109" si="15">D101-D108</f>
        <v>0</v>
      </c>
      <c r="E109" s="462">
        <f t="shared" si="15"/>
        <v>0</v>
      </c>
      <c r="F109" s="462">
        <f t="shared" si="15"/>
        <v>0</v>
      </c>
      <c r="G109" s="462">
        <f t="shared" si="15"/>
        <v>0</v>
      </c>
      <c r="H109" s="462">
        <f t="shared" si="15"/>
        <v>0</v>
      </c>
      <c r="I109" s="462">
        <f t="shared" si="15"/>
        <v>0</v>
      </c>
      <c r="J109" s="462">
        <f t="shared" si="15"/>
        <v>0</v>
      </c>
      <c r="K109" s="462">
        <f t="shared" si="15"/>
        <v>0</v>
      </c>
      <c r="L109" s="462">
        <f t="shared" si="15"/>
        <v>0</v>
      </c>
      <c r="M109" s="462">
        <f t="shared" si="15"/>
        <v>0</v>
      </c>
      <c r="N109" s="462">
        <f t="shared" si="15"/>
        <v>0</v>
      </c>
      <c r="O109" s="462">
        <f t="shared" si="15"/>
        <v>0</v>
      </c>
      <c r="P109" s="462">
        <f t="shared" si="9"/>
        <v>0</v>
      </c>
      <c r="Q109" s="462">
        <f t="shared" si="10"/>
        <v>0</v>
      </c>
      <c r="R109" s="462">
        <f>C109-'[1]5.3'!C109</f>
        <v>0</v>
      </c>
    </row>
    <row r="110" spans="1:117">
      <c r="A110" s="518"/>
      <c r="C110" s="462"/>
      <c r="D110" s="462"/>
      <c r="P110" s="462">
        <f t="shared" si="9"/>
        <v>0</v>
      </c>
      <c r="Q110" s="462">
        <f t="shared" si="10"/>
        <v>0</v>
      </c>
      <c r="R110" s="462">
        <f>C110-'[1]5.3'!C110</f>
        <v>0</v>
      </c>
    </row>
    <row r="111" spans="1:117">
      <c r="A111" s="518"/>
      <c r="C111" s="462">
        <f>C103+C105</f>
        <v>1339560</v>
      </c>
      <c r="D111" s="462">
        <f t="shared" ref="D111:O111" si="16">D103+D105</f>
        <v>1072174</v>
      </c>
      <c r="E111" s="462">
        <f t="shared" si="16"/>
        <v>31187</v>
      </c>
      <c r="F111" s="462">
        <f t="shared" si="16"/>
        <v>0</v>
      </c>
      <c r="G111" s="462">
        <f t="shared" si="16"/>
        <v>0</v>
      </c>
      <c r="H111" s="462">
        <f t="shared" si="16"/>
        <v>230999</v>
      </c>
      <c r="I111" s="462">
        <f t="shared" si="16"/>
        <v>0</v>
      </c>
      <c r="J111" s="462">
        <f t="shared" si="16"/>
        <v>5200</v>
      </c>
      <c r="K111" s="462">
        <f t="shared" si="16"/>
        <v>0</v>
      </c>
      <c r="L111" s="462">
        <f t="shared" si="16"/>
        <v>0</v>
      </c>
      <c r="M111" s="462">
        <f t="shared" si="16"/>
        <v>0</v>
      </c>
      <c r="N111" s="462">
        <f t="shared" si="16"/>
        <v>0</v>
      </c>
      <c r="O111" s="462">
        <f t="shared" si="16"/>
        <v>0</v>
      </c>
      <c r="P111" s="462">
        <f t="shared" si="9"/>
        <v>1339560</v>
      </c>
      <c r="Q111" s="462">
        <f t="shared" si="10"/>
        <v>0</v>
      </c>
      <c r="R111" s="462">
        <f>C111-'[1]5.3'!C111</f>
        <v>1339560</v>
      </c>
    </row>
    <row r="112" spans="1:117">
      <c r="A112" s="518"/>
      <c r="C112" s="462">
        <f>C101-C111</f>
        <v>0</v>
      </c>
      <c r="Q112" s="462">
        <f t="shared" si="10"/>
        <v>0</v>
      </c>
      <c r="R112" s="462">
        <f>C112-'[1]5.3'!C112</f>
        <v>0</v>
      </c>
    </row>
  </sheetData>
  <mergeCells count="18">
    <mergeCell ref="N8:N10"/>
    <mergeCell ref="O8:O10"/>
    <mergeCell ref="A3:O3"/>
    <mergeCell ref="A4:O4"/>
    <mergeCell ref="A5:O5"/>
    <mergeCell ref="K7:O7"/>
    <mergeCell ref="B8:B10"/>
    <mergeCell ref="C8:C10"/>
    <mergeCell ref="D8:D10"/>
    <mergeCell ref="E8:E10"/>
    <mergeCell ref="F8:F10"/>
    <mergeCell ref="G8:G10"/>
    <mergeCell ref="J11:K11"/>
    <mergeCell ref="L11:M11"/>
    <mergeCell ref="H8:H10"/>
    <mergeCell ref="I8:I10"/>
    <mergeCell ref="J8:K9"/>
    <mergeCell ref="L8:M9"/>
  </mergeCells>
  <pageMargins left="0.70866141732283472" right="0.70866141732283472" top="0.74803149606299213" bottom="0.74803149606299213" header="0.31496062992125984" footer="0.31496062992125984"/>
  <pageSetup paperSize="9" scale="73" orientation="landscape" r:id="rId1"/>
  <headerFooter>
    <oddFooter>&amp;P. oldal</oddFooter>
  </headerFooter>
  <rowBreaks count="2" manualBreakCount="2">
    <brk id="43" max="14" man="1"/>
    <brk id="79" max="14" man="1"/>
  </rowBreaks>
</worksheet>
</file>

<file path=xl/worksheets/sheet6.xml><?xml version="1.0" encoding="utf-8"?>
<worksheet xmlns="http://schemas.openxmlformats.org/spreadsheetml/2006/main" xmlns:r="http://schemas.openxmlformats.org/officeDocument/2006/relationships">
  <dimension ref="A1:K80"/>
  <sheetViews>
    <sheetView view="pageBreakPreview" zoomScaleNormal="80" workbookViewId="0"/>
  </sheetViews>
  <sheetFormatPr defaultRowHeight="12.75"/>
  <cols>
    <col min="1" max="1" width="28.5703125" customWidth="1"/>
    <col min="2" max="2" width="9.5703125" customWidth="1"/>
    <col min="3" max="3" width="10.7109375" customWidth="1"/>
    <col min="4" max="4" width="9.7109375" customWidth="1"/>
    <col min="5" max="5" width="9.28515625" customWidth="1"/>
    <col min="6" max="6" width="10.5703125" customWidth="1"/>
    <col min="7" max="7" width="11" customWidth="1"/>
    <col min="8" max="8" width="11.42578125" customWidth="1"/>
    <col min="9" max="9" width="9.7109375" customWidth="1"/>
    <col min="10" max="10" width="10.85546875" customWidth="1"/>
    <col min="11" max="11" width="10.28515625" customWidth="1"/>
  </cols>
  <sheetData>
    <row r="1" spans="1:11" ht="15.75">
      <c r="A1" s="27" t="s">
        <v>644</v>
      </c>
      <c r="B1" s="27"/>
      <c r="C1" s="27"/>
      <c r="D1" s="27"/>
      <c r="E1" s="27"/>
      <c r="F1" s="27"/>
      <c r="G1" s="27"/>
      <c r="H1" s="26"/>
      <c r="I1" s="34"/>
      <c r="J1" s="34"/>
      <c r="K1" s="34"/>
    </row>
    <row r="2" spans="1:11">
      <c r="A2" s="35"/>
      <c r="B2" s="35"/>
      <c r="C2" s="35"/>
      <c r="D2" s="35"/>
      <c r="E2" s="35"/>
      <c r="F2" s="35"/>
      <c r="G2" s="35"/>
      <c r="H2" s="36"/>
      <c r="I2" s="35"/>
      <c r="J2" s="35"/>
      <c r="K2" s="35"/>
    </row>
    <row r="3" spans="1:11">
      <c r="A3" s="35"/>
      <c r="B3" s="35"/>
      <c r="C3" s="35"/>
      <c r="D3" s="35"/>
      <c r="E3" s="35"/>
      <c r="F3" s="35"/>
      <c r="G3" s="35"/>
      <c r="H3" s="36"/>
      <c r="I3" s="35"/>
      <c r="J3" s="35"/>
      <c r="K3" s="35"/>
    </row>
    <row r="4" spans="1:11" ht="15.75">
      <c r="A4" s="35"/>
      <c r="B4" s="35"/>
      <c r="C4" s="35"/>
      <c r="D4" s="35"/>
      <c r="E4" s="37"/>
      <c r="F4" s="37" t="s">
        <v>26</v>
      </c>
      <c r="G4" s="37"/>
      <c r="H4" s="35"/>
      <c r="I4" s="35"/>
      <c r="J4" s="35"/>
      <c r="K4" s="35"/>
    </row>
    <row r="5" spans="1:11" ht="15.75">
      <c r="A5" s="35"/>
      <c r="B5" s="35"/>
      <c r="C5" s="35"/>
      <c r="D5" s="35"/>
      <c r="E5" s="37"/>
      <c r="F5" s="37" t="s">
        <v>441</v>
      </c>
      <c r="G5" s="37"/>
      <c r="H5" s="35"/>
      <c r="I5" s="35"/>
      <c r="J5" s="35"/>
      <c r="K5" s="35"/>
    </row>
    <row r="6" spans="1:11" ht="15.75">
      <c r="A6" s="35"/>
      <c r="B6" s="35"/>
      <c r="C6" s="35"/>
      <c r="D6" s="35"/>
      <c r="E6" s="37"/>
      <c r="F6" s="37" t="s">
        <v>38</v>
      </c>
      <c r="G6" s="37"/>
      <c r="H6" s="35"/>
      <c r="I6" s="35"/>
      <c r="J6" s="35"/>
      <c r="K6" s="35"/>
    </row>
    <row r="7" spans="1:11" ht="15.75">
      <c r="A7" s="35"/>
      <c r="B7" s="35"/>
      <c r="C7" s="35"/>
      <c r="D7" s="35"/>
      <c r="E7" s="37"/>
      <c r="F7" s="37"/>
      <c r="G7" s="37"/>
      <c r="H7" s="35"/>
      <c r="I7" s="35"/>
      <c r="J7" s="35"/>
      <c r="K7" s="35"/>
    </row>
    <row r="8" spans="1:11">
      <c r="A8" s="26"/>
      <c r="B8" s="26"/>
      <c r="C8" s="26"/>
      <c r="D8" s="26"/>
      <c r="E8" s="26"/>
      <c r="F8" s="26"/>
      <c r="G8" s="26"/>
      <c r="H8" s="26"/>
      <c r="I8" s="26"/>
      <c r="J8" s="26"/>
      <c r="K8" s="26"/>
    </row>
    <row r="9" spans="1:11" ht="15">
      <c r="A9" s="38"/>
      <c r="B9" s="38"/>
      <c r="C9" s="38"/>
      <c r="D9" s="38"/>
      <c r="E9" s="38"/>
      <c r="F9" s="38"/>
      <c r="G9" s="38"/>
      <c r="H9" s="5"/>
      <c r="I9" s="38"/>
      <c r="J9" s="5" t="s">
        <v>28</v>
      </c>
      <c r="K9" s="38"/>
    </row>
    <row r="10" spans="1:11">
      <c r="A10" s="7"/>
      <c r="B10" s="553" t="s">
        <v>345</v>
      </c>
      <c r="C10" s="556" t="s">
        <v>40</v>
      </c>
      <c r="D10" s="576"/>
      <c r="E10" s="576"/>
      <c r="F10" s="576"/>
      <c r="G10" s="576"/>
      <c r="H10" s="556" t="s">
        <v>41</v>
      </c>
      <c r="I10" s="577"/>
      <c r="J10" s="578"/>
      <c r="K10" s="553" t="s">
        <v>221</v>
      </c>
    </row>
    <row r="11" spans="1:11" ht="12.75" customHeight="1">
      <c r="A11" s="19" t="s">
        <v>39</v>
      </c>
      <c r="B11" s="554"/>
      <c r="C11" s="553" t="s">
        <v>86</v>
      </c>
      <c r="D11" s="553" t="s">
        <v>87</v>
      </c>
      <c r="E11" s="553" t="s">
        <v>110</v>
      </c>
      <c r="F11" s="579" t="s">
        <v>240</v>
      </c>
      <c r="G11" s="579" t="s">
        <v>216</v>
      </c>
      <c r="H11" s="553" t="s">
        <v>44</v>
      </c>
      <c r="I11" s="553" t="s">
        <v>43</v>
      </c>
      <c r="J11" s="582" t="s">
        <v>248</v>
      </c>
      <c r="K11" s="554"/>
    </row>
    <row r="12" spans="1:11">
      <c r="A12" s="19" t="s">
        <v>42</v>
      </c>
      <c r="B12" s="554"/>
      <c r="C12" s="554"/>
      <c r="D12" s="554"/>
      <c r="E12" s="554"/>
      <c r="F12" s="580"/>
      <c r="G12" s="580"/>
      <c r="H12" s="554"/>
      <c r="I12" s="554"/>
      <c r="J12" s="583"/>
      <c r="K12" s="554"/>
    </row>
    <row r="13" spans="1:11" ht="26.25" customHeight="1">
      <c r="A13" s="8"/>
      <c r="B13" s="555"/>
      <c r="C13" s="555"/>
      <c r="D13" s="555"/>
      <c r="E13" s="555"/>
      <c r="F13" s="581"/>
      <c r="G13" s="581"/>
      <c r="H13" s="555"/>
      <c r="I13" s="555"/>
      <c r="J13" s="584"/>
      <c r="K13" s="555"/>
    </row>
    <row r="14" spans="1:11">
      <c r="A14" s="7" t="s">
        <v>8</v>
      </c>
      <c r="B14" s="18" t="s">
        <v>9</v>
      </c>
      <c r="C14" s="9" t="s">
        <v>10</v>
      </c>
      <c r="D14" s="18" t="s">
        <v>11</v>
      </c>
      <c r="E14" s="9" t="s">
        <v>12</v>
      </c>
      <c r="F14" s="18" t="s">
        <v>13</v>
      </c>
      <c r="G14" s="9" t="s">
        <v>14</v>
      </c>
      <c r="H14" s="17" t="s">
        <v>15</v>
      </c>
      <c r="I14" s="9" t="s">
        <v>16</v>
      </c>
      <c r="J14" s="18" t="s">
        <v>17</v>
      </c>
      <c r="K14" s="9" t="s">
        <v>18</v>
      </c>
    </row>
    <row r="15" spans="1:11">
      <c r="A15" s="13" t="s">
        <v>141</v>
      </c>
      <c r="B15" s="122"/>
      <c r="C15" s="122"/>
      <c r="D15" s="126"/>
      <c r="E15" s="122"/>
      <c r="F15" s="126"/>
      <c r="G15" s="122"/>
      <c r="H15" s="126"/>
      <c r="I15" s="122"/>
      <c r="J15" s="126"/>
      <c r="K15" s="122"/>
    </row>
    <row r="16" spans="1:11">
      <c r="A16" s="15" t="s">
        <v>34</v>
      </c>
      <c r="B16" s="121">
        <f>SUM(C16:K16)</f>
        <v>3411166</v>
      </c>
      <c r="C16" s="121">
        <f>SUM('5.1'!D113)</f>
        <v>84324</v>
      </c>
      <c r="D16" s="121">
        <f>SUM('5.1'!E113)</f>
        <v>13334</v>
      </c>
      <c r="E16" s="121">
        <f>SUM('5.1'!F113)</f>
        <v>540874</v>
      </c>
      <c r="F16" s="121">
        <f>SUM('5.1'!G113)</f>
        <v>10642</v>
      </c>
      <c r="G16" s="121">
        <f>SUM('5.1'!H113)</f>
        <v>1139120</v>
      </c>
      <c r="H16" s="121">
        <f>SUM('5.1'!I113)</f>
        <v>704994</v>
      </c>
      <c r="I16" s="121">
        <f>SUM('5.1'!J113)</f>
        <v>574615</v>
      </c>
      <c r="J16" s="121">
        <f>SUM('5.1'!K113)</f>
        <v>800</v>
      </c>
      <c r="K16" s="121">
        <f>SUM('5.1'!L113)</f>
        <v>342463</v>
      </c>
    </row>
    <row r="17" spans="1:11">
      <c r="A17" s="22" t="s">
        <v>80</v>
      </c>
      <c r="B17" s="132"/>
      <c r="C17" s="122"/>
      <c r="D17" s="126"/>
      <c r="E17" s="122"/>
      <c r="F17" s="126"/>
      <c r="G17" s="122"/>
      <c r="H17" s="122"/>
      <c r="I17" s="129"/>
      <c r="J17" s="122"/>
      <c r="K17" s="122"/>
    </row>
    <row r="18" spans="1:11">
      <c r="A18" s="11" t="s">
        <v>34</v>
      </c>
      <c r="B18" s="121">
        <f>SUM(C18:K18)</f>
        <v>276612</v>
      </c>
      <c r="C18" s="121">
        <f>SUM('5.2'!D23)</f>
        <v>190211</v>
      </c>
      <c r="D18" s="121">
        <f>SUM('5.2'!E23)</f>
        <v>36141</v>
      </c>
      <c r="E18" s="121">
        <f>SUM('5.2'!F23)</f>
        <v>43797</v>
      </c>
      <c r="F18" s="121">
        <f>SUM('5.2'!G23)</f>
        <v>0</v>
      </c>
      <c r="G18" s="121">
        <f>SUM('5.2'!H23)</f>
        <v>0</v>
      </c>
      <c r="H18" s="121">
        <f>SUM('5.2'!I23)</f>
        <v>6463</v>
      </c>
      <c r="I18" s="121">
        <f>SUM('5.2'!J23)</f>
        <v>0</v>
      </c>
      <c r="J18" s="121">
        <f>SUM('5.2'!K23)</f>
        <v>0</v>
      </c>
      <c r="K18" s="121">
        <f>SUM('5.2'!L23)</f>
        <v>0</v>
      </c>
    </row>
    <row r="19" spans="1:11">
      <c r="A19" s="13" t="s">
        <v>226</v>
      </c>
      <c r="B19" s="132"/>
      <c r="C19" s="138"/>
      <c r="D19" s="154"/>
      <c r="E19" s="138"/>
      <c r="F19" s="154"/>
      <c r="G19" s="138"/>
      <c r="H19" s="138"/>
      <c r="I19" s="154"/>
      <c r="J19" s="138"/>
      <c r="K19" s="138"/>
    </row>
    <row r="20" spans="1:11">
      <c r="A20" s="15" t="s">
        <v>34</v>
      </c>
      <c r="B20" s="121">
        <f>SUM(C20:K20)</f>
        <v>139810</v>
      </c>
      <c r="C20" s="120">
        <v>90162</v>
      </c>
      <c r="D20" s="120">
        <v>18656</v>
      </c>
      <c r="E20" s="120">
        <v>30103</v>
      </c>
      <c r="F20" s="120"/>
      <c r="G20" s="120"/>
      <c r="H20" s="120">
        <v>889</v>
      </c>
      <c r="I20" s="120"/>
      <c r="J20" s="120"/>
      <c r="K20" s="120"/>
    </row>
    <row r="21" spans="1:11">
      <c r="A21" s="13" t="s">
        <v>227</v>
      </c>
      <c r="B21" s="132"/>
      <c r="C21" s="138"/>
      <c r="D21" s="154"/>
      <c r="E21" s="138"/>
      <c r="F21" s="154"/>
      <c r="G21" s="138"/>
      <c r="H21" s="138"/>
      <c r="I21" s="154"/>
      <c r="J21" s="138"/>
      <c r="K21" s="138"/>
    </row>
    <row r="22" spans="1:11">
      <c r="A22" s="15" t="s">
        <v>34</v>
      </c>
      <c r="B22" s="121">
        <f>SUM(C22:K22)</f>
        <v>129512</v>
      </c>
      <c r="C22" s="120">
        <v>83878</v>
      </c>
      <c r="D22" s="120">
        <v>15446</v>
      </c>
      <c r="E22" s="120">
        <v>27673</v>
      </c>
      <c r="F22" s="120"/>
      <c r="G22" s="120"/>
      <c r="H22" s="120">
        <v>2515</v>
      </c>
      <c r="I22" s="120"/>
      <c r="J22" s="120"/>
      <c r="K22" s="120"/>
    </row>
    <row r="23" spans="1:11">
      <c r="A23" s="13" t="s">
        <v>228</v>
      </c>
      <c r="B23" s="132"/>
      <c r="C23" s="138"/>
      <c r="D23" s="154"/>
      <c r="E23" s="138"/>
      <c r="F23" s="154"/>
      <c r="G23" s="138"/>
      <c r="H23" s="138"/>
      <c r="I23" s="154"/>
      <c r="J23" s="138"/>
      <c r="K23" s="138"/>
    </row>
    <row r="24" spans="1:11">
      <c r="A24" s="15" t="s">
        <v>34</v>
      </c>
      <c r="B24" s="121">
        <f>SUM(C24:K24)</f>
        <v>72137</v>
      </c>
      <c r="C24" s="120">
        <v>45056</v>
      </c>
      <c r="D24" s="120">
        <v>8490</v>
      </c>
      <c r="E24" s="120">
        <v>17389</v>
      </c>
      <c r="F24" s="120"/>
      <c r="G24" s="120"/>
      <c r="H24" s="120">
        <v>1202</v>
      </c>
      <c r="I24" s="120"/>
      <c r="J24" s="120"/>
      <c r="K24" s="120"/>
    </row>
    <row r="25" spans="1:11">
      <c r="A25" s="13" t="s">
        <v>241</v>
      </c>
      <c r="B25" s="122"/>
      <c r="C25" s="122"/>
      <c r="D25" s="126"/>
      <c r="E25" s="122"/>
      <c r="F25" s="126"/>
      <c r="G25" s="122"/>
      <c r="H25" s="122"/>
      <c r="I25" s="126"/>
      <c r="J25" s="122"/>
      <c r="K25" s="122"/>
    </row>
    <row r="26" spans="1:11">
      <c r="A26" s="15" t="s">
        <v>34</v>
      </c>
      <c r="B26" s="121">
        <f>SUM(C26:K26)</f>
        <v>41453</v>
      </c>
      <c r="C26" s="121">
        <v>25090</v>
      </c>
      <c r="D26" s="121">
        <v>4717</v>
      </c>
      <c r="E26" s="121">
        <v>9203</v>
      </c>
      <c r="F26" s="121"/>
      <c r="G26" s="121"/>
      <c r="H26" s="121">
        <v>2443</v>
      </c>
      <c r="I26" s="121"/>
      <c r="J26" s="121"/>
      <c r="K26" s="121"/>
    </row>
    <row r="27" spans="1:11">
      <c r="A27" s="22" t="s">
        <v>242</v>
      </c>
      <c r="B27" s="138"/>
      <c r="C27" s="122"/>
      <c r="D27" s="126"/>
      <c r="E27" s="122"/>
      <c r="F27" s="126"/>
      <c r="G27" s="122"/>
      <c r="H27" s="122"/>
      <c r="I27" s="126"/>
      <c r="J27" s="122"/>
      <c r="K27" s="122"/>
    </row>
    <row r="28" spans="1:11">
      <c r="A28" s="15" t="s">
        <v>37</v>
      </c>
      <c r="B28" s="121">
        <f>SUM(C28:K28)</f>
        <v>220936</v>
      </c>
      <c r="C28" s="121">
        <v>109589</v>
      </c>
      <c r="D28" s="121">
        <v>21539</v>
      </c>
      <c r="E28" s="121">
        <v>82570</v>
      </c>
      <c r="F28" s="121">
        <v>120</v>
      </c>
      <c r="G28" s="121"/>
      <c r="H28" s="121">
        <v>7118</v>
      </c>
      <c r="I28" s="121"/>
      <c r="J28" s="121"/>
      <c r="K28" s="121"/>
    </row>
    <row r="29" spans="1:11">
      <c r="A29" s="13" t="s">
        <v>243</v>
      </c>
      <c r="B29" s="132"/>
      <c r="C29" s="122"/>
      <c r="D29" s="126"/>
      <c r="E29" s="122"/>
      <c r="F29" s="126"/>
      <c r="G29" s="122"/>
      <c r="H29" s="122"/>
      <c r="I29" s="126"/>
      <c r="J29" s="122"/>
      <c r="K29" s="122"/>
    </row>
    <row r="30" spans="1:11">
      <c r="A30" s="15" t="s">
        <v>34</v>
      </c>
      <c r="B30" s="121">
        <f>SUM(C30:K30)</f>
        <v>62455</v>
      </c>
      <c r="C30" s="121">
        <v>41632</v>
      </c>
      <c r="D30" s="121">
        <v>7810</v>
      </c>
      <c r="E30" s="121">
        <v>12575</v>
      </c>
      <c r="F30" s="121"/>
      <c r="G30" s="121"/>
      <c r="H30" s="121">
        <v>438</v>
      </c>
      <c r="I30" s="121"/>
      <c r="J30" s="121"/>
      <c r="K30" s="121"/>
    </row>
    <row r="31" spans="1:11">
      <c r="A31" s="13" t="s">
        <v>244</v>
      </c>
      <c r="B31" s="132"/>
      <c r="C31" s="122"/>
      <c r="D31" s="126"/>
      <c r="E31" s="122"/>
      <c r="F31" s="126"/>
      <c r="G31" s="122"/>
      <c r="H31" s="122"/>
      <c r="I31" s="126"/>
      <c r="J31" s="122"/>
      <c r="K31" s="122"/>
    </row>
    <row r="32" spans="1:11">
      <c r="A32" s="15" t="s">
        <v>34</v>
      </c>
      <c r="B32" s="121">
        <f>SUM(C32:K32)</f>
        <v>160583</v>
      </c>
      <c r="C32" s="121">
        <v>52416</v>
      </c>
      <c r="D32" s="121">
        <v>9870</v>
      </c>
      <c r="E32" s="121">
        <v>66314</v>
      </c>
      <c r="F32" s="121"/>
      <c r="G32" s="121">
        <v>27300</v>
      </c>
      <c r="H32" s="121">
        <v>4683</v>
      </c>
      <c r="I32" s="121"/>
      <c r="J32" s="121"/>
      <c r="K32" s="121"/>
    </row>
    <row r="33" spans="1:11">
      <c r="A33" s="13" t="s">
        <v>232</v>
      </c>
      <c r="B33" s="132"/>
      <c r="C33" s="122"/>
      <c r="D33" s="126"/>
      <c r="E33" s="122"/>
      <c r="F33" s="126"/>
      <c r="G33" s="122"/>
      <c r="H33" s="122"/>
      <c r="I33" s="126"/>
      <c r="J33" s="122"/>
      <c r="K33" s="122"/>
    </row>
    <row r="34" spans="1:11">
      <c r="A34" s="15" t="s">
        <v>34</v>
      </c>
      <c r="B34" s="121">
        <f>SUM(C34:K34)</f>
        <v>53713</v>
      </c>
      <c r="C34" s="121">
        <v>31709</v>
      </c>
      <c r="D34" s="121">
        <v>5600</v>
      </c>
      <c r="E34" s="121">
        <v>13404</v>
      </c>
      <c r="F34" s="121"/>
      <c r="G34" s="121"/>
      <c r="H34" s="121">
        <v>3000</v>
      </c>
      <c r="I34" s="121"/>
      <c r="J34" s="121"/>
      <c r="K34" s="121"/>
    </row>
    <row r="35" spans="1:11">
      <c r="A35" s="13" t="s">
        <v>233</v>
      </c>
      <c r="B35" s="132"/>
      <c r="C35" s="122"/>
      <c r="D35" s="126"/>
      <c r="E35" s="122"/>
      <c r="F35" s="126"/>
      <c r="G35" s="122"/>
      <c r="H35" s="122"/>
      <c r="I35" s="126"/>
      <c r="J35" s="122"/>
      <c r="K35" s="122"/>
    </row>
    <row r="36" spans="1:11">
      <c r="A36" s="15" t="s">
        <v>34</v>
      </c>
      <c r="B36" s="121">
        <f>SUM(C36:K36)</f>
        <v>458961</v>
      </c>
      <c r="C36" s="121">
        <v>128112</v>
      </c>
      <c r="D36" s="121">
        <v>25002</v>
      </c>
      <c r="E36" s="121">
        <v>303311</v>
      </c>
      <c r="F36" s="121"/>
      <c r="G36" s="121"/>
      <c r="H36" s="121">
        <v>2536</v>
      </c>
      <c r="I36" s="121"/>
      <c r="J36" s="121"/>
      <c r="K36" s="121"/>
    </row>
    <row r="37" spans="1:11">
      <c r="A37" s="13" t="s">
        <v>115</v>
      </c>
      <c r="B37" s="132"/>
      <c r="C37" s="126"/>
      <c r="D37" s="122"/>
      <c r="E37" s="126"/>
      <c r="F37" s="122"/>
      <c r="G37" s="122"/>
      <c r="H37" s="122"/>
      <c r="I37" s="122"/>
      <c r="J37" s="122"/>
      <c r="K37" s="122"/>
    </row>
    <row r="38" spans="1:11">
      <c r="A38" s="15" t="s">
        <v>34</v>
      </c>
      <c r="B38" s="121">
        <f>SUM(C38:K38)</f>
        <v>5027338</v>
      </c>
      <c r="C38" s="121">
        <f>SUM(C16,C18,C20,C22,C24,C26,C28,C30,C32,C34,C36)</f>
        <v>882179</v>
      </c>
      <c r="D38" s="121">
        <f t="shared" ref="D38:K38" si="0">SUM(D16,D18,D20,D22,D24,D26,D28,D30,D32,D34,D36)</f>
        <v>166605</v>
      </c>
      <c r="E38" s="121">
        <f t="shared" si="0"/>
        <v>1147213</v>
      </c>
      <c r="F38" s="121">
        <f t="shared" si="0"/>
        <v>10762</v>
      </c>
      <c r="G38" s="121">
        <f t="shared" si="0"/>
        <v>1166420</v>
      </c>
      <c r="H38" s="121">
        <f t="shared" si="0"/>
        <v>736281</v>
      </c>
      <c r="I38" s="121">
        <f t="shared" si="0"/>
        <v>574615</v>
      </c>
      <c r="J38" s="121">
        <f t="shared" si="0"/>
        <v>800</v>
      </c>
      <c r="K38" s="121">
        <f t="shared" si="0"/>
        <v>342463</v>
      </c>
    </row>
    <row r="39" spans="1:1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</row>
    <row r="40" spans="1:1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</row>
    <row r="41" spans="1:1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</row>
    <row r="42" spans="1:11">
      <c r="A42" s="1" t="s">
        <v>182</v>
      </c>
      <c r="B42" s="1"/>
      <c r="C42" s="1"/>
      <c r="D42" s="1"/>
      <c r="E42" s="1"/>
      <c r="F42" s="1"/>
      <c r="G42" s="1"/>
      <c r="H42" s="1"/>
      <c r="I42" s="1"/>
      <c r="J42" s="1"/>
      <c r="K42" s="1"/>
    </row>
    <row r="43" spans="1:11">
      <c r="A43" s="1" t="s">
        <v>183</v>
      </c>
      <c r="B43" s="183"/>
      <c r="C43" s="1"/>
      <c r="D43" s="1"/>
      <c r="E43" s="1"/>
      <c r="F43" s="1"/>
      <c r="G43" s="1"/>
      <c r="H43" s="1"/>
      <c r="I43" s="1"/>
      <c r="J43" s="1"/>
      <c r="K43" s="1"/>
    </row>
    <row r="44" spans="1:1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</row>
    <row r="45" spans="1:11" ht="15.7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</row>
    <row r="46" spans="1:11" ht="15.7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</row>
    <row r="47" spans="1:11" ht="15.7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</row>
    <row r="48" spans="1:11" ht="15.7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</row>
    <row r="49" spans="1:11" ht="15.7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</row>
    <row r="50" spans="1:11" ht="15.7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</row>
    <row r="51" spans="1:11" ht="15.7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</row>
    <row r="52" spans="1:11" ht="15.7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</row>
    <row r="53" spans="1:11" ht="15.7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</row>
    <row r="54" spans="1:11" ht="15.7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</row>
    <row r="55" spans="1:11" ht="15.7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</row>
    <row r="56" spans="1:11" ht="15.7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</row>
    <row r="57" spans="1:11" ht="15.7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</row>
    <row r="58" spans="1:11" ht="15.7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</row>
    <row r="59" spans="1:11" ht="15.7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</row>
    <row r="60" spans="1:11" ht="15.7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</row>
    <row r="61" spans="1:11" ht="15.7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</row>
    <row r="62" spans="1:11" ht="15.7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</row>
    <row r="63" spans="1:11" ht="15.7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</row>
    <row r="64" spans="1:11" ht="15.7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</row>
    <row r="65" spans="1:11" ht="15.7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</row>
    <row r="66" spans="1:11" ht="15.7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</row>
    <row r="67" spans="1:11" ht="15.7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</row>
    <row r="68" spans="1:11" ht="15.7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</row>
    <row r="69" spans="1:11" ht="15.7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</row>
    <row r="70" spans="1:11" ht="15.7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</row>
    <row r="71" spans="1:11" ht="15.7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</row>
    <row r="72" spans="1:11" ht="15.7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</row>
    <row r="73" spans="1:11" ht="15.7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</row>
    <row r="74" spans="1:11" ht="15.7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</row>
    <row r="75" spans="1:11" ht="15.7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</row>
    <row r="76" spans="1:11" ht="15.7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</row>
    <row r="77" spans="1:11" ht="15.7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</row>
    <row r="78" spans="1:11" ht="15.7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</row>
    <row r="79" spans="1:11" ht="15.7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</row>
    <row r="80" spans="1:11" ht="15.7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</row>
  </sheetData>
  <mergeCells count="12">
    <mergeCell ref="B10:B13"/>
    <mergeCell ref="K10:K13"/>
    <mergeCell ref="D11:D13"/>
    <mergeCell ref="C10:G10"/>
    <mergeCell ref="H10:J10"/>
    <mergeCell ref="F11:F13"/>
    <mergeCell ref="E11:E13"/>
    <mergeCell ref="C11:C13"/>
    <mergeCell ref="G11:G13"/>
    <mergeCell ref="H11:H13"/>
    <mergeCell ref="J11:J13"/>
    <mergeCell ref="I11:I13"/>
  </mergeCells>
  <phoneticPr fontId="0" type="noConversion"/>
  <printOptions horizontalCentered="1"/>
  <pageMargins left="0.39370078740157483" right="0.39370078740157483" top="0.78740157480314965" bottom="0.78740157480314965" header="0.51181102362204722" footer="0.51181102362204722"/>
  <pageSetup paperSize="9" scale="92" firstPageNumber="9" orientation="landscape" horizontalDpi="300" verticalDpi="300" r:id="rId1"/>
  <headerFooter alignWithMargins="0">
    <oddFooter>&amp;P. oldal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M274"/>
  <sheetViews>
    <sheetView view="pageBreakPreview" topLeftCell="A7" zoomScaleNormal="100" workbookViewId="0">
      <pane ySplit="1260" activePane="bottomLeft"/>
      <selection activeCell="G8" sqref="G8:G10"/>
      <selection pane="bottomLeft"/>
    </sheetView>
  </sheetViews>
  <sheetFormatPr defaultRowHeight="12.75"/>
  <cols>
    <col min="1" max="1" width="42.42578125" customWidth="1"/>
    <col min="2" max="2" width="8.42578125" customWidth="1"/>
    <col min="3" max="3" width="9.7109375" customWidth="1"/>
    <col min="4" max="4" width="9.85546875" bestFit="1" customWidth="1"/>
    <col min="5" max="5" width="10.85546875" customWidth="1"/>
    <col min="6" max="7" width="9.7109375" customWidth="1"/>
    <col min="8" max="8" width="10.42578125" customWidth="1"/>
    <col min="9" max="9" width="10.5703125" customWidth="1"/>
    <col min="10" max="10" width="9.7109375" customWidth="1"/>
    <col min="11" max="11" width="11.140625" customWidth="1"/>
    <col min="12" max="12" width="10.28515625" customWidth="1"/>
    <col min="14" max="14" width="9.85546875" bestFit="1" customWidth="1"/>
  </cols>
  <sheetData>
    <row r="1" spans="1:13" ht="15.75">
      <c r="A1" s="4" t="s">
        <v>645</v>
      </c>
      <c r="B1" s="4"/>
      <c r="C1" s="4"/>
      <c r="D1" s="4"/>
      <c r="E1" s="4"/>
      <c r="F1" s="4"/>
      <c r="G1" s="4"/>
      <c r="H1" s="4"/>
      <c r="I1" s="4"/>
      <c r="J1" s="5"/>
      <c r="K1" s="5"/>
      <c r="L1" s="5"/>
    </row>
    <row r="2" spans="1:13" ht="15.75">
      <c r="A2" s="4"/>
      <c r="B2" s="4"/>
      <c r="C2" s="4"/>
      <c r="D2" s="4"/>
      <c r="E2" s="4"/>
      <c r="F2" s="4"/>
      <c r="G2" s="4"/>
      <c r="H2" s="4"/>
      <c r="I2" s="4"/>
      <c r="J2" s="5"/>
      <c r="K2" s="5"/>
      <c r="L2" s="5"/>
    </row>
    <row r="3" spans="1:13" ht="15.75">
      <c r="A3" s="585" t="s">
        <v>139</v>
      </c>
      <c r="B3" s="586"/>
      <c r="C3" s="586"/>
      <c r="D3" s="586"/>
      <c r="E3" s="586"/>
      <c r="F3" s="586"/>
      <c r="G3" s="586"/>
      <c r="H3" s="586"/>
      <c r="I3" s="586"/>
      <c r="J3" s="586"/>
      <c r="K3" s="586"/>
      <c r="L3" s="586"/>
    </row>
    <row r="4" spans="1:13" ht="15.75">
      <c r="A4" s="585" t="s">
        <v>441</v>
      </c>
      <c r="B4" s="586"/>
      <c r="C4" s="586"/>
      <c r="D4" s="586"/>
      <c r="E4" s="586"/>
      <c r="F4" s="586"/>
      <c r="G4" s="586"/>
      <c r="H4" s="586"/>
      <c r="I4" s="586"/>
      <c r="J4" s="586"/>
      <c r="K4" s="586"/>
      <c r="L4" s="586"/>
    </row>
    <row r="5" spans="1:13" ht="15.75">
      <c r="A5" s="585" t="s">
        <v>20</v>
      </c>
      <c r="B5" s="586"/>
      <c r="C5" s="586"/>
      <c r="D5" s="586"/>
      <c r="E5" s="586"/>
      <c r="F5" s="586"/>
      <c r="G5" s="586"/>
      <c r="H5" s="586"/>
      <c r="I5" s="586"/>
      <c r="J5" s="586"/>
      <c r="K5" s="586"/>
      <c r="L5" s="586"/>
    </row>
    <row r="6" spans="1:13">
      <c r="A6" s="5"/>
      <c r="B6" s="5"/>
      <c r="C6" s="5"/>
      <c r="D6" s="5"/>
      <c r="E6" s="5"/>
      <c r="F6" s="5"/>
      <c r="G6" s="5"/>
      <c r="H6" s="5"/>
      <c r="I6" s="5"/>
      <c r="J6" s="5" t="s">
        <v>28</v>
      </c>
      <c r="K6" s="5"/>
      <c r="L6" s="5"/>
    </row>
    <row r="7" spans="1:13">
      <c r="A7" s="7"/>
      <c r="B7" s="7"/>
      <c r="C7" s="553" t="s">
        <v>345</v>
      </c>
      <c r="D7" s="556" t="s">
        <v>40</v>
      </c>
      <c r="E7" s="576"/>
      <c r="F7" s="576"/>
      <c r="G7" s="576"/>
      <c r="H7" s="576"/>
      <c r="I7" s="556" t="s">
        <v>41</v>
      </c>
      <c r="J7" s="577"/>
      <c r="K7" s="578"/>
      <c r="L7" s="553" t="s">
        <v>221</v>
      </c>
    </row>
    <row r="8" spans="1:13" ht="12.75" customHeight="1">
      <c r="A8" s="19" t="s">
        <v>39</v>
      </c>
      <c r="B8" s="19"/>
      <c r="C8" s="554"/>
      <c r="D8" s="553" t="s">
        <v>86</v>
      </c>
      <c r="E8" s="553" t="s">
        <v>87</v>
      </c>
      <c r="F8" s="553" t="s">
        <v>110</v>
      </c>
      <c r="G8" s="579" t="s">
        <v>240</v>
      </c>
      <c r="H8" s="579" t="s">
        <v>216</v>
      </c>
      <c r="I8" s="553" t="s">
        <v>44</v>
      </c>
      <c r="J8" s="553" t="s">
        <v>43</v>
      </c>
      <c r="K8" s="582" t="s">
        <v>248</v>
      </c>
      <c r="L8" s="554"/>
    </row>
    <row r="9" spans="1:13">
      <c r="A9" s="19" t="s">
        <v>42</v>
      </c>
      <c r="B9" s="19"/>
      <c r="C9" s="554"/>
      <c r="D9" s="554"/>
      <c r="E9" s="554"/>
      <c r="F9" s="554"/>
      <c r="G9" s="580"/>
      <c r="H9" s="580"/>
      <c r="I9" s="554"/>
      <c r="J9" s="554"/>
      <c r="K9" s="583"/>
      <c r="L9" s="554"/>
    </row>
    <row r="10" spans="1:13" ht="23.25" customHeight="1">
      <c r="A10" s="8"/>
      <c r="B10" s="8"/>
      <c r="C10" s="555"/>
      <c r="D10" s="555"/>
      <c r="E10" s="555"/>
      <c r="F10" s="555"/>
      <c r="G10" s="581"/>
      <c r="H10" s="581"/>
      <c r="I10" s="555"/>
      <c r="J10" s="555"/>
      <c r="K10" s="584"/>
      <c r="L10" s="555"/>
    </row>
    <row r="11" spans="1:13">
      <c r="A11" s="7" t="s">
        <v>8</v>
      </c>
      <c r="B11" s="16"/>
      <c r="C11" s="18" t="s">
        <v>9</v>
      </c>
      <c r="D11" s="9" t="s">
        <v>10</v>
      </c>
      <c r="E11" s="18" t="s">
        <v>11</v>
      </c>
      <c r="F11" s="9" t="s">
        <v>12</v>
      </c>
      <c r="G11" s="18" t="s">
        <v>13</v>
      </c>
      <c r="H11" s="9" t="s">
        <v>14</v>
      </c>
      <c r="I11" s="17" t="s">
        <v>15</v>
      </c>
      <c r="J11" s="9" t="s">
        <v>16</v>
      </c>
      <c r="K11" s="18" t="s">
        <v>17</v>
      </c>
      <c r="L11" s="9" t="s">
        <v>18</v>
      </c>
    </row>
    <row r="12" spans="1:13">
      <c r="A12" s="13" t="s">
        <v>247</v>
      </c>
      <c r="B12" s="13"/>
      <c r="C12" s="13"/>
      <c r="D12" s="124"/>
      <c r="E12" s="122"/>
      <c r="F12" s="126"/>
      <c r="G12" s="122"/>
      <c r="H12" s="126"/>
      <c r="I12" s="122"/>
      <c r="J12" s="125"/>
      <c r="K12" s="122"/>
      <c r="L12" s="126"/>
      <c r="M12" t="s">
        <v>354</v>
      </c>
    </row>
    <row r="13" spans="1:13">
      <c r="A13" s="15" t="s">
        <v>46</v>
      </c>
      <c r="B13" s="302" t="s">
        <v>194</v>
      </c>
      <c r="C13" s="121">
        <f>SUM(D13:L13)</f>
        <v>43170</v>
      </c>
      <c r="D13" s="118">
        <v>32022</v>
      </c>
      <c r="E13" s="121">
        <v>6085</v>
      </c>
      <c r="F13" s="128">
        <v>1690</v>
      </c>
      <c r="G13" s="121"/>
      <c r="H13" s="128">
        <v>373</v>
      </c>
      <c r="I13" s="362">
        <v>0</v>
      </c>
      <c r="J13" s="127">
        <v>3000</v>
      </c>
      <c r="K13" s="121"/>
      <c r="L13" s="128">
        <v>0</v>
      </c>
      <c r="M13" s="177">
        <f>SUM(D13:L13)</f>
        <v>43170</v>
      </c>
    </row>
    <row r="14" spans="1:13">
      <c r="A14" s="57" t="s">
        <v>348</v>
      </c>
      <c r="B14" s="303"/>
      <c r="C14" s="95"/>
      <c r="D14" s="119"/>
      <c r="E14" s="95"/>
      <c r="F14" s="123"/>
      <c r="G14" s="95"/>
      <c r="H14" s="123"/>
      <c r="I14" s="285"/>
      <c r="J14" s="139"/>
      <c r="K14" s="95"/>
      <c r="L14" s="129"/>
      <c r="M14" s="177">
        <f t="shared" ref="M14:M93" si="0">SUM(D14:L14)</f>
        <v>0</v>
      </c>
    </row>
    <row r="15" spans="1:13">
      <c r="A15" s="15" t="s">
        <v>46</v>
      </c>
      <c r="B15" s="302" t="s">
        <v>192</v>
      </c>
      <c r="C15" s="121">
        <f>SUM(D15:L15)</f>
        <v>1557</v>
      </c>
      <c r="D15" s="119"/>
      <c r="E15" s="95"/>
      <c r="F15" s="123">
        <v>1557</v>
      </c>
      <c r="G15" s="95"/>
      <c r="H15" s="123"/>
      <c r="I15" s="285"/>
      <c r="J15" s="139"/>
      <c r="K15" s="95"/>
      <c r="L15" s="129"/>
      <c r="M15" s="177">
        <f t="shared" si="0"/>
        <v>1557</v>
      </c>
    </row>
    <row r="16" spans="1:13">
      <c r="A16" s="13" t="s">
        <v>367</v>
      </c>
      <c r="B16" s="19"/>
      <c r="C16" s="13"/>
      <c r="D16" s="124"/>
      <c r="E16" s="122"/>
      <c r="F16" s="126"/>
      <c r="G16" s="122"/>
      <c r="H16" s="126"/>
      <c r="I16" s="122"/>
      <c r="J16" s="125"/>
      <c r="K16" s="122"/>
      <c r="L16" s="126"/>
      <c r="M16" s="177">
        <f t="shared" si="0"/>
        <v>0</v>
      </c>
    </row>
    <row r="17" spans="1:13">
      <c r="A17" s="15" t="s">
        <v>46</v>
      </c>
      <c r="B17" s="302" t="s">
        <v>192</v>
      </c>
      <c r="C17" s="121">
        <f>SUM(D17:L17)</f>
        <v>35169</v>
      </c>
      <c r="D17" s="118"/>
      <c r="E17" s="121">
        <v>0</v>
      </c>
      <c r="F17" s="128">
        <v>1419</v>
      </c>
      <c r="G17" s="121"/>
      <c r="H17" s="128">
        <v>0</v>
      </c>
      <c r="I17" s="121">
        <v>2000</v>
      </c>
      <c r="J17" s="127">
        <v>31750</v>
      </c>
      <c r="K17" s="121">
        <v>0</v>
      </c>
      <c r="L17" s="128"/>
      <c r="M17" s="177">
        <f t="shared" si="0"/>
        <v>35169</v>
      </c>
    </row>
    <row r="18" spans="1:13">
      <c r="A18" s="13" t="s">
        <v>373</v>
      </c>
      <c r="B18" s="303"/>
      <c r="C18" s="122"/>
      <c r="D18" s="119"/>
      <c r="E18" s="95"/>
      <c r="F18" s="129"/>
      <c r="G18" s="95"/>
      <c r="H18" s="129"/>
      <c r="I18" s="95"/>
      <c r="J18" s="139"/>
      <c r="K18" s="95"/>
      <c r="L18" s="129"/>
      <c r="M18" s="177">
        <f t="shared" si="0"/>
        <v>0</v>
      </c>
    </row>
    <row r="19" spans="1:13">
      <c r="A19" s="15" t="s">
        <v>46</v>
      </c>
      <c r="B19" s="303" t="s">
        <v>192</v>
      </c>
      <c r="C19" s="121">
        <f>SUM(D19:L19)</f>
        <v>0</v>
      </c>
      <c r="D19" s="119">
        <v>0</v>
      </c>
      <c r="E19" s="95">
        <v>0</v>
      </c>
      <c r="F19" s="129">
        <v>0</v>
      </c>
      <c r="G19" s="95"/>
      <c r="H19" s="129"/>
      <c r="I19" s="95"/>
      <c r="J19" s="139"/>
      <c r="K19" s="95"/>
      <c r="L19" s="129"/>
      <c r="M19" s="177">
        <f t="shared" si="0"/>
        <v>0</v>
      </c>
    </row>
    <row r="20" spans="1:13">
      <c r="A20" s="13" t="s">
        <v>374</v>
      </c>
      <c r="B20" s="7"/>
      <c r="C20" s="22"/>
      <c r="D20" s="124"/>
      <c r="E20" s="122"/>
      <c r="F20" s="126"/>
      <c r="G20" s="122"/>
      <c r="H20" s="126"/>
      <c r="I20" s="122"/>
      <c r="J20" s="125"/>
      <c r="K20" s="122"/>
      <c r="L20" s="126"/>
      <c r="M20" s="177">
        <f t="shared" si="0"/>
        <v>0</v>
      </c>
    </row>
    <row r="21" spans="1:13">
      <c r="A21" s="15" t="s">
        <v>46</v>
      </c>
      <c r="B21" s="302" t="s">
        <v>192</v>
      </c>
      <c r="C21" s="95">
        <f>SUM(D21:L21)</f>
        <v>77885</v>
      </c>
      <c r="D21" s="119">
        <v>360</v>
      </c>
      <c r="E21" s="95">
        <v>70</v>
      </c>
      <c r="F21" s="129">
        <v>59755</v>
      </c>
      <c r="G21" s="95">
        <v>0</v>
      </c>
      <c r="H21" s="129">
        <v>0</v>
      </c>
      <c r="I21" s="95">
        <v>11700</v>
      </c>
      <c r="J21" s="139">
        <v>6000</v>
      </c>
      <c r="K21" s="95">
        <v>0</v>
      </c>
      <c r="L21" s="129">
        <v>0</v>
      </c>
      <c r="M21" s="177">
        <f t="shared" si="0"/>
        <v>77885</v>
      </c>
    </row>
    <row r="22" spans="1:13" s="399" customFormat="1">
      <c r="A22" s="390" t="s">
        <v>396</v>
      </c>
      <c r="B22" s="393"/>
      <c r="C22" s="394"/>
      <c r="D22" s="395"/>
      <c r="E22" s="394"/>
      <c r="F22" s="396"/>
      <c r="G22" s="394"/>
      <c r="H22" s="396"/>
      <c r="I22" s="394"/>
      <c r="J22" s="397"/>
      <c r="K22" s="394"/>
      <c r="L22" s="395"/>
      <c r="M22" s="398">
        <f t="shared" si="0"/>
        <v>0</v>
      </c>
    </row>
    <row r="23" spans="1:13" s="399" customFormat="1">
      <c r="A23" s="384" t="s">
        <v>46</v>
      </c>
      <c r="B23" s="400" t="s">
        <v>192</v>
      </c>
      <c r="C23" s="362">
        <f>SUM(D23:L23)</f>
        <v>192</v>
      </c>
      <c r="D23" s="401"/>
      <c r="E23" s="362"/>
      <c r="F23" s="402">
        <v>192</v>
      </c>
      <c r="G23" s="362"/>
      <c r="H23" s="402"/>
      <c r="I23" s="362"/>
      <c r="J23" s="403"/>
      <c r="K23" s="362"/>
      <c r="L23" s="401"/>
      <c r="M23" s="398">
        <f t="shared" si="0"/>
        <v>192</v>
      </c>
    </row>
    <row r="24" spans="1:13" s="399" customFormat="1">
      <c r="A24" s="390" t="s">
        <v>376</v>
      </c>
      <c r="B24" s="393"/>
      <c r="C24" s="390"/>
      <c r="D24" s="404"/>
      <c r="E24" s="394"/>
      <c r="F24" s="396"/>
      <c r="G24" s="394"/>
      <c r="H24" s="405"/>
      <c r="I24" s="394"/>
      <c r="J24" s="406"/>
      <c r="K24" s="285"/>
      <c r="L24" s="407"/>
      <c r="M24" s="398">
        <f t="shared" si="0"/>
        <v>0</v>
      </c>
    </row>
    <row r="25" spans="1:13" s="399" customFormat="1">
      <c r="A25" s="384" t="s">
        <v>46</v>
      </c>
      <c r="B25" s="400" t="s">
        <v>192</v>
      </c>
      <c r="C25" s="362">
        <f>SUM(D25:L25)</f>
        <v>57463</v>
      </c>
      <c r="D25" s="401"/>
      <c r="E25" s="362">
        <v>0</v>
      </c>
      <c r="F25" s="402">
        <v>0</v>
      </c>
      <c r="G25" s="362"/>
      <c r="H25" s="402">
        <v>0</v>
      </c>
      <c r="I25" s="362">
        <v>0</v>
      </c>
      <c r="J25" s="403">
        <v>0</v>
      </c>
      <c r="K25" s="362">
        <v>0</v>
      </c>
      <c r="L25" s="402">
        <v>57463</v>
      </c>
      <c r="M25" s="398">
        <f t="shared" si="0"/>
        <v>57463</v>
      </c>
    </row>
    <row r="26" spans="1:13" s="399" customFormat="1">
      <c r="A26" s="383" t="s">
        <v>377</v>
      </c>
      <c r="B26" s="408"/>
      <c r="C26" s="285"/>
      <c r="D26" s="404"/>
      <c r="E26" s="285"/>
      <c r="F26" s="409"/>
      <c r="G26" s="285"/>
      <c r="H26" s="409"/>
      <c r="I26" s="285"/>
      <c r="J26" s="406"/>
      <c r="K26" s="285"/>
      <c r="L26" s="407"/>
      <c r="M26" s="398">
        <f t="shared" si="0"/>
        <v>0</v>
      </c>
    </row>
    <row r="27" spans="1:13" s="399" customFormat="1">
      <c r="A27" s="384" t="s">
        <v>181</v>
      </c>
      <c r="B27" s="400" t="s">
        <v>192</v>
      </c>
      <c r="C27" s="362">
        <f>SUM(D27:L27)</f>
        <v>85893</v>
      </c>
      <c r="D27" s="404"/>
      <c r="E27" s="285"/>
      <c r="F27" s="409"/>
      <c r="G27" s="285"/>
      <c r="H27" s="409">
        <v>85893</v>
      </c>
      <c r="I27" s="285"/>
      <c r="J27" s="406"/>
      <c r="K27" s="285"/>
      <c r="L27" s="407"/>
      <c r="M27" s="398">
        <f t="shared" si="0"/>
        <v>85893</v>
      </c>
    </row>
    <row r="28" spans="1:13">
      <c r="A28" s="13" t="s">
        <v>397</v>
      </c>
      <c r="B28" s="7"/>
      <c r="C28" s="13"/>
      <c r="D28" s="124"/>
      <c r="E28" s="122"/>
      <c r="F28" s="126"/>
      <c r="G28" s="122"/>
      <c r="H28" s="126"/>
      <c r="I28" s="122"/>
      <c r="J28" s="125"/>
      <c r="K28" s="122"/>
      <c r="L28" s="126"/>
      <c r="M28" s="177">
        <f t="shared" si="0"/>
        <v>0</v>
      </c>
    </row>
    <row r="29" spans="1:13">
      <c r="A29" s="15" t="s">
        <v>189</v>
      </c>
      <c r="B29" s="302" t="s">
        <v>192</v>
      </c>
      <c r="C29" s="121">
        <f>SUM(D29:L29)</f>
        <v>139130</v>
      </c>
      <c r="D29" s="118"/>
      <c r="E29" s="121">
        <v>0</v>
      </c>
      <c r="F29" s="128">
        <v>0</v>
      </c>
      <c r="G29" s="121"/>
      <c r="H29" s="128">
        <v>139130</v>
      </c>
      <c r="I29" s="121">
        <v>0</v>
      </c>
      <c r="J29" s="127"/>
      <c r="K29" s="121">
        <v>0</v>
      </c>
      <c r="L29" s="128">
        <v>0</v>
      </c>
      <c r="M29" s="177">
        <f t="shared" si="0"/>
        <v>139130</v>
      </c>
    </row>
    <row r="30" spans="1:13">
      <c r="A30" s="13" t="s">
        <v>398</v>
      </c>
      <c r="B30" s="7"/>
      <c r="C30" s="13"/>
      <c r="D30" s="124"/>
      <c r="E30" s="122"/>
      <c r="F30" s="126"/>
      <c r="G30" s="122"/>
      <c r="H30" s="126"/>
      <c r="I30" s="122"/>
      <c r="J30" s="125"/>
      <c r="K30" s="122"/>
      <c r="L30" s="126"/>
      <c r="M30" s="177">
        <f t="shared" si="0"/>
        <v>0</v>
      </c>
    </row>
    <row r="31" spans="1:13">
      <c r="A31" s="15" t="s">
        <v>181</v>
      </c>
      <c r="B31" s="302" t="s">
        <v>192</v>
      </c>
      <c r="C31" s="121">
        <f>SUM(D31:L31)</f>
        <v>52249</v>
      </c>
      <c r="D31" s="118">
        <v>42646</v>
      </c>
      <c r="E31" s="121">
        <v>4449</v>
      </c>
      <c r="F31" s="128">
        <v>5000</v>
      </c>
      <c r="G31" s="121"/>
      <c r="H31" s="128">
        <v>0</v>
      </c>
      <c r="I31" s="121">
        <v>154</v>
      </c>
      <c r="J31" s="127"/>
      <c r="K31" s="121">
        <v>0</v>
      </c>
      <c r="L31" s="128"/>
      <c r="M31" s="177">
        <f t="shared" si="0"/>
        <v>52249</v>
      </c>
    </row>
    <row r="32" spans="1:13" s="186" customFormat="1">
      <c r="A32" s="13" t="s">
        <v>380</v>
      </c>
      <c r="B32" s="7"/>
      <c r="C32" s="13"/>
      <c r="D32" s="124"/>
      <c r="E32" s="122"/>
      <c r="F32" s="126" t="s">
        <v>309</v>
      </c>
      <c r="G32" s="122"/>
      <c r="H32" s="126"/>
      <c r="I32" s="122"/>
      <c r="J32" s="125"/>
      <c r="K32" s="122"/>
      <c r="L32" s="126"/>
      <c r="M32" s="177">
        <f t="shared" si="0"/>
        <v>0</v>
      </c>
    </row>
    <row r="33" spans="1:13" s="186" customFormat="1">
      <c r="A33" s="15" t="s">
        <v>46</v>
      </c>
      <c r="B33" s="302" t="s">
        <v>192</v>
      </c>
      <c r="C33" s="121">
        <f>SUM(D33:L33)</f>
        <v>9045</v>
      </c>
      <c r="D33" s="118"/>
      <c r="E33" s="121">
        <v>0</v>
      </c>
      <c r="F33" s="128">
        <v>9045</v>
      </c>
      <c r="G33" s="121"/>
      <c r="H33" s="128">
        <v>0</v>
      </c>
      <c r="I33" s="121">
        <v>0</v>
      </c>
      <c r="J33" s="127"/>
      <c r="K33" s="121"/>
      <c r="L33" s="128">
        <v>0</v>
      </c>
      <c r="M33" s="177">
        <f t="shared" si="0"/>
        <v>9045</v>
      </c>
    </row>
    <row r="34" spans="1:13" s="186" customFormat="1">
      <c r="A34" s="13" t="s">
        <v>381</v>
      </c>
      <c r="B34" s="7"/>
      <c r="C34" s="13"/>
      <c r="D34" s="124"/>
      <c r="E34" s="122"/>
      <c r="F34" s="126"/>
      <c r="G34" s="122"/>
      <c r="H34" s="126"/>
      <c r="I34" s="122"/>
      <c r="J34" s="125"/>
      <c r="K34" s="122"/>
      <c r="L34" s="126"/>
      <c r="M34" s="177">
        <f t="shared" si="0"/>
        <v>0</v>
      </c>
    </row>
    <row r="35" spans="1:13" s="186" customFormat="1">
      <c r="A35" s="15" t="s">
        <v>46</v>
      </c>
      <c r="B35" s="302" t="s">
        <v>192</v>
      </c>
      <c r="C35" s="121">
        <f>SUM(D35:L35)</f>
        <v>59040</v>
      </c>
      <c r="D35" s="118"/>
      <c r="E35" s="121">
        <v>0</v>
      </c>
      <c r="F35" s="128">
        <v>1500</v>
      </c>
      <c r="G35" s="121"/>
      <c r="H35" s="128">
        <v>0</v>
      </c>
      <c r="I35" s="121">
        <v>17540</v>
      </c>
      <c r="J35" s="127">
        <v>40000</v>
      </c>
      <c r="K35" s="121">
        <v>0</v>
      </c>
      <c r="L35" s="128">
        <v>0</v>
      </c>
      <c r="M35" s="177">
        <f t="shared" si="0"/>
        <v>59040</v>
      </c>
    </row>
    <row r="36" spans="1:13">
      <c r="A36" s="13" t="s">
        <v>382</v>
      </c>
      <c r="B36" s="7"/>
      <c r="C36" s="22"/>
      <c r="D36" s="123"/>
      <c r="E36" s="95"/>
      <c r="F36" s="123"/>
      <c r="G36" s="95"/>
      <c r="H36" s="123"/>
      <c r="I36" s="95"/>
      <c r="J36" s="139"/>
      <c r="K36" s="95"/>
      <c r="L36" s="129"/>
      <c r="M36" s="177">
        <f t="shared" si="0"/>
        <v>0</v>
      </c>
    </row>
    <row r="37" spans="1:13">
      <c r="A37" s="15" t="s">
        <v>46</v>
      </c>
      <c r="B37" s="302" t="s">
        <v>192</v>
      </c>
      <c r="C37" s="121">
        <f>SUM(D37:L37)</f>
        <v>55183</v>
      </c>
      <c r="D37" s="118"/>
      <c r="E37" s="95">
        <v>0</v>
      </c>
      <c r="F37" s="123">
        <v>53183</v>
      </c>
      <c r="G37" s="95"/>
      <c r="H37" s="123">
        <v>0</v>
      </c>
      <c r="I37" s="95">
        <v>2000</v>
      </c>
      <c r="J37" s="127">
        <v>0</v>
      </c>
      <c r="K37" s="121"/>
      <c r="L37" s="128">
        <v>0</v>
      </c>
      <c r="M37" s="177">
        <f t="shared" si="0"/>
        <v>55183</v>
      </c>
    </row>
    <row r="38" spans="1:13">
      <c r="A38" s="13" t="s">
        <v>383</v>
      </c>
      <c r="B38" s="303"/>
      <c r="C38" s="95"/>
      <c r="D38" s="129"/>
      <c r="E38" s="122"/>
      <c r="F38" s="126"/>
      <c r="G38" s="122"/>
      <c r="H38" s="126"/>
      <c r="I38" s="122"/>
      <c r="J38" s="139"/>
      <c r="K38" s="95"/>
      <c r="L38" s="129"/>
      <c r="M38" s="177">
        <f t="shared" si="0"/>
        <v>0</v>
      </c>
    </row>
    <row r="39" spans="1:13">
      <c r="A39" s="15" t="s">
        <v>46</v>
      </c>
      <c r="B39" s="303" t="s">
        <v>193</v>
      </c>
      <c r="C39" s="121">
        <f>SUM(D39:L39)</f>
        <v>596447</v>
      </c>
      <c r="D39" s="129"/>
      <c r="E39" s="121"/>
      <c r="F39" s="128">
        <v>2447</v>
      </c>
      <c r="G39" s="121"/>
      <c r="H39" s="128">
        <v>6000</v>
      </c>
      <c r="I39" s="121">
        <v>588000</v>
      </c>
      <c r="J39" s="139"/>
      <c r="K39" s="95"/>
      <c r="L39" s="129"/>
      <c r="M39" s="177">
        <f t="shared" si="0"/>
        <v>596447</v>
      </c>
    </row>
    <row r="40" spans="1:13">
      <c r="A40" s="54" t="s">
        <v>384</v>
      </c>
      <c r="B40" s="47"/>
      <c r="C40" s="54"/>
      <c r="D40" s="126"/>
      <c r="E40" s="122"/>
      <c r="F40" s="126"/>
      <c r="G40" s="122"/>
      <c r="H40" s="126"/>
      <c r="I40" s="122"/>
      <c r="J40" s="125"/>
      <c r="K40" s="122"/>
      <c r="L40" s="126"/>
      <c r="M40" s="177">
        <f t="shared" si="0"/>
        <v>0</v>
      </c>
    </row>
    <row r="41" spans="1:13">
      <c r="A41" s="15" t="s">
        <v>35</v>
      </c>
      <c r="B41" s="302" t="s">
        <v>192</v>
      </c>
      <c r="C41" s="121">
        <f>SUM(D41:L41)</f>
        <v>13481</v>
      </c>
      <c r="D41" s="118"/>
      <c r="E41" s="121">
        <v>0</v>
      </c>
      <c r="F41" s="128">
        <v>10681</v>
      </c>
      <c r="G41" s="220"/>
      <c r="H41" s="128">
        <v>2800</v>
      </c>
      <c r="I41" s="121">
        <v>0</v>
      </c>
      <c r="J41" s="127">
        <v>0</v>
      </c>
      <c r="K41" s="121"/>
      <c r="L41" s="128">
        <v>0</v>
      </c>
      <c r="M41" s="177">
        <f t="shared" si="0"/>
        <v>13481</v>
      </c>
    </row>
    <row r="42" spans="1:13">
      <c r="A42" s="353" t="s">
        <v>385</v>
      </c>
      <c r="B42" s="47"/>
      <c r="C42" s="54"/>
      <c r="D42" s="126"/>
      <c r="E42" s="122"/>
      <c r="F42" s="126"/>
      <c r="G42" s="122"/>
      <c r="H42" s="126"/>
      <c r="I42" s="122"/>
      <c r="J42" s="125"/>
      <c r="K42" s="122"/>
      <c r="L42" s="126"/>
      <c r="M42" s="177">
        <f t="shared" si="0"/>
        <v>0</v>
      </c>
    </row>
    <row r="43" spans="1:13">
      <c r="A43" s="15" t="s">
        <v>35</v>
      </c>
      <c r="B43" s="302" t="s">
        <v>192</v>
      </c>
      <c r="C43" s="121">
        <f>SUM(D43:L43)</f>
        <v>6100</v>
      </c>
      <c r="D43" s="118"/>
      <c r="E43" s="121">
        <v>0</v>
      </c>
      <c r="F43" s="128">
        <v>6100</v>
      </c>
      <c r="G43" s="220"/>
      <c r="H43" s="128">
        <v>0</v>
      </c>
      <c r="I43" s="121">
        <v>0</v>
      </c>
      <c r="J43" s="127">
        <v>0</v>
      </c>
      <c r="K43" s="121">
        <v>0</v>
      </c>
      <c r="L43" s="128">
        <v>0</v>
      </c>
      <c r="M43" s="177">
        <f t="shared" si="0"/>
        <v>6100</v>
      </c>
    </row>
    <row r="44" spans="1:13">
      <c r="A44" s="54" t="s">
        <v>386</v>
      </c>
      <c r="B44" s="47"/>
      <c r="C44" s="54"/>
      <c r="D44" s="126"/>
      <c r="E44" s="122"/>
      <c r="F44" s="126"/>
      <c r="G44" s="122"/>
      <c r="H44" s="126"/>
      <c r="I44" s="122"/>
      <c r="J44" s="125"/>
      <c r="K44" s="122"/>
      <c r="L44" s="126"/>
      <c r="M44" s="177">
        <f t="shared" si="0"/>
        <v>0</v>
      </c>
    </row>
    <row r="45" spans="1:13">
      <c r="A45" s="15" t="s">
        <v>35</v>
      </c>
      <c r="B45" s="302" t="s">
        <v>192</v>
      </c>
      <c r="C45" s="121">
        <f>SUM(D45:L45)</f>
        <v>2000</v>
      </c>
      <c r="D45" s="118"/>
      <c r="E45" s="121">
        <v>0</v>
      </c>
      <c r="F45" s="128">
        <v>0</v>
      </c>
      <c r="G45" s="121"/>
      <c r="H45" s="128"/>
      <c r="I45" s="121">
        <v>2000</v>
      </c>
      <c r="J45" s="127">
        <v>0</v>
      </c>
      <c r="K45" s="121">
        <v>0</v>
      </c>
      <c r="L45" s="128"/>
      <c r="M45" s="177">
        <f t="shared" si="0"/>
        <v>2000</v>
      </c>
    </row>
    <row r="46" spans="1:13">
      <c r="A46" s="54" t="s">
        <v>387</v>
      </c>
      <c r="B46" s="47"/>
      <c r="C46" s="54"/>
      <c r="D46" s="126"/>
      <c r="E46" s="122"/>
      <c r="F46" s="126"/>
      <c r="G46" s="122"/>
      <c r="H46" s="126"/>
      <c r="I46" s="122"/>
      <c r="J46" s="125"/>
      <c r="K46" s="122"/>
      <c r="L46" s="126"/>
      <c r="M46" s="177">
        <f t="shared" si="0"/>
        <v>0</v>
      </c>
    </row>
    <row r="47" spans="1:13">
      <c r="A47" s="15" t="s">
        <v>35</v>
      </c>
      <c r="B47" s="302" t="s">
        <v>192</v>
      </c>
      <c r="C47" s="121">
        <f>SUM(D47:L47)</f>
        <v>52576</v>
      </c>
      <c r="D47" s="118"/>
      <c r="E47" s="121">
        <v>0</v>
      </c>
      <c r="F47" s="128">
        <v>29076</v>
      </c>
      <c r="G47" s="121">
        <v>0</v>
      </c>
      <c r="H47" s="128">
        <v>0</v>
      </c>
      <c r="I47" s="121">
        <v>23500</v>
      </c>
      <c r="J47" s="127">
        <v>0</v>
      </c>
      <c r="K47" s="121">
        <v>0</v>
      </c>
      <c r="L47" s="128">
        <v>0</v>
      </c>
      <c r="M47" s="177">
        <f t="shared" si="0"/>
        <v>52576</v>
      </c>
    </row>
    <row r="48" spans="1:13">
      <c r="A48" s="57" t="s">
        <v>388</v>
      </c>
      <c r="B48" s="48"/>
      <c r="C48" s="57"/>
      <c r="D48" s="129"/>
      <c r="E48" s="95"/>
      <c r="F48" s="129"/>
      <c r="G48" s="95"/>
      <c r="H48" s="129"/>
      <c r="I48" s="95"/>
      <c r="J48" s="139"/>
      <c r="K48" s="95"/>
      <c r="L48" s="129"/>
      <c r="M48" s="177">
        <f t="shared" si="0"/>
        <v>0</v>
      </c>
    </row>
    <row r="49" spans="1:13">
      <c r="A49" s="15" t="s">
        <v>35</v>
      </c>
      <c r="B49" s="302" t="s">
        <v>192</v>
      </c>
      <c r="C49" s="121">
        <f>SUM(D49:L49)</f>
        <v>41662</v>
      </c>
      <c r="D49" s="118"/>
      <c r="E49" s="95">
        <v>0</v>
      </c>
      <c r="F49" s="129">
        <v>35662</v>
      </c>
      <c r="G49" s="95">
        <v>0</v>
      </c>
      <c r="H49" s="129">
        <v>0</v>
      </c>
      <c r="I49" s="95">
        <v>6000</v>
      </c>
      <c r="J49" s="139">
        <v>0</v>
      </c>
      <c r="K49" s="95">
        <v>0</v>
      </c>
      <c r="L49" s="129">
        <v>0</v>
      </c>
      <c r="M49" s="177">
        <f t="shared" si="0"/>
        <v>41662</v>
      </c>
    </row>
    <row r="50" spans="1:13">
      <c r="A50" s="548" t="s">
        <v>389</v>
      </c>
      <c r="B50" s="47"/>
      <c r="C50" s="54"/>
      <c r="D50" s="126"/>
      <c r="E50" s="122"/>
      <c r="F50" s="126"/>
      <c r="G50" s="122"/>
      <c r="H50" s="126"/>
      <c r="I50" s="122"/>
      <c r="J50" s="125"/>
      <c r="K50" s="122"/>
      <c r="L50" s="126"/>
      <c r="M50" s="177">
        <f t="shared" si="0"/>
        <v>0</v>
      </c>
    </row>
    <row r="51" spans="1:13">
      <c r="A51" s="15" t="s">
        <v>35</v>
      </c>
      <c r="B51" s="302" t="s">
        <v>192</v>
      </c>
      <c r="C51" s="121">
        <f>SUM(D51:L51)</f>
        <v>1089858</v>
      </c>
      <c r="D51" s="118">
        <v>4064</v>
      </c>
      <c r="E51" s="121">
        <v>772</v>
      </c>
      <c r="F51" s="128">
        <v>189968</v>
      </c>
      <c r="G51" s="121"/>
      <c r="H51" s="128">
        <v>851254</v>
      </c>
      <c r="I51" s="121">
        <v>43000</v>
      </c>
      <c r="J51" s="127">
        <v>0</v>
      </c>
      <c r="K51" s="121">
        <v>800</v>
      </c>
      <c r="L51" s="128">
        <v>0</v>
      </c>
      <c r="M51" s="177">
        <f t="shared" si="0"/>
        <v>1089858</v>
      </c>
    </row>
    <row r="52" spans="1:13">
      <c r="A52" s="13" t="s">
        <v>390</v>
      </c>
      <c r="B52" s="19"/>
      <c r="C52" s="13"/>
      <c r="D52" s="126"/>
      <c r="E52" s="122"/>
      <c r="F52" s="126"/>
      <c r="G52" s="122"/>
      <c r="H52" s="126"/>
      <c r="I52" s="122"/>
      <c r="J52" s="125"/>
      <c r="K52" s="122"/>
      <c r="L52" s="124"/>
      <c r="M52" s="177">
        <f t="shared" si="0"/>
        <v>0</v>
      </c>
    </row>
    <row r="53" spans="1:13">
      <c r="A53" s="15" t="s">
        <v>35</v>
      </c>
      <c r="B53" s="302" t="s">
        <v>192</v>
      </c>
      <c r="C53" s="121">
        <f>SUM(D53:L53)</f>
        <v>27957</v>
      </c>
      <c r="D53" s="129"/>
      <c r="E53" s="95"/>
      <c r="F53" s="129">
        <v>21502</v>
      </c>
      <c r="G53" s="95"/>
      <c r="H53" s="129">
        <v>6455</v>
      </c>
      <c r="I53" s="95"/>
      <c r="J53" s="139">
        <v>0</v>
      </c>
      <c r="K53" s="95"/>
      <c r="L53" s="119"/>
      <c r="M53" s="177">
        <f t="shared" si="0"/>
        <v>27957</v>
      </c>
    </row>
    <row r="54" spans="1:13">
      <c r="A54" s="28" t="s">
        <v>391</v>
      </c>
      <c r="B54" s="7"/>
      <c r="C54" s="31"/>
      <c r="D54" s="122"/>
      <c r="E54" s="126"/>
      <c r="F54" s="122"/>
      <c r="G54" s="126"/>
      <c r="H54" s="122"/>
      <c r="I54" s="126"/>
      <c r="J54" s="122"/>
      <c r="K54" s="126"/>
      <c r="L54" s="122"/>
      <c r="M54" s="177">
        <f t="shared" si="0"/>
        <v>0</v>
      </c>
    </row>
    <row r="55" spans="1:13">
      <c r="A55" s="29" t="s">
        <v>35</v>
      </c>
      <c r="B55" s="302" t="s">
        <v>192</v>
      </c>
      <c r="C55" s="127">
        <f>SUM(D55:L55)</f>
        <v>125256</v>
      </c>
      <c r="D55" s="121">
        <v>687</v>
      </c>
      <c r="E55" s="128">
        <v>0</v>
      </c>
      <c r="F55" s="121">
        <v>2404</v>
      </c>
      <c r="G55" s="128"/>
      <c r="H55" s="121"/>
      <c r="I55" s="550">
        <v>8100</v>
      </c>
      <c r="J55" s="121">
        <v>114065</v>
      </c>
      <c r="K55" s="128"/>
      <c r="L55" s="121"/>
      <c r="M55" s="177">
        <f t="shared" si="0"/>
        <v>125256</v>
      </c>
    </row>
    <row r="56" spans="1:13">
      <c r="A56" s="13" t="s">
        <v>392</v>
      </c>
      <c r="B56" s="333"/>
      <c r="C56" s="31"/>
      <c r="D56" s="122"/>
      <c r="E56" s="126"/>
      <c r="F56" s="122"/>
      <c r="G56" s="126"/>
      <c r="H56" s="122"/>
      <c r="I56" s="126"/>
      <c r="J56" s="122"/>
      <c r="K56" s="126"/>
      <c r="L56" s="122"/>
      <c r="M56" s="177">
        <f t="shared" si="0"/>
        <v>0</v>
      </c>
    </row>
    <row r="57" spans="1:13">
      <c r="A57" s="29" t="s">
        <v>35</v>
      </c>
      <c r="B57" s="302" t="s">
        <v>193</v>
      </c>
      <c r="C57" s="127">
        <f>SUM(D57:L57)</f>
        <v>0</v>
      </c>
      <c r="D57" s="121"/>
      <c r="E57" s="128"/>
      <c r="F57" s="121">
        <v>0</v>
      </c>
      <c r="G57" s="128"/>
      <c r="H57" s="121">
        <v>0</v>
      </c>
      <c r="I57" s="128">
        <v>0</v>
      </c>
      <c r="J57" s="121">
        <v>0</v>
      </c>
      <c r="K57" s="128"/>
      <c r="L57" s="121"/>
      <c r="M57" s="177">
        <f t="shared" si="0"/>
        <v>0</v>
      </c>
    </row>
    <row r="58" spans="1:13">
      <c r="A58" s="13" t="s">
        <v>399</v>
      </c>
      <c r="B58" s="19"/>
      <c r="C58" s="22"/>
      <c r="D58" s="126"/>
      <c r="E58" s="122"/>
      <c r="F58" s="126"/>
      <c r="G58" s="122"/>
      <c r="H58" s="126"/>
      <c r="I58" s="122"/>
      <c r="J58" s="125"/>
      <c r="K58" s="122"/>
      <c r="L58" s="124"/>
      <c r="M58" s="177">
        <f t="shared" si="0"/>
        <v>0</v>
      </c>
    </row>
    <row r="59" spans="1:13">
      <c r="A59" s="15" t="s">
        <v>35</v>
      </c>
      <c r="B59" s="302" t="s">
        <v>192</v>
      </c>
      <c r="C59" s="121">
        <f>SUM(D59:L59)</f>
        <v>2708</v>
      </c>
      <c r="D59" s="118"/>
      <c r="E59" s="121">
        <v>0</v>
      </c>
      <c r="F59" s="128">
        <v>2708</v>
      </c>
      <c r="G59" s="121">
        <v>0</v>
      </c>
      <c r="H59" s="128">
        <v>0</v>
      </c>
      <c r="I59" s="121">
        <v>0</v>
      </c>
      <c r="J59" s="127">
        <v>0</v>
      </c>
      <c r="K59" s="121">
        <v>0</v>
      </c>
      <c r="L59" s="118">
        <v>0</v>
      </c>
      <c r="M59" s="177">
        <f t="shared" si="0"/>
        <v>2708</v>
      </c>
    </row>
    <row r="60" spans="1:13">
      <c r="A60" s="13" t="s">
        <v>394</v>
      </c>
      <c r="B60" s="7"/>
      <c r="C60" s="13"/>
      <c r="D60" s="126"/>
      <c r="E60" s="122"/>
      <c r="F60" s="126"/>
      <c r="G60" s="122"/>
      <c r="H60" s="126"/>
      <c r="I60" s="122"/>
      <c r="J60" s="125"/>
      <c r="K60" s="122"/>
      <c r="L60" s="124"/>
      <c r="M60" s="177">
        <f t="shared" si="0"/>
        <v>0</v>
      </c>
    </row>
    <row r="61" spans="1:13">
      <c r="A61" s="15" t="s">
        <v>35</v>
      </c>
      <c r="B61" s="302" t="s">
        <v>193</v>
      </c>
      <c r="C61" s="121">
        <f>SUM(D61:L61)</f>
        <v>0</v>
      </c>
      <c r="D61" s="118"/>
      <c r="E61" s="121">
        <v>0</v>
      </c>
      <c r="F61" s="128">
        <v>0</v>
      </c>
      <c r="G61" s="121">
        <v>0</v>
      </c>
      <c r="H61" s="128">
        <v>0</v>
      </c>
      <c r="I61" s="121">
        <v>0</v>
      </c>
      <c r="J61" s="127">
        <v>0</v>
      </c>
      <c r="K61" s="121">
        <v>0</v>
      </c>
      <c r="L61" s="118">
        <v>0</v>
      </c>
      <c r="M61" s="177">
        <f t="shared" si="0"/>
        <v>0</v>
      </c>
    </row>
    <row r="62" spans="1:13">
      <c r="A62" s="54" t="s">
        <v>395</v>
      </c>
      <c r="B62" s="48"/>
      <c r="C62" s="22"/>
      <c r="D62" s="119"/>
      <c r="E62" s="95"/>
      <c r="F62" s="123"/>
      <c r="G62" s="95"/>
      <c r="H62" s="123"/>
      <c r="I62" s="95"/>
      <c r="J62" s="139"/>
      <c r="K62" s="95"/>
      <c r="L62" s="119">
        <v>0</v>
      </c>
      <c r="M62" s="177">
        <f t="shared" si="0"/>
        <v>0</v>
      </c>
    </row>
    <row r="63" spans="1:13">
      <c r="A63" s="15" t="s">
        <v>35</v>
      </c>
      <c r="B63" s="302" t="s">
        <v>192</v>
      </c>
      <c r="C63" s="121">
        <f>SUM(D63:L63)</f>
        <v>83684</v>
      </c>
      <c r="D63" s="118">
        <v>3332</v>
      </c>
      <c r="E63" s="118">
        <v>1674</v>
      </c>
      <c r="F63" s="118">
        <v>63678</v>
      </c>
      <c r="G63" s="118"/>
      <c r="H63" s="128">
        <v>0</v>
      </c>
      <c r="I63" s="121">
        <v>0</v>
      </c>
      <c r="J63" s="118">
        <v>15000</v>
      </c>
      <c r="K63" s="118">
        <v>0</v>
      </c>
      <c r="L63" s="118">
        <v>0</v>
      </c>
      <c r="M63" s="177">
        <f t="shared" si="0"/>
        <v>83684</v>
      </c>
    </row>
    <row r="64" spans="1:13">
      <c r="A64" s="548" t="s">
        <v>482</v>
      </c>
      <c r="B64" s="48"/>
      <c r="C64" s="22"/>
      <c r="D64" s="119"/>
      <c r="E64" s="95"/>
      <c r="F64" s="123"/>
      <c r="G64" s="95"/>
      <c r="H64" s="123"/>
      <c r="I64" s="95"/>
      <c r="J64" s="139"/>
      <c r="K64" s="95"/>
      <c r="L64" s="119">
        <v>0</v>
      </c>
      <c r="M64" s="177">
        <f t="shared" si="0"/>
        <v>0</v>
      </c>
    </row>
    <row r="65" spans="1:13">
      <c r="A65" s="15" t="s">
        <v>35</v>
      </c>
      <c r="B65" s="302" t="s">
        <v>192</v>
      </c>
      <c r="C65" s="121">
        <f>SUM(D65:L65)</f>
        <v>35054</v>
      </c>
      <c r="D65" s="118">
        <v>1213</v>
      </c>
      <c r="E65" s="118">
        <v>284</v>
      </c>
      <c r="F65" s="118">
        <v>8557</v>
      </c>
      <c r="G65" s="118"/>
      <c r="H65" s="128">
        <v>24000</v>
      </c>
      <c r="I65" s="121">
        <v>1000</v>
      </c>
      <c r="J65" s="118"/>
      <c r="K65" s="118">
        <v>0</v>
      </c>
      <c r="L65" s="118">
        <v>0</v>
      </c>
      <c r="M65" s="177">
        <f t="shared" si="0"/>
        <v>35054</v>
      </c>
    </row>
    <row r="66" spans="1:13">
      <c r="A66" s="57" t="s">
        <v>443</v>
      </c>
      <c r="B66" s="48"/>
      <c r="C66" s="54"/>
      <c r="D66" s="126"/>
      <c r="E66" s="122"/>
      <c r="F66" s="126"/>
      <c r="G66" s="122"/>
      <c r="H66" s="126"/>
      <c r="I66" s="122"/>
      <c r="J66" s="126"/>
      <c r="K66" s="122"/>
      <c r="L66" s="124"/>
      <c r="M66" s="177">
        <f t="shared" si="0"/>
        <v>0</v>
      </c>
    </row>
    <row r="67" spans="1:13">
      <c r="A67" s="11" t="s">
        <v>35</v>
      </c>
      <c r="B67" s="303" t="s">
        <v>193</v>
      </c>
      <c r="C67" s="121">
        <f>SUM(D67:L67)</f>
        <v>5636</v>
      </c>
      <c r="D67" s="118"/>
      <c r="E67" s="121">
        <v>0</v>
      </c>
      <c r="F67" s="128">
        <v>0</v>
      </c>
      <c r="G67" s="121"/>
      <c r="H67" s="128">
        <v>5636</v>
      </c>
      <c r="I67" s="121">
        <v>0</v>
      </c>
      <c r="J67" s="128">
        <v>0</v>
      </c>
      <c r="K67" s="121">
        <v>0</v>
      </c>
      <c r="L67" s="118">
        <v>0</v>
      </c>
      <c r="M67" s="177">
        <f t="shared" si="0"/>
        <v>5636</v>
      </c>
    </row>
    <row r="68" spans="1:13">
      <c r="A68" s="54" t="s">
        <v>444</v>
      </c>
      <c r="B68" s="260"/>
      <c r="C68" s="54"/>
      <c r="D68" s="124"/>
      <c r="E68" s="122"/>
      <c r="F68" s="126"/>
      <c r="G68" s="122"/>
      <c r="H68" s="126"/>
      <c r="I68" s="122"/>
      <c r="J68" s="125"/>
      <c r="K68" s="122"/>
      <c r="L68" s="124"/>
      <c r="M68" s="177">
        <f t="shared" si="0"/>
        <v>0</v>
      </c>
    </row>
    <row r="69" spans="1:13">
      <c r="A69" s="15" t="s">
        <v>46</v>
      </c>
      <c r="B69" s="304" t="s">
        <v>192</v>
      </c>
      <c r="C69" s="121">
        <f>SUM(D69:L69)</f>
        <v>5285</v>
      </c>
      <c r="D69" s="118"/>
      <c r="E69" s="121">
        <v>0</v>
      </c>
      <c r="F69" s="128">
        <v>4785</v>
      </c>
      <c r="G69" s="121"/>
      <c r="H69" s="128">
        <v>0</v>
      </c>
      <c r="I69" s="121">
        <v>0</v>
      </c>
      <c r="J69" s="127">
        <v>500</v>
      </c>
      <c r="K69" s="121">
        <v>0</v>
      </c>
      <c r="L69" s="118">
        <v>0</v>
      </c>
      <c r="M69" s="177">
        <f t="shared" si="0"/>
        <v>5285</v>
      </c>
    </row>
    <row r="70" spans="1:13">
      <c r="A70" s="54" t="s">
        <v>458</v>
      </c>
      <c r="B70" s="260"/>
      <c r="C70" s="54"/>
      <c r="D70" s="124"/>
      <c r="E70" s="122"/>
      <c r="F70" s="126"/>
      <c r="G70" s="122"/>
      <c r="H70" s="126"/>
      <c r="I70" s="122"/>
      <c r="J70" s="125"/>
      <c r="K70" s="122"/>
      <c r="L70" s="124"/>
      <c r="M70" s="177">
        <f t="shared" si="0"/>
        <v>0</v>
      </c>
    </row>
    <row r="71" spans="1:13">
      <c r="A71" s="15" t="s">
        <v>46</v>
      </c>
      <c r="B71" s="304" t="s">
        <v>192</v>
      </c>
      <c r="C71" s="121">
        <f>SUM(D71:L71)</f>
        <v>362538</v>
      </c>
      <c r="D71" s="118">
        <v>0</v>
      </c>
      <c r="E71" s="121">
        <v>0</v>
      </c>
      <c r="F71" s="128">
        <v>2538</v>
      </c>
      <c r="G71" s="121"/>
      <c r="H71" s="128">
        <v>0</v>
      </c>
      <c r="I71" s="121">
        <v>0</v>
      </c>
      <c r="J71" s="127">
        <v>360000</v>
      </c>
      <c r="K71" s="121">
        <v>0</v>
      </c>
      <c r="L71" s="118">
        <v>0</v>
      </c>
      <c r="M71" s="177">
        <f t="shared" si="0"/>
        <v>362538</v>
      </c>
    </row>
    <row r="72" spans="1:13">
      <c r="A72" s="54" t="s">
        <v>459</v>
      </c>
      <c r="B72" s="260"/>
      <c r="C72" s="54"/>
      <c r="D72" s="124"/>
      <c r="E72" s="122"/>
      <c r="F72" s="126"/>
      <c r="G72" s="122"/>
      <c r="H72" s="126"/>
      <c r="I72" s="122"/>
      <c r="J72" s="125"/>
      <c r="K72" s="122"/>
      <c r="L72" s="124"/>
      <c r="M72" s="177">
        <f t="shared" si="0"/>
        <v>0</v>
      </c>
    </row>
    <row r="73" spans="1:13">
      <c r="A73" s="15" t="s">
        <v>46</v>
      </c>
      <c r="B73" s="304" t="s">
        <v>192</v>
      </c>
      <c r="C73" s="121">
        <f>SUM(D73:L73)</f>
        <v>0</v>
      </c>
      <c r="D73" s="118"/>
      <c r="E73" s="121">
        <v>0</v>
      </c>
      <c r="F73" s="128">
        <v>0</v>
      </c>
      <c r="G73" s="121"/>
      <c r="H73" s="128">
        <v>0</v>
      </c>
      <c r="I73" s="121">
        <v>0</v>
      </c>
      <c r="J73" s="127">
        <v>0</v>
      </c>
      <c r="K73" s="121">
        <v>0</v>
      </c>
      <c r="L73" s="118">
        <v>0</v>
      </c>
      <c r="M73" s="177">
        <f t="shared" si="0"/>
        <v>0</v>
      </c>
    </row>
    <row r="74" spans="1:13">
      <c r="A74" s="54" t="s">
        <v>460</v>
      </c>
      <c r="B74" s="260"/>
      <c r="C74" s="54"/>
      <c r="D74" s="124"/>
      <c r="E74" s="122"/>
      <c r="F74" s="126"/>
      <c r="G74" s="122"/>
      <c r="H74" s="126"/>
      <c r="I74" s="122"/>
      <c r="J74" s="125"/>
      <c r="K74" s="122"/>
      <c r="L74" s="124"/>
      <c r="M74" s="177">
        <f t="shared" si="0"/>
        <v>0</v>
      </c>
    </row>
    <row r="75" spans="1:13">
      <c r="A75" s="15" t="s">
        <v>46</v>
      </c>
      <c r="B75" s="304" t="s">
        <v>192</v>
      </c>
      <c r="C75" s="121">
        <f>SUM(D75:L75)</f>
        <v>0</v>
      </c>
      <c r="D75" s="118"/>
      <c r="E75" s="121">
        <v>0</v>
      </c>
      <c r="F75" s="128">
        <v>0</v>
      </c>
      <c r="G75" s="121"/>
      <c r="H75" s="128">
        <v>0</v>
      </c>
      <c r="I75" s="121">
        <v>0</v>
      </c>
      <c r="J75" s="127">
        <v>0</v>
      </c>
      <c r="K75" s="121">
        <v>0</v>
      </c>
      <c r="L75" s="118">
        <v>0</v>
      </c>
      <c r="M75" s="177">
        <f t="shared" si="0"/>
        <v>0</v>
      </c>
    </row>
    <row r="76" spans="1:13">
      <c r="A76" s="54" t="s">
        <v>461</v>
      </c>
      <c r="B76" s="260"/>
      <c r="C76" s="54"/>
      <c r="D76" s="124"/>
      <c r="E76" s="122"/>
      <c r="F76" s="126"/>
      <c r="G76" s="122"/>
      <c r="H76" s="126"/>
      <c r="I76" s="122"/>
      <c r="J76" s="125"/>
      <c r="K76" s="122"/>
      <c r="L76" s="124"/>
      <c r="M76" s="177">
        <f t="shared" si="0"/>
        <v>0</v>
      </c>
    </row>
    <row r="77" spans="1:13">
      <c r="A77" s="15" t="s">
        <v>46</v>
      </c>
      <c r="B77" s="304" t="s">
        <v>192</v>
      </c>
      <c r="C77" s="121">
        <f>SUM(D77:L77)</f>
        <v>0</v>
      </c>
      <c r="D77" s="118"/>
      <c r="E77" s="121">
        <v>0</v>
      </c>
      <c r="F77" s="128">
        <v>0</v>
      </c>
      <c r="G77" s="121"/>
      <c r="H77" s="128">
        <v>0</v>
      </c>
      <c r="I77" s="121">
        <v>0</v>
      </c>
      <c r="J77" s="127"/>
      <c r="K77" s="121">
        <v>0</v>
      </c>
      <c r="L77" s="118">
        <v>0</v>
      </c>
      <c r="M77" s="177">
        <f t="shared" si="0"/>
        <v>0</v>
      </c>
    </row>
    <row r="78" spans="1:13">
      <c r="A78" s="240" t="s">
        <v>449</v>
      </c>
      <c r="B78" s="60"/>
      <c r="C78" s="229"/>
      <c r="D78" s="126"/>
      <c r="E78" s="122"/>
      <c r="F78" s="126"/>
      <c r="G78" s="122"/>
      <c r="H78" s="126"/>
      <c r="I78" s="231"/>
      <c r="J78" s="126"/>
      <c r="K78" s="122"/>
      <c r="L78" s="122"/>
      <c r="M78" s="177">
        <f t="shared" si="0"/>
        <v>0</v>
      </c>
    </row>
    <row r="79" spans="1:13">
      <c r="A79" s="29" t="s">
        <v>45</v>
      </c>
      <c r="B79" s="278" t="s">
        <v>193</v>
      </c>
      <c r="C79" s="121">
        <f>SUM(D79:L79)</f>
        <v>8099</v>
      </c>
      <c r="D79" s="128"/>
      <c r="E79" s="121">
        <v>0</v>
      </c>
      <c r="F79" s="128">
        <v>3799</v>
      </c>
      <c r="G79" s="121">
        <v>0</v>
      </c>
      <c r="H79" s="128">
        <v>0</v>
      </c>
      <c r="I79" s="220"/>
      <c r="J79" s="128">
        <v>4300</v>
      </c>
      <c r="K79" s="121">
        <v>0</v>
      </c>
      <c r="L79" s="121">
        <v>0</v>
      </c>
      <c r="M79" s="177">
        <f t="shared" si="0"/>
        <v>8099</v>
      </c>
    </row>
    <row r="80" spans="1:13">
      <c r="A80" s="240" t="s">
        <v>450</v>
      </c>
      <c r="B80" s="333"/>
      <c r="C80" s="95"/>
      <c r="D80" s="129"/>
      <c r="E80" s="95"/>
      <c r="F80" s="125"/>
      <c r="G80" s="122"/>
      <c r="H80" s="126"/>
      <c r="I80" s="231"/>
      <c r="J80" s="126"/>
      <c r="K80" s="122"/>
      <c r="L80" s="126"/>
      <c r="M80" s="177">
        <f t="shared" si="0"/>
        <v>0</v>
      </c>
    </row>
    <row r="81" spans="1:13">
      <c r="A81" s="29" t="s">
        <v>45</v>
      </c>
      <c r="B81" s="302" t="s">
        <v>193</v>
      </c>
      <c r="C81" s="121">
        <f>SUM(D81:L81)</f>
        <v>405</v>
      </c>
      <c r="D81" s="129"/>
      <c r="E81" s="95"/>
      <c r="F81" s="127">
        <v>405</v>
      </c>
      <c r="G81" s="121"/>
      <c r="H81" s="128"/>
      <c r="I81" s="220"/>
      <c r="J81" s="128"/>
      <c r="K81" s="121"/>
      <c r="L81" s="128"/>
      <c r="M81" s="177">
        <f t="shared" si="0"/>
        <v>405</v>
      </c>
    </row>
    <row r="82" spans="1:13" s="186" customFormat="1">
      <c r="A82" s="57" t="s">
        <v>451</v>
      </c>
      <c r="B82" s="48"/>
      <c r="C82" s="13"/>
      <c r="D82" s="126"/>
      <c r="E82" s="122"/>
      <c r="F82" s="126"/>
      <c r="G82" s="122"/>
      <c r="H82" s="122"/>
      <c r="I82" s="231"/>
      <c r="J82" s="126"/>
      <c r="K82" s="122"/>
      <c r="L82" s="124"/>
      <c r="M82" s="177">
        <f t="shared" si="0"/>
        <v>0</v>
      </c>
    </row>
    <row r="83" spans="1:13" s="186" customFormat="1">
      <c r="A83" s="15" t="s">
        <v>35</v>
      </c>
      <c r="B83" s="302" t="s">
        <v>192</v>
      </c>
      <c r="C83" s="121">
        <f>SUM(D83:L83)</f>
        <v>0</v>
      </c>
      <c r="D83" s="128"/>
      <c r="E83" s="121">
        <v>0</v>
      </c>
      <c r="F83" s="128">
        <v>0</v>
      </c>
      <c r="G83" s="121">
        <v>0</v>
      </c>
      <c r="H83" s="121">
        <v>0</v>
      </c>
      <c r="I83" s="220">
        <v>0</v>
      </c>
      <c r="J83" s="128">
        <v>0</v>
      </c>
      <c r="K83" s="121">
        <v>0</v>
      </c>
      <c r="L83" s="118">
        <v>0</v>
      </c>
      <c r="M83" s="177">
        <f t="shared" si="0"/>
        <v>0</v>
      </c>
    </row>
    <row r="84" spans="1:13" s="186" customFormat="1">
      <c r="A84" s="13" t="s">
        <v>452</v>
      </c>
      <c r="B84" s="333"/>
      <c r="C84" s="95"/>
      <c r="D84" s="129"/>
      <c r="E84" s="95"/>
      <c r="F84" s="129"/>
      <c r="G84" s="95"/>
      <c r="H84" s="95"/>
      <c r="I84" s="221"/>
      <c r="J84" s="129"/>
      <c r="K84" s="95"/>
      <c r="L84" s="119"/>
      <c r="M84" s="177">
        <f t="shared" si="0"/>
        <v>0</v>
      </c>
    </row>
    <row r="85" spans="1:13" s="186" customFormat="1">
      <c r="A85" s="15" t="s">
        <v>35</v>
      </c>
      <c r="B85" s="302" t="s">
        <v>192</v>
      </c>
      <c r="C85" s="121">
        <f>SUM(D85:L85)</f>
        <v>0</v>
      </c>
      <c r="D85" s="129"/>
      <c r="E85" s="95"/>
      <c r="F85" s="129">
        <v>0</v>
      </c>
      <c r="G85" s="95">
        <v>0</v>
      </c>
      <c r="H85" s="95"/>
      <c r="I85" s="221"/>
      <c r="J85" s="129"/>
      <c r="K85" s="95"/>
      <c r="L85" s="119"/>
      <c r="M85" s="177">
        <f t="shared" si="0"/>
        <v>0</v>
      </c>
    </row>
    <row r="86" spans="1:13">
      <c r="A86" s="22" t="s">
        <v>462</v>
      </c>
      <c r="B86" s="19"/>
      <c r="C86" s="13"/>
      <c r="D86" s="126"/>
      <c r="E86" s="122"/>
      <c r="F86" s="126"/>
      <c r="G86" s="122"/>
      <c r="H86" s="122"/>
      <c r="I86" s="231"/>
      <c r="J86" s="126"/>
      <c r="K86" s="122"/>
      <c r="L86" s="124"/>
      <c r="M86" s="177">
        <f t="shared" si="0"/>
        <v>0</v>
      </c>
    </row>
    <row r="87" spans="1:13">
      <c r="A87" s="11" t="s">
        <v>35</v>
      </c>
      <c r="B87" s="303" t="s">
        <v>192</v>
      </c>
      <c r="C87" s="121">
        <f>SUM(D87:L87)</f>
        <v>3194</v>
      </c>
      <c r="D87" s="128"/>
      <c r="E87" s="121">
        <v>0</v>
      </c>
      <c r="F87" s="128">
        <v>3194</v>
      </c>
      <c r="G87" s="121">
        <v>0</v>
      </c>
      <c r="H87" s="121">
        <v>0</v>
      </c>
      <c r="I87" s="220">
        <v>0</v>
      </c>
      <c r="J87" s="128">
        <v>0</v>
      </c>
      <c r="K87" s="121">
        <v>0</v>
      </c>
      <c r="L87" s="118">
        <v>0</v>
      </c>
      <c r="M87" s="177">
        <f t="shared" si="0"/>
        <v>3194</v>
      </c>
    </row>
    <row r="88" spans="1:13">
      <c r="A88" s="13" t="s">
        <v>463</v>
      </c>
      <c r="B88" s="7"/>
      <c r="C88" s="13"/>
      <c r="D88" s="126"/>
      <c r="E88" s="122"/>
      <c r="F88" s="126"/>
      <c r="G88" s="122"/>
      <c r="H88" s="122"/>
      <c r="I88" s="122"/>
      <c r="J88" s="126"/>
      <c r="K88" s="122"/>
      <c r="L88" s="124"/>
      <c r="M88" s="177">
        <f t="shared" si="0"/>
        <v>0</v>
      </c>
    </row>
    <row r="89" spans="1:13">
      <c r="A89" s="15" t="s">
        <v>35</v>
      </c>
      <c r="B89" s="302" t="s">
        <v>192</v>
      </c>
      <c r="C89" s="121">
        <f>SUM(D89:L89)</f>
        <v>1296</v>
      </c>
      <c r="D89" s="128"/>
      <c r="E89" s="121">
        <v>0</v>
      </c>
      <c r="F89" s="128">
        <v>1296</v>
      </c>
      <c r="G89" s="121">
        <v>0</v>
      </c>
      <c r="H89" s="121">
        <v>0</v>
      </c>
      <c r="I89" s="121">
        <v>0</v>
      </c>
      <c r="J89" s="128">
        <v>0</v>
      </c>
      <c r="K89" s="121">
        <v>0</v>
      </c>
      <c r="L89" s="118">
        <v>0</v>
      </c>
      <c r="M89" s="177">
        <f t="shared" si="0"/>
        <v>1296</v>
      </c>
    </row>
    <row r="90" spans="1:13">
      <c r="A90" s="13" t="s">
        <v>455</v>
      </c>
      <c r="B90" s="7"/>
      <c r="C90" s="57"/>
      <c r="D90" s="129"/>
      <c r="E90" s="95"/>
      <c r="F90" s="129"/>
      <c r="G90" s="95"/>
      <c r="H90" s="95"/>
      <c r="I90" s="95"/>
      <c r="J90" s="129"/>
      <c r="K90" s="95"/>
      <c r="L90" s="119"/>
      <c r="M90" s="177">
        <f t="shared" si="0"/>
        <v>0</v>
      </c>
    </row>
    <row r="91" spans="1:13">
      <c r="A91" s="15" t="s">
        <v>35</v>
      </c>
      <c r="B91" s="302" t="s">
        <v>192</v>
      </c>
      <c r="C91" s="121">
        <f>SUM(D91:L91)</f>
        <v>3921</v>
      </c>
      <c r="D91" s="118"/>
      <c r="E91" s="95">
        <v>0</v>
      </c>
      <c r="F91" s="129">
        <v>0</v>
      </c>
      <c r="G91" s="95">
        <v>0</v>
      </c>
      <c r="H91" s="95">
        <v>3921</v>
      </c>
      <c r="I91" s="95">
        <v>0</v>
      </c>
      <c r="J91" s="129">
        <v>0</v>
      </c>
      <c r="K91" s="95">
        <v>0</v>
      </c>
      <c r="L91" s="119">
        <v>0</v>
      </c>
      <c r="M91" s="177">
        <f t="shared" si="0"/>
        <v>3921</v>
      </c>
    </row>
    <row r="92" spans="1:13">
      <c r="A92" s="383" t="s">
        <v>464</v>
      </c>
      <c r="B92" s="7"/>
      <c r="C92" s="54"/>
      <c r="D92" s="126"/>
      <c r="E92" s="122"/>
      <c r="F92" s="126"/>
      <c r="G92" s="122"/>
      <c r="H92" s="122"/>
      <c r="I92" s="122"/>
      <c r="J92" s="126"/>
      <c r="K92" s="122"/>
      <c r="L92" s="124"/>
      <c r="M92" s="177">
        <f t="shared" si="0"/>
        <v>0</v>
      </c>
    </row>
    <row r="93" spans="1:13">
      <c r="A93" s="15" t="s">
        <v>35</v>
      </c>
      <c r="B93" s="302" t="s">
        <v>192</v>
      </c>
      <c r="C93" s="121">
        <f>SUM(D93:L93)</f>
        <v>1642</v>
      </c>
      <c r="D93" s="128"/>
      <c r="E93" s="121">
        <v>0</v>
      </c>
      <c r="F93" s="128">
        <v>0</v>
      </c>
      <c r="G93" s="362">
        <v>1642</v>
      </c>
      <c r="H93" s="121"/>
      <c r="I93" s="121">
        <v>0</v>
      </c>
      <c r="J93" s="128">
        <v>0</v>
      </c>
      <c r="K93" s="121">
        <v>0</v>
      </c>
      <c r="L93" s="118">
        <v>0</v>
      </c>
      <c r="M93" s="177">
        <f t="shared" si="0"/>
        <v>1642</v>
      </c>
    </row>
    <row r="94" spans="1:13">
      <c r="A94" s="57" t="s">
        <v>457</v>
      </c>
      <c r="B94" s="48"/>
      <c r="C94" s="259"/>
      <c r="D94" s="129"/>
      <c r="E94" s="122"/>
      <c r="F94" s="126"/>
      <c r="G94" s="122"/>
      <c r="H94" s="122"/>
      <c r="I94" s="122"/>
      <c r="J94" s="126"/>
      <c r="K94" s="122"/>
      <c r="L94" s="124"/>
      <c r="M94" s="177">
        <f t="shared" ref="M94:M111" si="1">SUM(D94:L94)</f>
        <v>0</v>
      </c>
    </row>
    <row r="95" spans="1:13">
      <c r="A95" s="11" t="s">
        <v>35</v>
      </c>
      <c r="B95" s="303" t="s">
        <v>192</v>
      </c>
      <c r="C95" s="95">
        <f>SUM(D95:L95)</f>
        <v>0</v>
      </c>
      <c r="D95" s="129"/>
      <c r="E95" s="95"/>
      <c r="F95" s="129">
        <v>0</v>
      </c>
      <c r="G95" s="95">
        <v>0</v>
      </c>
      <c r="H95" s="95">
        <v>0</v>
      </c>
      <c r="I95" s="95">
        <v>0</v>
      </c>
      <c r="J95" s="129">
        <v>0</v>
      </c>
      <c r="K95" s="95">
        <v>0</v>
      </c>
      <c r="L95" s="119">
        <v>0</v>
      </c>
      <c r="M95" s="177">
        <f t="shared" si="1"/>
        <v>0</v>
      </c>
    </row>
    <row r="96" spans="1:13">
      <c r="A96" s="54" t="s">
        <v>483</v>
      </c>
      <c r="B96" s="333"/>
      <c r="C96" s="122"/>
      <c r="D96" s="126"/>
      <c r="E96" s="122"/>
      <c r="F96" s="126">
        <v>0</v>
      </c>
      <c r="G96" s="122"/>
      <c r="H96" s="122"/>
      <c r="I96" s="122"/>
      <c r="J96" s="126"/>
      <c r="K96" s="122"/>
      <c r="L96" s="124"/>
      <c r="M96" s="177">
        <f t="shared" si="1"/>
        <v>0</v>
      </c>
    </row>
    <row r="97" spans="1:13">
      <c r="A97" s="11" t="s">
        <v>35</v>
      </c>
      <c r="B97" s="302" t="s">
        <v>192</v>
      </c>
      <c r="C97" s="95">
        <f>SUM(D97:L97)</f>
        <v>3733</v>
      </c>
      <c r="D97" s="128"/>
      <c r="E97" s="121"/>
      <c r="F97" s="128">
        <v>3733</v>
      </c>
      <c r="G97" s="121"/>
      <c r="H97" s="121"/>
      <c r="I97" s="121"/>
      <c r="J97" s="128"/>
      <c r="K97" s="121"/>
      <c r="L97" s="118"/>
      <c r="M97" s="177">
        <f t="shared" si="1"/>
        <v>3733</v>
      </c>
    </row>
    <row r="98" spans="1:13" s="186" customFormat="1">
      <c r="A98" s="13" t="s">
        <v>484</v>
      </c>
      <c r="B98" s="7"/>
      <c r="C98" s="13"/>
      <c r="D98" s="126"/>
      <c r="E98" s="122"/>
      <c r="F98" s="126"/>
      <c r="G98" s="122"/>
      <c r="H98" s="122"/>
      <c r="I98" s="122"/>
      <c r="J98" s="126"/>
      <c r="K98" s="122"/>
      <c r="L98" s="124"/>
      <c r="M98" s="177">
        <f t="shared" si="1"/>
        <v>0</v>
      </c>
    </row>
    <row r="99" spans="1:13">
      <c r="A99" s="15" t="s">
        <v>35</v>
      </c>
      <c r="B99" s="302" t="s">
        <v>192</v>
      </c>
      <c r="C99" s="121">
        <f>SUM(D99:L99)</f>
        <v>13658</v>
      </c>
      <c r="D99" s="128"/>
      <c r="E99" s="121">
        <v>0</v>
      </c>
      <c r="F99" s="128">
        <v>0</v>
      </c>
      <c r="G99" s="121"/>
      <c r="H99" s="121">
        <v>13658</v>
      </c>
      <c r="I99" s="121">
        <v>0</v>
      </c>
      <c r="J99" s="128"/>
      <c r="K99" s="121">
        <v>0</v>
      </c>
      <c r="L99" s="118">
        <v>0</v>
      </c>
      <c r="M99" s="177">
        <f t="shared" si="1"/>
        <v>13658</v>
      </c>
    </row>
    <row r="100" spans="1:13">
      <c r="A100" s="13" t="s">
        <v>485</v>
      </c>
      <c r="B100" s="7"/>
      <c r="C100" s="54"/>
      <c r="D100" s="126"/>
      <c r="E100" s="122"/>
      <c r="F100" s="126"/>
      <c r="G100" s="122"/>
      <c r="H100" s="122"/>
      <c r="I100" s="122"/>
      <c r="J100" s="126"/>
      <c r="K100" s="122"/>
      <c r="L100" s="124"/>
      <c r="M100" s="177">
        <f t="shared" si="1"/>
        <v>0</v>
      </c>
    </row>
    <row r="101" spans="1:13">
      <c r="A101" s="15" t="s">
        <v>35</v>
      </c>
      <c r="B101" s="302" t="s">
        <v>192</v>
      </c>
      <c r="C101" s="121">
        <f>SUM(D101:L101)</f>
        <v>0</v>
      </c>
      <c r="D101" s="128"/>
      <c r="E101" s="121">
        <v>0</v>
      </c>
      <c r="F101" s="128">
        <v>0</v>
      </c>
      <c r="G101" s="121"/>
      <c r="H101" s="121"/>
      <c r="I101" s="121">
        <v>0</v>
      </c>
      <c r="J101" s="128"/>
      <c r="K101" s="121">
        <v>0</v>
      </c>
      <c r="L101" s="118">
        <v>0</v>
      </c>
      <c r="M101" s="177">
        <f t="shared" si="1"/>
        <v>0</v>
      </c>
    </row>
    <row r="102" spans="1:13">
      <c r="A102" s="13" t="s">
        <v>486</v>
      </c>
      <c r="B102" s="303"/>
      <c r="C102" s="95"/>
      <c r="D102" s="129"/>
      <c r="E102" s="95"/>
      <c r="F102" s="129"/>
      <c r="G102" s="95"/>
      <c r="H102" s="95"/>
      <c r="I102" s="95"/>
      <c r="J102" s="129"/>
      <c r="K102" s="95"/>
      <c r="L102" s="119"/>
      <c r="M102" s="177">
        <f t="shared" si="1"/>
        <v>0</v>
      </c>
    </row>
    <row r="103" spans="1:13">
      <c r="A103" s="15" t="s">
        <v>35</v>
      </c>
      <c r="B103" s="303" t="s">
        <v>192</v>
      </c>
      <c r="C103" s="121">
        <f>SUM(D103:L103)</f>
        <v>9000</v>
      </c>
      <c r="D103" s="129"/>
      <c r="E103" s="95"/>
      <c r="F103" s="129"/>
      <c r="G103" s="95">
        <v>9000</v>
      </c>
      <c r="H103" s="95">
        <v>0</v>
      </c>
      <c r="I103" s="95"/>
      <c r="J103" s="129"/>
      <c r="K103" s="95"/>
      <c r="L103" s="119"/>
      <c r="M103" s="177">
        <f t="shared" si="1"/>
        <v>9000</v>
      </c>
    </row>
    <row r="104" spans="1:13">
      <c r="A104" s="54" t="s">
        <v>487</v>
      </c>
      <c r="B104" s="47"/>
      <c r="C104" s="54"/>
      <c r="D104" s="126"/>
      <c r="E104" s="122"/>
      <c r="F104" s="126"/>
      <c r="G104" s="122"/>
      <c r="H104" s="122"/>
      <c r="I104" s="122"/>
      <c r="J104" s="126"/>
      <c r="K104" s="122"/>
      <c r="L104" s="124"/>
      <c r="M104" s="177">
        <f t="shared" si="1"/>
        <v>0</v>
      </c>
    </row>
    <row r="105" spans="1:13">
      <c r="A105" s="15" t="s">
        <v>35</v>
      </c>
      <c r="B105" s="302" t="s">
        <v>192</v>
      </c>
      <c r="C105" s="121">
        <f>SUM(D105:L105)</f>
        <v>0</v>
      </c>
      <c r="D105" s="118"/>
      <c r="E105" s="121">
        <v>0</v>
      </c>
      <c r="F105" s="128">
        <v>0</v>
      </c>
      <c r="G105" s="121">
        <v>0</v>
      </c>
      <c r="H105" s="121">
        <v>0</v>
      </c>
      <c r="I105" s="121">
        <v>0</v>
      </c>
      <c r="J105" s="128">
        <v>0</v>
      </c>
      <c r="K105" s="121">
        <v>0</v>
      </c>
      <c r="L105" s="118">
        <v>0</v>
      </c>
      <c r="M105" s="177">
        <f t="shared" si="1"/>
        <v>0</v>
      </c>
    </row>
    <row r="106" spans="1:13">
      <c r="A106" s="94" t="s">
        <v>488</v>
      </c>
      <c r="B106" s="333"/>
      <c r="C106" s="122"/>
      <c r="D106" s="124"/>
      <c r="E106" s="122"/>
      <c r="F106" s="126"/>
      <c r="G106" s="122"/>
      <c r="H106" s="122"/>
      <c r="I106" s="122"/>
      <c r="J106" s="126"/>
      <c r="K106" s="122"/>
      <c r="L106" s="124"/>
      <c r="M106" s="177">
        <f t="shared" si="1"/>
        <v>0</v>
      </c>
    </row>
    <row r="107" spans="1:13">
      <c r="A107" s="11" t="s">
        <v>35</v>
      </c>
      <c r="B107" s="302" t="s">
        <v>192</v>
      </c>
      <c r="C107" s="121">
        <f>SUM(D107:L107)</f>
        <v>0</v>
      </c>
      <c r="D107" s="118"/>
      <c r="E107" s="121"/>
      <c r="F107" s="128"/>
      <c r="G107" s="121"/>
      <c r="H107" s="121"/>
      <c r="I107" s="121"/>
      <c r="J107" s="128"/>
      <c r="K107" s="121"/>
      <c r="L107" s="118"/>
      <c r="M107" s="177">
        <f t="shared" si="1"/>
        <v>0</v>
      </c>
    </row>
    <row r="108" spans="1:13">
      <c r="A108" s="54" t="s">
        <v>489</v>
      </c>
      <c r="B108" s="54"/>
      <c r="C108" s="95"/>
      <c r="D108" s="119"/>
      <c r="E108" s="95"/>
      <c r="F108" s="129"/>
      <c r="G108" s="95"/>
      <c r="H108" s="95"/>
      <c r="I108" s="95"/>
      <c r="J108" s="129"/>
      <c r="K108" s="95"/>
      <c r="L108" s="119"/>
      <c r="M108" s="177">
        <f t="shared" si="1"/>
        <v>0</v>
      </c>
    </row>
    <row r="109" spans="1:13">
      <c r="A109" s="15" t="s">
        <v>35</v>
      </c>
      <c r="B109" s="302" t="s">
        <v>192</v>
      </c>
      <c r="C109" s="121">
        <f>SUM(D109:L109)</f>
        <v>0</v>
      </c>
      <c r="D109" s="119"/>
      <c r="E109" s="95"/>
      <c r="F109" s="129"/>
      <c r="G109" s="95"/>
      <c r="H109" s="95"/>
      <c r="I109" s="95"/>
      <c r="J109" s="129"/>
      <c r="K109" s="95"/>
      <c r="L109" s="119"/>
      <c r="M109" s="177">
        <f t="shared" si="1"/>
        <v>0</v>
      </c>
    </row>
    <row r="110" spans="1:13">
      <c r="A110" s="373" t="s">
        <v>490</v>
      </c>
      <c r="B110" s="333"/>
      <c r="C110" s="122"/>
      <c r="D110" s="124"/>
      <c r="E110" s="122"/>
      <c r="F110" s="126"/>
      <c r="G110" s="122"/>
      <c r="H110" s="122"/>
      <c r="I110" s="122"/>
      <c r="J110" s="126"/>
      <c r="K110" s="122"/>
      <c r="L110" s="124"/>
      <c r="M110" s="177">
        <f t="shared" si="1"/>
        <v>0</v>
      </c>
    </row>
    <row r="111" spans="1:13">
      <c r="A111" s="15" t="s">
        <v>35</v>
      </c>
      <c r="B111" s="302" t="s">
        <v>193</v>
      </c>
      <c r="C111" s="121">
        <f>SUM(D111:L111)</f>
        <v>300000</v>
      </c>
      <c r="D111" s="118"/>
      <c r="E111" s="121"/>
      <c r="F111" s="128">
        <v>15000</v>
      </c>
      <c r="G111" s="121"/>
      <c r="H111" s="121"/>
      <c r="I111" s="121"/>
      <c r="J111" s="128"/>
      <c r="K111" s="121"/>
      <c r="L111" s="118">
        <v>285000</v>
      </c>
      <c r="M111" s="177">
        <f t="shared" si="1"/>
        <v>300000</v>
      </c>
    </row>
    <row r="112" spans="1:13">
      <c r="A112" s="22" t="s">
        <v>47</v>
      </c>
      <c r="B112" s="22"/>
      <c r="C112" s="22"/>
      <c r="D112" s="135"/>
      <c r="E112" s="132"/>
      <c r="F112" s="133"/>
      <c r="G112" s="132"/>
      <c r="H112" s="132"/>
      <c r="I112" s="132"/>
      <c r="J112" s="134"/>
      <c r="K112" s="132"/>
      <c r="L112" s="135"/>
    </row>
    <row r="113" spans="1:13">
      <c r="A113" s="14" t="s">
        <v>35</v>
      </c>
      <c r="B113" s="14"/>
      <c r="C113" s="137">
        <f>SUM(C69,C71,C73,C75,C77,C79,C81,C83,C85,C87,C89,C91,C93,C95,C99,C101,C103,C105,C107,C109,C111,C120,C97,)</f>
        <v>3411166</v>
      </c>
      <c r="D113" s="137">
        <f>SUM(D69,D71,D73,D75,D77,D79,D81,D83,D85,D87,D89,D91,D93,D95,D99,D101,D103,D105,D107,D109,D111,D120,D97)</f>
        <v>84324</v>
      </c>
      <c r="E113" s="137">
        <f t="shared" ref="E113:L113" si="2">SUM(E69,E71,E73,E75,E77,E79,E81,E83,E85,E87,E89,E91,E93,E95,E99,E101,E103,E105,E107,E109,E111,E120,E97)</f>
        <v>13334</v>
      </c>
      <c r="F113" s="137">
        <f t="shared" si="2"/>
        <v>540874</v>
      </c>
      <c r="G113" s="137">
        <f t="shared" si="2"/>
        <v>10642</v>
      </c>
      <c r="H113" s="137">
        <f t="shared" si="2"/>
        <v>1139120</v>
      </c>
      <c r="I113" s="137">
        <f t="shared" si="2"/>
        <v>704994</v>
      </c>
      <c r="J113" s="137">
        <f t="shared" si="2"/>
        <v>574615</v>
      </c>
      <c r="K113" s="137">
        <f t="shared" si="2"/>
        <v>800</v>
      </c>
      <c r="L113" s="137">
        <f t="shared" si="2"/>
        <v>342463</v>
      </c>
      <c r="M113" s="136">
        <f>SUM(D113:L113)</f>
        <v>3411166</v>
      </c>
    </row>
    <row r="114" spans="1:13" ht="18" customHeight="1">
      <c r="A114" s="264" t="s">
        <v>195</v>
      </c>
      <c r="B114" s="264"/>
      <c r="C114" s="305">
        <f>C113-(C115+C116)</f>
        <v>2457409</v>
      </c>
      <c r="D114" s="305">
        <f t="shared" ref="D114:L114" si="3">D113-(D115+D116)</f>
        <v>52302</v>
      </c>
      <c r="E114" s="305">
        <f t="shared" si="3"/>
        <v>7249</v>
      </c>
      <c r="F114" s="305">
        <f t="shared" si="3"/>
        <v>517533</v>
      </c>
      <c r="G114" s="305">
        <f t="shared" si="3"/>
        <v>10642</v>
      </c>
      <c r="H114" s="305">
        <f t="shared" si="3"/>
        <v>1127111</v>
      </c>
      <c r="I114" s="305">
        <f t="shared" si="3"/>
        <v>116994</v>
      </c>
      <c r="J114" s="305">
        <f t="shared" si="3"/>
        <v>567315</v>
      </c>
      <c r="K114" s="305">
        <f t="shared" si="3"/>
        <v>800</v>
      </c>
      <c r="L114" s="305">
        <f t="shared" si="3"/>
        <v>57463</v>
      </c>
      <c r="M114" s="136">
        <f>SUM(M121,M86,M88,M90,M92,M94,M98,M100,M102,M106,M104,M108,M110,M112,M84)</f>
        <v>0</v>
      </c>
    </row>
    <row r="115" spans="1:13" s="239" customFormat="1" ht="17.25" customHeight="1">
      <c r="A115" s="264" t="s">
        <v>196</v>
      </c>
      <c r="B115" s="264"/>
      <c r="C115" s="305">
        <f>SUM(C19,C39,C57,C61,C67,C79,C81,C83,C85,C111,)</f>
        <v>910587</v>
      </c>
      <c r="D115" s="305">
        <f t="shared" ref="D115:L115" si="4">SUM(D19,D39,D57,D61,D67,D79,D81,D83,D85,D111,)</f>
        <v>0</v>
      </c>
      <c r="E115" s="305">
        <f t="shared" si="4"/>
        <v>0</v>
      </c>
      <c r="F115" s="305">
        <f t="shared" si="4"/>
        <v>21651</v>
      </c>
      <c r="G115" s="305">
        <f t="shared" si="4"/>
        <v>0</v>
      </c>
      <c r="H115" s="305">
        <f t="shared" si="4"/>
        <v>11636</v>
      </c>
      <c r="I115" s="305">
        <f t="shared" si="4"/>
        <v>588000</v>
      </c>
      <c r="J115" s="305">
        <f t="shared" si="4"/>
        <v>4300</v>
      </c>
      <c r="K115" s="305">
        <f t="shared" si="4"/>
        <v>0</v>
      </c>
      <c r="L115" s="305">
        <f t="shared" si="4"/>
        <v>285000</v>
      </c>
      <c r="M115" s="136">
        <f>SUM(M122,M87,M89,M91,M93,M95,M99,M101,M103,M107,M105,M109,M111,M113,M85)</f>
        <v>3743877</v>
      </c>
    </row>
    <row r="116" spans="1:13" s="239" customFormat="1" ht="18" customHeight="1">
      <c r="A116" s="264" t="s">
        <v>197</v>
      </c>
      <c r="B116" s="264"/>
      <c r="C116" s="305">
        <f>SUM(C13,)</f>
        <v>43170</v>
      </c>
      <c r="D116" s="305">
        <f t="shared" ref="D116:L116" si="5">SUM(D13,)</f>
        <v>32022</v>
      </c>
      <c r="E116" s="305">
        <f t="shared" si="5"/>
        <v>6085</v>
      </c>
      <c r="F116" s="305">
        <f t="shared" si="5"/>
        <v>1690</v>
      </c>
      <c r="G116" s="305">
        <f t="shared" si="5"/>
        <v>0</v>
      </c>
      <c r="H116" s="305">
        <f t="shared" si="5"/>
        <v>373</v>
      </c>
      <c r="I116" s="305">
        <f t="shared" si="5"/>
        <v>0</v>
      </c>
      <c r="J116" s="305">
        <f t="shared" si="5"/>
        <v>3000</v>
      </c>
      <c r="K116" s="305">
        <f t="shared" si="5"/>
        <v>0</v>
      </c>
      <c r="L116" s="305">
        <f t="shared" si="5"/>
        <v>0</v>
      </c>
      <c r="M116" s="136">
        <f t="shared" ref="M116" si="6">SUM(M123,M88,M90,M92,M94,M98,M100,M102,M104,M108,M106,M110,M112,M114,M86)</f>
        <v>0</v>
      </c>
    </row>
    <row r="117" spans="1:13" s="239" customFormat="1">
      <c r="A117" s="261"/>
      <c r="B117" s="261"/>
      <c r="C117" s="261"/>
      <c r="D117" s="262"/>
      <c r="E117" s="263"/>
      <c r="F117" s="263"/>
      <c r="G117" s="263"/>
      <c r="H117" s="263"/>
      <c r="I117" s="263"/>
      <c r="J117" s="263"/>
      <c r="K117" s="263"/>
      <c r="L117" s="263"/>
    </row>
    <row r="118" spans="1:1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</row>
    <row r="119" spans="1:13">
      <c r="A119" s="1" t="s">
        <v>137</v>
      </c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</row>
    <row r="120" spans="1:13">
      <c r="A120" s="241" t="s">
        <v>254</v>
      </c>
      <c r="B120" s="241"/>
      <c r="C120" s="392">
        <f>SUM(C13,C15,C17,C19,C21,C23,C25,C27,C29,C31,C33,C35,C37,C39,C41,C43,C45,C47,C49,C51,C53,C55,C57,C59,C61,C63,C67,C65)</f>
        <v>2698395</v>
      </c>
      <c r="D120" s="392">
        <f>SUM(D13,D15,D17,D19,D21,D23,D25,D27,D29,D31,D33,D35,D37,D39,D41,D43,D45,D47,D49,D51,D53,D55,D57,D59,D61,D63,D65,D67)</f>
        <v>84324</v>
      </c>
      <c r="E120" s="392">
        <f t="shared" ref="E120:L120" si="7">SUM(E13,E15,E17,E19,E21,E23,E25,E27,E29,E31,E33,E35,E37,E39,E41,E43,E45,E47,E49,E51,E53,E55,E57,E59,E61,E63,E65,E67)</f>
        <v>13334</v>
      </c>
      <c r="F120" s="392">
        <f t="shared" si="7"/>
        <v>506124</v>
      </c>
      <c r="G120" s="392">
        <f t="shared" si="7"/>
        <v>0</v>
      </c>
      <c r="H120" s="392">
        <f t="shared" si="7"/>
        <v>1121541</v>
      </c>
      <c r="I120" s="392">
        <f t="shared" si="7"/>
        <v>704994</v>
      </c>
      <c r="J120" s="392">
        <f t="shared" si="7"/>
        <v>209815</v>
      </c>
      <c r="K120" s="392">
        <f t="shared" si="7"/>
        <v>800</v>
      </c>
      <c r="L120" s="392">
        <f t="shared" si="7"/>
        <v>57463</v>
      </c>
      <c r="M120" s="183"/>
    </row>
    <row r="121" spans="1:13">
      <c r="A121" s="1"/>
      <c r="B121" s="1"/>
      <c r="C121" s="183">
        <f>SUM(D120:L120)</f>
        <v>2698395</v>
      </c>
      <c r="D121" s="183"/>
      <c r="E121" s="183"/>
      <c r="F121" s="183"/>
      <c r="G121" s="183"/>
      <c r="H121" s="183"/>
      <c r="I121" s="183"/>
      <c r="J121" s="183"/>
      <c r="K121" s="183"/>
      <c r="L121" s="183"/>
    </row>
    <row r="122" spans="1:13">
      <c r="A122" s="1"/>
      <c r="B122" s="1"/>
      <c r="C122" s="1"/>
      <c r="D122" s="183"/>
      <c r="E122" s="183"/>
      <c r="F122" s="183"/>
      <c r="G122" s="183"/>
      <c r="H122" s="183"/>
      <c r="I122" s="183"/>
      <c r="J122" s="183"/>
      <c r="K122" s="183"/>
      <c r="L122" s="183"/>
    </row>
    <row r="123" spans="1:13">
      <c r="A123" s="1"/>
      <c r="B123" s="1"/>
      <c r="C123" s="1"/>
      <c r="D123" s="183"/>
      <c r="E123" s="183"/>
      <c r="F123" s="183"/>
      <c r="G123" s="183"/>
      <c r="H123" s="183"/>
      <c r="I123" s="183"/>
      <c r="J123" s="183"/>
      <c r="K123" s="183"/>
      <c r="L123" s="183"/>
    </row>
    <row r="124" spans="1:13">
      <c r="A124" s="1"/>
      <c r="B124" s="1"/>
      <c r="C124" s="1"/>
      <c r="D124" s="183"/>
      <c r="E124" s="1"/>
      <c r="F124" s="1"/>
      <c r="G124" s="1"/>
      <c r="H124" s="1"/>
      <c r="I124" s="1"/>
      <c r="J124" s="1"/>
      <c r="K124" s="1"/>
      <c r="L124" s="1"/>
    </row>
    <row r="125" spans="1:13">
      <c r="A125" s="1"/>
      <c r="B125" s="1"/>
      <c r="C125" s="1"/>
      <c r="D125" s="183"/>
      <c r="E125" s="1"/>
      <c r="F125" s="1"/>
      <c r="G125" s="1"/>
      <c r="H125" s="1"/>
      <c r="I125" s="1"/>
      <c r="J125" s="1"/>
      <c r="K125" s="1"/>
      <c r="L125" s="1"/>
    </row>
    <row r="126" spans="1:13">
      <c r="A126" s="1"/>
      <c r="B126" s="1"/>
      <c r="C126" s="1"/>
      <c r="D126" s="183"/>
      <c r="E126" s="1"/>
      <c r="F126" s="1"/>
      <c r="G126" s="1"/>
      <c r="H126" s="1"/>
      <c r="I126" s="1"/>
      <c r="J126" s="1"/>
      <c r="K126" s="1"/>
      <c r="L126" s="1"/>
    </row>
    <row r="127" spans="1:1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</row>
    <row r="128" spans="1:1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</row>
    <row r="129" spans="1:1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</row>
    <row r="130" spans="1:1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</row>
    <row r="131" spans="1:1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</row>
    <row r="132" spans="1:1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</row>
    <row r="133" spans="1:1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</row>
    <row r="134" spans="1:1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</row>
    <row r="135" spans="1:1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</row>
    <row r="136" spans="1:1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</row>
    <row r="137" spans="1:1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</row>
    <row r="138" spans="1:1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</row>
    <row r="139" spans="1:1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</row>
    <row r="140" spans="1:1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</row>
    <row r="141" spans="1:1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</row>
    <row r="142" spans="1:1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</row>
    <row r="143" spans="1:1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</row>
    <row r="144" spans="1:1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</row>
    <row r="145" spans="1:1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</row>
    <row r="146" spans="1:1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</row>
    <row r="147" spans="1:1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</row>
    <row r="148" spans="1:1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</row>
    <row r="149" spans="1:1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</row>
    <row r="150" spans="1:1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</row>
    <row r="151" spans="1:1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</row>
    <row r="152" spans="1:1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</row>
    <row r="153" spans="1:1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</row>
    <row r="154" spans="1:1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</row>
    <row r="155" spans="1:1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</row>
    <row r="156" spans="1:1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</row>
    <row r="157" spans="1:1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</row>
    <row r="158" spans="1:1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</row>
    <row r="159" spans="1:1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</row>
    <row r="160" spans="1:1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</row>
    <row r="161" spans="1:1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</row>
    <row r="162" spans="1:1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</row>
    <row r="163" spans="1:1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</row>
    <row r="164" spans="1:1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</row>
    <row r="165" spans="1:1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</row>
    <row r="166" spans="1:1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</row>
    <row r="167" spans="1:1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</row>
    <row r="168" spans="1:1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</row>
    <row r="169" spans="1:1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</row>
    <row r="170" spans="1:1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</row>
    <row r="171" spans="1:1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</row>
    <row r="172" spans="1:1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</row>
    <row r="173" spans="1:1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</row>
    <row r="174" spans="1:1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</row>
    <row r="175" spans="1:1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</row>
    <row r="176" spans="1:1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</row>
    <row r="177" spans="1:1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</row>
    <row r="178" spans="1:1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</row>
    <row r="179" spans="1:1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</row>
    <row r="180" spans="1:1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</row>
    <row r="181" spans="1:1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</row>
    <row r="182" spans="1:1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</row>
    <row r="183" spans="1:1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</row>
    <row r="184" spans="1:1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</row>
    <row r="185" spans="1:1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</row>
    <row r="186" spans="1:1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</row>
    <row r="187" spans="1:1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</row>
    <row r="188" spans="1:1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</row>
    <row r="189" spans="1:1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</row>
    <row r="190" spans="1:1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</row>
    <row r="191" spans="1:1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</row>
    <row r="192" spans="1:1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</row>
    <row r="193" spans="1:1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</row>
    <row r="194" spans="1:1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</row>
    <row r="195" spans="1:1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</row>
    <row r="196" spans="1:1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</row>
    <row r="197" spans="1:1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</row>
    <row r="198" spans="1:1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</row>
    <row r="199" spans="1:1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</row>
    <row r="200" spans="1:1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</row>
    <row r="201" spans="1:1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</row>
    <row r="202" spans="1:1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</row>
    <row r="203" spans="1:1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</row>
    <row r="204" spans="1:1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</row>
    <row r="205" spans="1:1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</row>
    <row r="206" spans="1:1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</row>
    <row r="207" spans="1:1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</row>
    <row r="208" spans="1:1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</row>
    <row r="209" spans="1:1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</row>
    <row r="210" spans="1:1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</row>
    <row r="211" spans="1:1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</row>
    <row r="212" spans="1:1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</row>
    <row r="213" spans="1:1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</row>
    <row r="214" spans="1:1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</row>
    <row r="215" spans="1:1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</row>
    <row r="216" spans="1:1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</row>
    <row r="217" spans="1:1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</row>
    <row r="218" spans="1:1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</row>
    <row r="219" spans="1:1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</row>
    <row r="220" spans="1:1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</row>
    <row r="221" spans="1:1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</row>
    <row r="222" spans="1:1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</row>
    <row r="223" spans="1:1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</row>
    <row r="224" spans="1:1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</row>
    <row r="225" spans="1:1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</row>
    <row r="226" spans="1:1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</row>
    <row r="227" spans="1:1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</row>
    <row r="228" spans="1:1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</row>
    <row r="229" spans="1:1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</row>
    <row r="230" spans="1:1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</row>
    <row r="231" spans="1:1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</row>
    <row r="232" spans="1:1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</row>
    <row r="233" spans="1:1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</row>
    <row r="234" spans="1:1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</row>
    <row r="235" spans="1:1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</row>
    <row r="236" spans="1:1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</row>
    <row r="237" spans="1:1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</row>
    <row r="238" spans="1:1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</row>
    <row r="239" spans="1:1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</row>
    <row r="240" spans="1:1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</row>
    <row r="241" spans="1:1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</row>
    <row r="242" spans="1:1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</row>
    <row r="243" spans="1:1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</row>
    <row r="244" spans="1:1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</row>
    <row r="245" spans="1:1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</row>
    <row r="246" spans="1:1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</row>
    <row r="247" spans="1:1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</row>
    <row r="248" spans="1:1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</row>
    <row r="249" spans="1:1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</row>
    <row r="250" spans="1:1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</row>
    <row r="251" spans="1:1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</row>
    <row r="252" spans="1:1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</row>
    <row r="253" spans="1:1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</row>
    <row r="254" spans="1:1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</row>
    <row r="255" spans="1:1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</row>
    <row r="256" spans="1:1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</row>
    <row r="257" spans="1:1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</row>
    <row r="258" spans="1:1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</row>
    <row r="259" spans="1:1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</row>
    <row r="260" spans="1:1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</row>
    <row r="261" spans="1:1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</row>
    <row r="262" spans="1:1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</row>
    <row r="263" spans="1:1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</row>
    <row r="264" spans="1:1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</row>
    <row r="265" spans="1:1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</row>
    <row r="266" spans="1:1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</row>
    <row r="267" spans="1:1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</row>
    <row r="268" spans="1:1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</row>
    <row r="269" spans="1:1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</row>
    <row r="270" spans="1:1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</row>
    <row r="271" spans="1:1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</row>
    <row r="272" spans="1:1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</row>
    <row r="273" spans="1:1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</row>
    <row r="274" spans="1:1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</row>
  </sheetData>
  <mergeCells count="15">
    <mergeCell ref="A3:L3"/>
    <mergeCell ref="A4:L4"/>
    <mergeCell ref="A5:L5"/>
    <mergeCell ref="L7:L10"/>
    <mergeCell ref="D8:D10"/>
    <mergeCell ref="E8:E10"/>
    <mergeCell ref="F8:F10"/>
    <mergeCell ref="G8:G10"/>
    <mergeCell ref="H8:H10"/>
    <mergeCell ref="I8:I10"/>
    <mergeCell ref="J8:J10"/>
    <mergeCell ref="K8:K10"/>
    <mergeCell ref="D7:H7"/>
    <mergeCell ref="I7:K7"/>
    <mergeCell ref="C7:C10"/>
  </mergeCells>
  <phoneticPr fontId="0" type="noConversion"/>
  <printOptions horizontalCentered="1"/>
  <pageMargins left="0.39370078740157483" right="0.39370078740157483" top="0.59055118110236227" bottom="0.59055118110236227" header="0.51181102362204722" footer="0.51181102362204722"/>
  <pageSetup paperSize="9" scale="80" firstPageNumber="10" orientation="landscape" r:id="rId1"/>
  <headerFooter alignWithMargins="0">
    <oddFooter>&amp;P. oldal</oddFooter>
  </headerFooter>
  <rowBreaks count="2" manualBreakCount="2">
    <brk id="43" max="11" man="1"/>
    <brk id="79" max="11" man="1"/>
  </rowBreaks>
</worksheet>
</file>

<file path=xl/worksheets/sheet8.xml><?xml version="1.0" encoding="utf-8"?>
<worksheet xmlns="http://schemas.openxmlformats.org/spreadsheetml/2006/main" xmlns:r="http://schemas.openxmlformats.org/officeDocument/2006/relationships">
  <dimension ref="A1:M180"/>
  <sheetViews>
    <sheetView view="pageBreakPreview" zoomScaleNormal="100" workbookViewId="0"/>
  </sheetViews>
  <sheetFormatPr defaultRowHeight="12.75"/>
  <cols>
    <col min="1" max="1" width="42.42578125" customWidth="1"/>
    <col min="2" max="2" width="14.140625" customWidth="1"/>
    <col min="3" max="3" width="9.5703125" customWidth="1"/>
    <col min="4" max="4" width="9.85546875" bestFit="1" customWidth="1"/>
    <col min="5" max="5" width="11" customWidth="1"/>
    <col min="6" max="7" width="9.7109375" customWidth="1"/>
    <col min="8" max="8" width="13.140625" customWidth="1"/>
    <col min="9" max="9" width="11.42578125" customWidth="1"/>
    <col min="10" max="10" width="9.7109375" customWidth="1"/>
    <col min="11" max="12" width="10.7109375" customWidth="1"/>
    <col min="13" max="13" width="9.85546875" bestFit="1" customWidth="1"/>
  </cols>
  <sheetData>
    <row r="1" spans="1:12" ht="15.75">
      <c r="A1" s="4" t="s">
        <v>646</v>
      </c>
      <c r="B1" s="4"/>
      <c r="C1" s="4"/>
      <c r="D1" s="4"/>
      <c r="E1" s="4"/>
      <c r="F1" s="4"/>
      <c r="G1" s="4"/>
      <c r="H1" s="4"/>
      <c r="I1" s="4"/>
      <c r="J1" s="5"/>
      <c r="K1" s="5"/>
      <c r="L1" s="5"/>
    </row>
    <row r="2" spans="1:12" ht="15.75">
      <c r="A2" s="4"/>
      <c r="B2" s="4"/>
      <c r="C2" s="4"/>
      <c r="D2" s="4"/>
      <c r="E2" s="4"/>
      <c r="F2" s="4"/>
      <c r="G2" s="4"/>
      <c r="H2" s="4"/>
      <c r="I2" s="4"/>
      <c r="J2" s="5"/>
      <c r="K2" s="5"/>
      <c r="L2" s="5"/>
    </row>
    <row r="3" spans="1:12" ht="15.75">
      <c r="A3" s="585" t="s">
        <v>36</v>
      </c>
      <c r="B3" s="586"/>
      <c r="C3" s="586"/>
      <c r="D3" s="586"/>
      <c r="E3" s="586"/>
      <c r="F3" s="586"/>
      <c r="G3" s="586"/>
      <c r="H3" s="586"/>
      <c r="I3" s="586"/>
      <c r="J3" s="586"/>
      <c r="K3" s="586"/>
      <c r="L3" s="586"/>
    </row>
    <row r="4" spans="1:12" ht="15.75">
      <c r="A4" s="585" t="s">
        <v>441</v>
      </c>
      <c r="B4" s="586"/>
      <c r="C4" s="586"/>
      <c r="D4" s="586"/>
      <c r="E4" s="586"/>
      <c r="F4" s="586"/>
      <c r="G4" s="586"/>
      <c r="H4" s="586"/>
      <c r="I4" s="586"/>
      <c r="J4" s="586"/>
      <c r="K4" s="586"/>
      <c r="L4" s="586"/>
    </row>
    <row r="5" spans="1:12" ht="15.75">
      <c r="A5" s="585" t="s">
        <v>20</v>
      </c>
      <c r="B5" s="586"/>
      <c r="C5" s="586"/>
      <c r="D5" s="586"/>
      <c r="E5" s="586"/>
      <c r="F5" s="586"/>
      <c r="G5" s="586"/>
      <c r="H5" s="586"/>
      <c r="I5" s="586"/>
      <c r="J5" s="586"/>
      <c r="K5" s="586"/>
      <c r="L5" s="586"/>
    </row>
    <row r="6" spans="1:12">
      <c r="A6" s="5"/>
      <c r="B6" s="5"/>
      <c r="C6" s="5"/>
      <c r="D6" s="5"/>
      <c r="E6" s="5"/>
      <c r="F6" s="5"/>
      <c r="G6" s="5"/>
      <c r="H6" s="5"/>
      <c r="I6" s="5"/>
      <c r="J6" s="5" t="s">
        <v>28</v>
      </c>
      <c r="K6" s="5"/>
      <c r="L6" s="5"/>
    </row>
    <row r="7" spans="1:12" ht="12.75" customHeight="1">
      <c r="A7" s="7"/>
      <c r="B7" s="7"/>
      <c r="C7" s="553" t="s">
        <v>345</v>
      </c>
      <c r="D7" s="556" t="s">
        <v>40</v>
      </c>
      <c r="E7" s="576"/>
      <c r="F7" s="576"/>
      <c r="G7" s="576"/>
      <c r="H7" s="576"/>
      <c r="I7" s="556" t="s">
        <v>41</v>
      </c>
      <c r="J7" s="577"/>
      <c r="K7" s="578"/>
      <c r="L7" s="553" t="s">
        <v>221</v>
      </c>
    </row>
    <row r="8" spans="1:12" ht="12.75" customHeight="1">
      <c r="A8" s="19" t="s">
        <v>39</v>
      </c>
      <c r="B8" s="19"/>
      <c r="C8" s="554"/>
      <c r="D8" s="553" t="s">
        <v>86</v>
      </c>
      <c r="E8" s="553" t="s">
        <v>87</v>
      </c>
      <c r="F8" s="553" t="s">
        <v>110</v>
      </c>
      <c r="G8" s="579" t="s">
        <v>240</v>
      </c>
      <c r="H8" s="558" t="s">
        <v>216</v>
      </c>
      <c r="I8" s="553" t="s">
        <v>44</v>
      </c>
      <c r="J8" s="553" t="s">
        <v>43</v>
      </c>
      <c r="K8" s="582" t="s">
        <v>249</v>
      </c>
      <c r="L8" s="554"/>
    </row>
    <row r="9" spans="1:12">
      <c r="A9" s="19" t="s">
        <v>42</v>
      </c>
      <c r="B9" s="19"/>
      <c r="C9" s="554"/>
      <c r="D9" s="554"/>
      <c r="E9" s="554"/>
      <c r="F9" s="554"/>
      <c r="G9" s="580"/>
      <c r="H9" s="587"/>
      <c r="I9" s="554"/>
      <c r="J9" s="554"/>
      <c r="K9" s="583"/>
      <c r="L9" s="554"/>
    </row>
    <row r="10" spans="1:12">
      <c r="A10" s="8"/>
      <c r="B10" s="8"/>
      <c r="C10" s="555"/>
      <c r="D10" s="555"/>
      <c r="E10" s="555"/>
      <c r="F10" s="555"/>
      <c r="G10" s="581"/>
      <c r="H10" s="588"/>
      <c r="I10" s="555"/>
      <c r="J10" s="555"/>
      <c r="K10" s="584"/>
      <c r="L10" s="555"/>
    </row>
    <row r="11" spans="1:12">
      <c r="A11" s="7" t="s">
        <v>8</v>
      </c>
      <c r="B11" s="9"/>
      <c r="C11" s="18" t="s">
        <v>9</v>
      </c>
      <c r="D11" s="9" t="s">
        <v>10</v>
      </c>
      <c r="E11" s="18" t="s">
        <v>11</v>
      </c>
      <c r="F11" s="9" t="s">
        <v>12</v>
      </c>
      <c r="G11" s="18" t="s">
        <v>13</v>
      </c>
      <c r="H11" s="17" t="s">
        <v>14</v>
      </c>
      <c r="I11" s="9" t="s">
        <v>16</v>
      </c>
      <c r="J11" s="9" t="s">
        <v>17</v>
      </c>
      <c r="K11" s="18" t="s">
        <v>18</v>
      </c>
      <c r="L11" s="9" t="s">
        <v>19</v>
      </c>
    </row>
    <row r="12" spans="1:12">
      <c r="A12" s="13" t="s">
        <v>250</v>
      </c>
      <c r="B12" s="13"/>
      <c r="C12" s="7"/>
      <c r="D12" s="122"/>
      <c r="E12" s="122"/>
      <c r="F12" s="126"/>
      <c r="G12" s="122"/>
      <c r="H12" s="126"/>
      <c r="I12" s="122"/>
      <c r="J12" s="125"/>
      <c r="K12" s="122"/>
      <c r="L12" s="126"/>
    </row>
    <row r="13" spans="1:12">
      <c r="A13" s="15" t="s">
        <v>46</v>
      </c>
      <c r="B13" s="302" t="s">
        <v>194</v>
      </c>
      <c r="C13" s="281">
        <f>SUM(D13:L13)</f>
        <v>276052</v>
      </c>
      <c r="D13" s="121">
        <v>190211</v>
      </c>
      <c r="E13" s="121">
        <v>36141</v>
      </c>
      <c r="F13" s="128">
        <v>43237</v>
      </c>
      <c r="G13" s="121"/>
      <c r="H13" s="128"/>
      <c r="I13" s="362">
        <v>6463</v>
      </c>
      <c r="J13" s="127">
        <v>0</v>
      </c>
      <c r="K13" s="121">
        <v>0</v>
      </c>
      <c r="L13" s="128">
        <v>0</v>
      </c>
    </row>
    <row r="14" spans="1:12">
      <c r="A14" s="13" t="s">
        <v>251</v>
      </c>
      <c r="B14" s="7"/>
      <c r="C14" s="7"/>
      <c r="D14" s="130"/>
      <c r="E14" s="122"/>
      <c r="F14" s="126"/>
      <c r="G14" s="122"/>
      <c r="H14" s="126"/>
      <c r="I14" s="131"/>
      <c r="J14" s="125"/>
      <c r="K14" s="122"/>
      <c r="L14" s="126"/>
    </row>
    <row r="15" spans="1:12">
      <c r="A15" s="15" t="s">
        <v>35</v>
      </c>
      <c r="B15" s="302" t="s">
        <v>194</v>
      </c>
      <c r="C15" s="281">
        <f>SUM(D15:L15)</f>
        <v>0</v>
      </c>
      <c r="D15" s="118">
        <v>0</v>
      </c>
      <c r="E15" s="121">
        <v>0</v>
      </c>
      <c r="F15" s="128">
        <v>0</v>
      </c>
      <c r="G15" s="121">
        <v>0</v>
      </c>
      <c r="H15" s="128">
        <v>0</v>
      </c>
      <c r="I15" s="115">
        <v>0</v>
      </c>
      <c r="J15" s="127">
        <v>0</v>
      </c>
      <c r="K15" s="121">
        <v>0</v>
      </c>
      <c r="L15" s="128">
        <v>0</v>
      </c>
    </row>
    <row r="16" spans="1:12">
      <c r="A16" s="57" t="s">
        <v>306</v>
      </c>
      <c r="B16" s="303"/>
      <c r="C16" s="334"/>
      <c r="D16" s="119"/>
      <c r="E16" s="95"/>
      <c r="F16" s="129"/>
      <c r="G16" s="95"/>
      <c r="H16" s="129"/>
      <c r="I16" s="112"/>
      <c r="J16" s="139"/>
      <c r="K16" s="95"/>
      <c r="L16" s="129"/>
    </row>
    <row r="17" spans="1:13">
      <c r="A17" s="15" t="s">
        <v>35</v>
      </c>
      <c r="B17" s="303" t="s">
        <v>194</v>
      </c>
      <c r="C17" s="281">
        <f>SUM(D17:L17)</f>
        <v>0</v>
      </c>
      <c r="D17" s="119">
        <v>0</v>
      </c>
      <c r="E17" s="95">
        <v>0</v>
      </c>
      <c r="F17" s="129">
        <v>0</v>
      </c>
      <c r="G17" s="95">
        <v>0</v>
      </c>
      <c r="H17" s="129">
        <v>0</v>
      </c>
      <c r="I17" s="112">
        <v>0</v>
      </c>
      <c r="J17" s="139">
        <v>0</v>
      </c>
      <c r="K17" s="95">
        <v>0</v>
      </c>
      <c r="L17" s="129">
        <v>0</v>
      </c>
    </row>
    <row r="18" spans="1:13">
      <c r="A18" s="13" t="s">
        <v>307</v>
      </c>
      <c r="B18" s="7"/>
      <c r="C18" s="7"/>
      <c r="D18" s="122"/>
      <c r="E18" s="122"/>
      <c r="F18" s="126"/>
      <c r="G18" s="122"/>
      <c r="H18" s="126"/>
      <c r="I18" s="122"/>
      <c r="J18" s="125"/>
      <c r="K18" s="122"/>
      <c r="L18" s="126"/>
    </row>
    <row r="19" spans="1:13" ht="11.25" customHeight="1">
      <c r="A19" s="15" t="s">
        <v>46</v>
      </c>
      <c r="B19" s="302" t="s">
        <v>192</v>
      </c>
      <c r="C19" s="281">
        <f>SUM(D19:L19)</f>
        <v>0</v>
      </c>
      <c r="D19" s="121">
        <f>SUM(E19:L19)</f>
        <v>0</v>
      </c>
      <c r="E19" s="121">
        <v>0</v>
      </c>
      <c r="F19" s="128">
        <v>0</v>
      </c>
      <c r="G19" s="121">
        <v>0</v>
      </c>
      <c r="H19" s="128">
        <v>0</v>
      </c>
      <c r="I19" s="121"/>
      <c r="J19" s="127">
        <v>0</v>
      </c>
      <c r="K19" s="121">
        <v>0</v>
      </c>
      <c r="L19" s="128">
        <v>0</v>
      </c>
    </row>
    <row r="20" spans="1:13" ht="11.25" customHeight="1">
      <c r="A20" s="13" t="s">
        <v>405</v>
      </c>
      <c r="B20" s="7"/>
      <c r="C20" s="7"/>
      <c r="D20" s="122"/>
      <c r="E20" s="122"/>
      <c r="F20" s="126"/>
      <c r="G20" s="122"/>
      <c r="H20" s="126"/>
      <c r="I20" s="122"/>
      <c r="J20" s="125"/>
      <c r="K20" s="122"/>
      <c r="L20" s="126"/>
    </row>
    <row r="21" spans="1:13" ht="11.25" customHeight="1">
      <c r="A21" s="15" t="s">
        <v>46</v>
      </c>
      <c r="B21" s="302" t="s">
        <v>192</v>
      </c>
      <c r="C21" s="281">
        <f>SUM(D21:L21)</f>
        <v>560</v>
      </c>
      <c r="D21" s="121">
        <v>0</v>
      </c>
      <c r="E21" s="121">
        <v>0</v>
      </c>
      <c r="F21" s="128">
        <v>560</v>
      </c>
      <c r="G21" s="121">
        <v>0</v>
      </c>
      <c r="H21" s="128">
        <v>0</v>
      </c>
      <c r="I21" s="121"/>
      <c r="J21" s="127">
        <v>0</v>
      </c>
      <c r="K21" s="121">
        <v>0</v>
      </c>
      <c r="L21" s="128">
        <v>0</v>
      </c>
    </row>
    <row r="22" spans="1:13">
      <c r="A22" s="13" t="s">
        <v>50</v>
      </c>
      <c r="B22" s="13"/>
      <c r="C22" s="13"/>
      <c r="D22" s="126"/>
      <c r="E22" s="122"/>
      <c r="F22" s="126"/>
      <c r="G22" s="122"/>
      <c r="H22" s="126"/>
      <c r="I22" s="122"/>
      <c r="J22" s="125"/>
      <c r="K22" s="122"/>
      <c r="L22" s="126"/>
    </row>
    <row r="23" spans="1:13" s="184" customFormat="1">
      <c r="A23" s="14" t="s">
        <v>35</v>
      </c>
      <c r="B23" s="14"/>
      <c r="C23" s="281">
        <f>SUM(D23:L23)</f>
        <v>276612</v>
      </c>
      <c r="D23" s="136">
        <f>SUM(D13,D15,D19,D21)</f>
        <v>190211</v>
      </c>
      <c r="E23" s="136">
        <f t="shared" ref="E23:L23" si="0">SUM(E13,E15,E19,E21)</f>
        <v>36141</v>
      </c>
      <c r="F23" s="136">
        <f t="shared" si="0"/>
        <v>43797</v>
      </c>
      <c r="G23" s="136">
        <f t="shared" si="0"/>
        <v>0</v>
      </c>
      <c r="H23" s="136">
        <f t="shared" si="0"/>
        <v>0</v>
      </c>
      <c r="I23" s="136">
        <f t="shared" si="0"/>
        <v>6463</v>
      </c>
      <c r="J23" s="136">
        <f t="shared" si="0"/>
        <v>0</v>
      </c>
      <c r="K23" s="136">
        <f t="shared" si="0"/>
        <v>0</v>
      </c>
      <c r="L23" s="136">
        <f t="shared" si="0"/>
        <v>0</v>
      </c>
      <c r="M23" s="414"/>
    </row>
    <row r="24" spans="1:13" ht="16.5" customHeight="1">
      <c r="A24" s="267" t="s">
        <v>195</v>
      </c>
      <c r="B24" s="267"/>
      <c r="C24" s="281">
        <f>SUM(D24:L24)</f>
        <v>560</v>
      </c>
      <c r="D24" s="266">
        <v>0</v>
      </c>
      <c r="E24" s="266">
        <v>0</v>
      </c>
      <c r="F24" s="266">
        <v>560</v>
      </c>
      <c r="G24" s="266">
        <v>0</v>
      </c>
      <c r="H24" s="266"/>
      <c r="I24" s="266">
        <v>0</v>
      </c>
      <c r="J24" s="266">
        <v>0</v>
      </c>
      <c r="K24" s="266">
        <v>0</v>
      </c>
      <c r="L24" s="266">
        <v>0</v>
      </c>
    </row>
    <row r="25" spans="1:13" ht="18.75" customHeight="1">
      <c r="A25" s="267" t="s">
        <v>196</v>
      </c>
      <c r="B25" s="267"/>
      <c r="C25" s="281">
        <f>SUM(D25:L25)</f>
        <v>0</v>
      </c>
      <c r="D25" s="265">
        <v>0</v>
      </c>
      <c r="E25" s="265">
        <v>0</v>
      </c>
      <c r="F25" s="265">
        <v>0</v>
      </c>
      <c r="G25" s="265">
        <v>0</v>
      </c>
      <c r="H25" s="265">
        <v>0</v>
      </c>
      <c r="I25" s="265">
        <v>0</v>
      </c>
      <c r="J25" s="265">
        <v>0</v>
      </c>
      <c r="K25" s="265">
        <v>0</v>
      </c>
      <c r="L25" s="265">
        <v>0</v>
      </c>
    </row>
    <row r="26" spans="1:13" ht="18.75" customHeight="1">
      <c r="A26" s="267" t="s">
        <v>197</v>
      </c>
      <c r="B26" s="267"/>
      <c r="C26" s="281">
        <f>SUM(D26:L26)</f>
        <v>276052</v>
      </c>
      <c r="D26" s="266">
        <f>SUM(D13,D15)</f>
        <v>190211</v>
      </c>
      <c r="E26" s="266">
        <f t="shared" ref="E26:L26" si="1">SUM(E13,E15)</f>
        <v>36141</v>
      </c>
      <c r="F26" s="266">
        <f t="shared" si="1"/>
        <v>43237</v>
      </c>
      <c r="G26" s="266">
        <f t="shared" si="1"/>
        <v>0</v>
      </c>
      <c r="H26" s="266">
        <f t="shared" si="1"/>
        <v>0</v>
      </c>
      <c r="I26" s="266">
        <f t="shared" si="1"/>
        <v>6463</v>
      </c>
      <c r="J26" s="266">
        <f t="shared" si="1"/>
        <v>0</v>
      </c>
      <c r="K26" s="266">
        <f t="shared" si="1"/>
        <v>0</v>
      </c>
      <c r="L26" s="266">
        <f t="shared" si="1"/>
        <v>0</v>
      </c>
    </row>
    <row r="27" spans="1:13">
      <c r="A27" s="1"/>
      <c r="B27" s="1"/>
      <c r="C27" s="1"/>
      <c r="D27" s="183"/>
      <c r="E27" s="183"/>
      <c r="F27" s="183"/>
      <c r="G27" s="183"/>
      <c r="H27" s="183"/>
      <c r="I27" s="183"/>
      <c r="J27" s="183"/>
      <c r="K27" s="183"/>
      <c r="L27" s="183"/>
    </row>
    <row r="28" spans="1:13">
      <c r="A28" s="1"/>
      <c r="B28" s="1"/>
      <c r="C28" s="1"/>
      <c r="D28" s="183"/>
      <c r="E28" s="183"/>
      <c r="F28" s="183"/>
      <c r="G28" s="183"/>
      <c r="H28" s="183"/>
      <c r="I28" s="183"/>
      <c r="J28" s="183"/>
      <c r="K28" s="183"/>
      <c r="L28" s="183"/>
    </row>
    <row r="29" spans="1:13">
      <c r="A29" s="1"/>
      <c r="B29" s="1"/>
      <c r="C29" s="1"/>
      <c r="D29" s="183"/>
      <c r="E29" s="183"/>
      <c r="F29" s="183"/>
      <c r="G29" s="183"/>
      <c r="H29" s="183"/>
      <c r="I29" s="183"/>
      <c r="J29" s="183"/>
      <c r="K29" s="183"/>
      <c r="L29" s="183"/>
    </row>
    <row r="30" spans="1:1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</row>
    <row r="31" spans="1:1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</row>
    <row r="32" spans="1:1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</row>
    <row r="33" spans="1:1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</row>
    <row r="34" spans="1:1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</row>
    <row r="35" spans="1:1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</row>
    <row r="36" spans="1:1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</row>
    <row r="37" spans="1:1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</row>
    <row r="38" spans="1:1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</row>
    <row r="39" spans="1:1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1:1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</row>
    <row r="41" spans="1:1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</row>
    <row r="42" spans="1:1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</row>
    <row r="43" spans="1:1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</row>
    <row r="44" spans="1:1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</row>
    <row r="45" spans="1:1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</row>
    <row r="46" spans="1:1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</row>
    <row r="47" spans="1:1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</row>
    <row r="48" spans="1:1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</row>
    <row r="49" spans="1:1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</row>
    <row r="50" spans="1:1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</row>
    <row r="51" spans="1:1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</row>
    <row r="52" spans="1:1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</row>
    <row r="53" spans="1:1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</row>
    <row r="54" spans="1:1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</row>
    <row r="55" spans="1:1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</row>
    <row r="56" spans="1:1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</row>
    <row r="57" spans="1:1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</row>
    <row r="58" spans="1:1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</row>
    <row r="59" spans="1:1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</row>
    <row r="60" spans="1:1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</row>
    <row r="61" spans="1:1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</row>
    <row r="62" spans="1:1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</row>
    <row r="63" spans="1:1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</row>
    <row r="64" spans="1:1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</row>
    <row r="65" spans="1:1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</row>
    <row r="66" spans="1:1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</row>
    <row r="67" spans="1:1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</row>
    <row r="68" spans="1:1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</row>
    <row r="69" spans="1:1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</row>
    <row r="70" spans="1:1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</row>
    <row r="71" spans="1:1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</row>
    <row r="72" spans="1:1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</row>
    <row r="73" spans="1:1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</row>
    <row r="74" spans="1:1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</row>
    <row r="75" spans="1:1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</row>
    <row r="76" spans="1:1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</row>
    <row r="77" spans="1:1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</row>
    <row r="78" spans="1:1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</row>
    <row r="79" spans="1:1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</row>
    <row r="80" spans="1:1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</row>
    <row r="81" spans="1:1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</row>
    <row r="82" spans="1:1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</row>
    <row r="83" spans="1:1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</row>
    <row r="84" spans="1:1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</row>
    <row r="85" spans="1:1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</row>
    <row r="86" spans="1:1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</row>
    <row r="87" spans="1:1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</row>
    <row r="88" spans="1:1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</row>
    <row r="89" spans="1:1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</row>
    <row r="90" spans="1:1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</row>
    <row r="91" spans="1:1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</row>
    <row r="92" spans="1:1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</row>
    <row r="93" spans="1:1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</row>
    <row r="94" spans="1:1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</row>
    <row r="95" spans="1:1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</row>
    <row r="96" spans="1:1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</row>
    <row r="97" spans="1:1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</row>
    <row r="98" spans="1:1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</row>
    <row r="99" spans="1:1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</row>
    <row r="100" spans="1:1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</row>
    <row r="101" spans="1:1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</row>
    <row r="102" spans="1:1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</row>
    <row r="103" spans="1:1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</row>
    <row r="104" spans="1:1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</row>
    <row r="105" spans="1:1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</row>
    <row r="106" spans="1:1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</row>
    <row r="107" spans="1:1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</row>
    <row r="108" spans="1:1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</row>
    <row r="109" spans="1:1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</row>
    <row r="110" spans="1:1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</row>
    <row r="111" spans="1:1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</row>
    <row r="112" spans="1:1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</row>
    <row r="113" spans="1:1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</row>
    <row r="114" spans="1:1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</row>
    <row r="115" spans="1:1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</row>
    <row r="116" spans="1:1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</row>
    <row r="117" spans="1:1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</row>
    <row r="118" spans="1:1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</row>
    <row r="119" spans="1:1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</row>
    <row r="120" spans="1:1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</row>
    <row r="121" spans="1:1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</row>
    <row r="122" spans="1:1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</row>
    <row r="123" spans="1:1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</row>
    <row r="124" spans="1:1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</row>
    <row r="125" spans="1:1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</row>
    <row r="126" spans="1:1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</row>
    <row r="127" spans="1:1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</row>
    <row r="128" spans="1:1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</row>
    <row r="129" spans="1:1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</row>
    <row r="130" spans="1:1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</row>
    <row r="131" spans="1:1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</row>
    <row r="132" spans="1:1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</row>
    <row r="133" spans="1:1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</row>
    <row r="134" spans="1:1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</row>
    <row r="135" spans="1:1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</row>
    <row r="136" spans="1:1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</row>
    <row r="137" spans="1:1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</row>
    <row r="138" spans="1:1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</row>
    <row r="139" spans="1:1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</row>
    <row r="140" spans="1:1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</row>
    <row r="141" spans="1:1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</row>
    <row r="142" spans="1:1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</row>
    <row r="143" spans="1:1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</row>
    <row r="144" spans="1:1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</row>
    <row r="145" spans="1:1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</row>
    <row r="146" spans="1:1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</row>
    <row r="147" spans="1:1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</row>
    <row r="148" spans="1:1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</row>
    <row r="149" spans="1:1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</row>
    <row r="150" spans="1:1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</row>
    <row r="151" spans="1:1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</row>
    <row r="152" spans="1:1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</row>
    <row r="153" spans="1:1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</row>
    <row r="154" spans="1:1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</row>
    <row r="155" spans="1:1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</row>
    <row r="156" spans="1:1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</row>
    <row r="157" spans="1:1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</row>
    <row r="158" spans="1:1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</row>
    <row r="159" spans="1:1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</row>
    <row r="160" spans="1:1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</row>
    <row r="161" spans="1:1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</row>
    <row r="162" spans="1:1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</row>
    <row r="163" spans="1:1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</row>
    <row r="164" spans="1:1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</row>
    <row r="165" spans="1:1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</row>
    <row r="166" spans="1:1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</row>
    <row r="167" spans="1:1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</row>
    <row r="168" spans="1:1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</row>
    <row r="169" spans="1:1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</row>
    <row r="170" spans="1:1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</row>
    <row r="171" spans="1:1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</row>
    <row r="172" spans="1:1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</row>
    <row r="173" spans="1:1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</row>
    <row r="174" spans="1:1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</row>
    <row r="175" spans="1:1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</row>
    <row r="176" spans="1:1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</row>
    <row r="177" spans="1:1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</row>
    <row r="178" spans="1:1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</row>
    <row r="179" spans="1:1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</row>
    <row r="180" spans="1:1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</row>
  </sheetData>
  <mergeCells count="15">
    <mergeCell ref="A3:L3"/>
    <mergeCell ref="A4:L4"/>
    <mergeCell ref="A5:L5"/>
    <mergeCell ref="L7:L10"/>
    <mergeCell ref="D8:D10"/>
    <mergeCell ref="E8:E10"/>
    <mergeCell ref="F8:F10"/>
    <mergeCell ref="G8:G10"/>
    <mergeCell ref="H8:H10"/>
    <mergeCell ref="I8:I10"/>
    <mergeCell ref="J8:J10"/>
    <mergeCell ref="K8:K10"/>
    <mergeCell ref="D7:H7"/>
    <mergeCell ref="I7:K7"/>
    <mergeCell ref="C7:C10"/>
  </mergeCells>
  <phoneticPr fontId="0" type="noConversion"/>
  <printOptions horizontalCentered="1"/>
  <pageMargins left="0.39370078740157483" right="0.39370078740157483" top="0.59055118110236227" bottom="0.59055118110236227" header="0.51181102362204722" footer="0.51181102362204722"/>
  <pageSetup paperSize="9" scale="80" firstPageNumber="13" orientation="landscape" horizontalDpi="300" verticalDpi="300" r:id="rId1"/>
  <headerFooter alignWithMargins="0">
    <oddFooter>&amp;P. oldal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:DM121"/>
  <sheetViews>
    <sheetView view="pageBreakPreview" topLeftCell="A7" zoomScaleNormal="100" zoomScaleSheetLayoutView="100" workbookViewId="0">
      <pane ySplit="1695" activePane="bottomLeft"/>
      <selection activeCell="A7" sqref="A7"/>
      <selection pane="bottomLeft"/>
    </sheetView>
  </sheetViews>
  <sheetFormatPr defaultRowHeight="15"/>
  <cols>
    <col min="1" max="1" width="36.7109375" style="448" customWidth="1"/>
    <col min="2" max="2" width="8.5703125" style="448" customWidth="1"/>
    <col min="3" max="3" width="10.140625" style="448" customWidth="1"/>
    <col min="4" max="4" width="11" style="448" customWidth="1"/>
    <col min="5" max="5" width="10.5703125" style="448" customWidth="1"/>
    <col min="6" max="6" width="11.5703125" style="448" bestFit="1" customWidth="1"/>
    <col min="7" max="7" width="14" style="448" bestFit="1" customWidth="1"/>
    <col min="8" max="8" width="12" style="448" customWidth="1"/>
    <col min="9" max="9" width="10.28515625" style="448" customWidth="1"/>
    <col min="10" max="10" width="11.140625" style="448" customWidth="1"/>
    <col min="11" max="11" width="13.5703125" style="448" customWidth="1"/>
    <col min="12" max="12" width="10.140625" style="448" customWidth="1"/>
    <col min="13" max="16384" width="9.140625" style="448"/>
  </cols>
  <sheetData>
    <row r="1" spans="1:17" ht="15.75">
      <c r="A1" s="442" t="s">
        <v>647</v>
      </c>
      <c r="B1" s="443"/>
      <c r="C1" s="442"/>
      <c r="D1" s="442"/>
      <c r="E1" s="442"/>
      <c r="F1" s="442"/>
      <c r="G1" s="442"/>
      <c r="H1" s="519"/>
      <c r="I1" s="519"/>
      <c r="J1" s="519"/>
      <c r="K1" s="446"/>
      <c r="L1" s="446"/>
      <c r="M1" s="446"/>
      <c r="N1" s="446"/>
      <c r="O1" s="451"/>
    </row>
    <row r="2" spans="1:17" ht="15.75">
      <c r="A2" s="442"/>
      <c r="B2" s="443"/>
      <c r="C2" s="442"/>
      <c r="D2" s="442"/>
      <c r="E2" s="442"/>
      <c r="F2" s="442"/>
      <c r="G2" s="442"/>
      <c r="H2" s="519"/>
      <c r="I2" s="519"/>
      <c r="J2" s="519"/>
      <c r="K2" s="446"/>
      <c r="L2" s="446"/>
      <c r="M2" s="446"/>
      <c r="N2" s="446"/>
      <c r="O2" s="451"/>
    </row>
    <row r="3" spans="1:17" ht="15.75">
      <c r="A3" s="572" t="s">
        <v>554</v>
      </c>
      <c r="B3" s="572"/>
      <c r="C3" s="572"/>
      <c r="D3" s="572"/>
      <c r="E3" s="572"/>
      <c r="F3" s="572"/>
      <c r="G3" s="572"/>
      <c r="H3" s="572"/>
      <c r="I3" s="572"/>
      <c r="J3" s="572"/>
      <c r="K3" s="572"/>
      <c r="L3" s="572"/>
    </row>
    <row r="4" spans="1:17" ht="15.75">
      <c r="A4" s="572" t="s">
        <v>441</v>
      </c>
      <c r="B4" s="572"/>
      <c r="C4" s="572"/>
      <c r="D4" s="572"/>
      <c r="E4" s="572"/>
      <c r="F4" s="572"/>
      <c r="G4" s="572"/>
      <c r="H4" s="572"/>
      <c r="I4" s="572"/>
      <c r="J4" s="572"/>
      <c r="K4" s="572"/>
      <c r="L4" s="572"/>
    </row>
    <row r="5" spans="1:17" ht="15.75">
      <c r="A5" s="572" t="s">
        <v>20</v>
      </c>
      <c r="B5" s="572"/>
      <c r="C5" s="572"/>
      <c r="D5" s="572"/>
      <c r="E5" s="572"/>
      <c r="F5" s="572"/>
      <c r="G5" s="572"/>
      <c r="H5" s="572"/>
      <c r="I5" s="572"/>
      <c r="J5" s="572"/>
      <c r="K5" s="572"/>
      <c r="L5" s="572"/>
    </row>
    <row r="6" spans="1:17">
      <c r="A6" s="444"/>
      <c r="B6" s="444"/>
      <c r="C6" s="444"/>
      <c r="D6" s="520"/>
      <c r="E6" s="444"/>
      <c r="F6" s="444"/>
      <c r="G6" s="444"/>
      <c r="H6" s="444"/>
      <c r="I6" s="592" t="s">
        <v>28</v>
      </c>
      <c r="J6" s="592"/>
      <c r="K6" s="592"/>
      <c r="L6" s="592"/>
    </row>
    <row r="7" spans="1:17" ht="15" customHeight="1">
      <c r="A7" s="452" t="s">
        <v>39</v>
      </c>
      <c r="B7" s="564" t="s">
        <v>556</v>
      </c>
      <c r="C7" s="589" t="s">
        <v>605</v>
      </c>
      <c r="D7" s="595" t="s">
        <v>40</v>
      </c>
      <c r="E7" s="596"/>
      <c r="F7" s="596"/>
      <c r="G7" s="596"/>
      <c r="H7" s="597"/>
      <c r="I7" s="598" t="s">
        <v>41</v>
      </c>
      <c r="J7" s="599"/>
      <c r="K7" s="599"/>
      <c r="L7" s="564" t="s">
        <v>606</v>
      </c>
      <c r="Q7" s="473"/>
    </row>
    <row r="8" spans="1:17" ht="12.75" customHeight="1">
      <c r="A8" s="453" t="s">
        <v>42</v>
      </c>
      <c r="B8" s="574"/>
      <c r="C8" s="593"/>
      <c r="D8" s="564" t="s">
        <v>86</v>
      </c>
      <c r="E8" s="564" t="s">
        <v>87</v>
      </c>
      <c r="F8" s="564" t="s">
        <v>110</v>
      </c>
      <c r="G8" s="564" t="s">
        <v>240</v>
      </c>
      <c r="H8" s="564" t="s">
        <v>216</v>
      </c>
      <c r="I8" s="589" t="s">
        <v>44</v>
      </c>
      <c r="J8" s="564" t="s">
        <v>43</v>
      </c>
      <c r="K8" s="600" t="s">
        <v>248</v>
      </c>
      <c r="L8" s="565"/>
    </row>
    <row r="9" spans="1:17">
      <c r="A9" s="453"/>
      <c r="B9" s="574"/>
      <c r="C9" s="593"/>
      <c r="D9" s="565"/>
      <c r="E9" s="565"/>
      <c r="F9" s="565"/>
      <c r="G9" s="565"/>
      <c r="H9" s="565"/>
      <c r="I9" s="590"/>
      <c r="J9" s="565"/>
      <c r="K9" s="601"/>
      <c r="L9" s="565"/>
    </row>
    <row r="10" spans="1:17" ht="29.25" customHeight="1">
      <c r="A10" s="454"/>
      <c r="B10" s="575"/>
      <c r="C10" s="594"/>
      <c r="D10" s="566"/>
      <c r="E10" s="566"/>
      <c r="F10" s="566"/>
      <c r="G10" s="566"/>
      <c r="H10" s="566"/>
      <c r="I10" s="591"/>
      <c r="J10" s="566"/>
      <c r="K10" s="602"/>
      <c r="L10" s="566"/>
    </row>
    <row r="11" spans="1:17">
      <c r="A11" s="456" t="s">
        <v>8</v>
      </c>
      <c r="B11" s="456" t="s">
        <v>9</v>
      </c>
      <c r="C11" s="456" t="s">
        <v>10</v>
      </c>
      <c r="D11" s="456" t="s">
        <v>11</v>
      </c>
      <c r="E11" s="456" t="s">
        <v>12</v>
      </c>
      <c r="F11" s="456" t="s">
        <v>13</v>
      </c>
      <c r="G11" s="456" t="s">
        <v>14</v>
      </c>
      <c r="H11" s="456" t="s">
        <v>15</v>
      </c>
      <c r="I11" s="456" t="s">
        <v>16</v>
      </c>
      <c r="J11" s="456" t="s">
        <v>17</v>
      </c>
      <c r="K11" s="456" t="s">
        <v>18</v>
      </c>
      <c r="L11" s="456" t="s">
        <v>607</v>
      </c>
    </row>
    <row r="12" spans="1:17">
      <c r="A12" s="471" t="s">
        <v>608</v>
      </c>
      <c r="B12" s="458" t="s">
        <v>561</v>
      </c>
      <c r="C12" s="504"/>
      <c r="D12" s="521"/>
      <c r="E12" s="522"/>
      <c r="F12" s="521"/>
      <c r="G12" s="522"/>
      <c r="H12" s="522"/>
      <c r="I12" s="521"/>
      <c r="J12" s="522"/>
      <c r="K12" s="521"/>
      <c r="L12" s="522"/>
      <c r="M12" s="462"/>
      <c r="N12" s="462">
        <f>C12-M12</f>
        <v>0</v>
      </c>
    </row>
    <row r="13" spans="1:17">
      <c r="A13" s="464" t="s">
        <v>48</v>
      </c>
      <c r="B13" s="464"/>
      <c r="C13" s="523">
        <f>SUM(D13:L13)</f>
        <v>139810</v>
      </c>
      <c r="D13" s="500">
        <v>90162</v>
      </c>
      <c r="E13" s="501">
        <v>18656</v>
      </c>
      <c r="F13" s="500">
        <v>30103</v>
      </c>
      <c r="G13" s="501"/>
      <c r="H13" s="501"/>
      <c r="I13" s="500">
        <v>889</v>
      </c>
      <c r="J13" s="501"/>
      <c r="K13" s="500"/>
      <c r="L13" s="501"/>
      <c r="M13" s="462">
        <f>SUM(D13:L13)</f>
        <v>139810</v>
      </c>
      <c r="N13" s="462">
        <f>M13-C13</f>
        <v>0</v>
      </c>
      <c r="O13" s="462"/>
    </row>
    <row r="14" spans="1:17">
      <c r="A14" s="471" t="s">
        <v>609</v>
      </c>
      <c r="B14" s="458" t="s">
        <v>561</v>
      </c>
      <c r="C14" s="501"/>
      <c r="D14" s="521"/>
      <c r="E14" s="522"/>
      <c r="F14" s="521"/>
      <c r="G14" s="522"/>
      <c r="H14" s="522"/>
      <c r="I14" s="521"/>
      <c r="J14" s="522"/>
      <c r="K14" s="521"/>
      <c r="L14" s="522"/>
      <c r="M14" s="462">
        <f t="shared" ref="M14:M77" si="0">SUM(D14:L14)</f>
        <v>0</v>
      </c>
      <c r="N14" s="462">
        <f t="shared" ref="N14:N77" si="1">M14-C14</f>
        <v>0</v>
      </c>
      <c r="O14" s="462"/>
    </row>
    <row r="15" spans="1:17">
      <c r="A15" s="463" t="s">
        <v>48</v>
      </c>
      <c r="B15" s="463"/>
      <c r="C15" s="523">
        <f>SUM(D15:L15)</f>
        <v>129512</v>
      </c>
      <c r="D15" s="524">
        <v>83878</v>
      </c>
      <c r="E15" s="523">
        <v>15446</v>
      </c>
      <c r="F15" s="524">
        <v>27673</v>
      </c>
      <c r="G15" s="523"/>
      <c r="H15" s="523"/>
      <c r="I15" s="524">
        <v>2515</v>
      </c>
      <c r="J15" s="523"/>
      <c r="K15" s="524"/>
      <c r="L15" s="523"/>
      <c r="M15" s="462">
        <f t="shared" si="0"/>
        <v>129512</v>
      </c>
      <c r="N15" s="462">
        <f t="shared" si="1"/>
        <v>0</v>
      </c>
      <c r="O15" s="462"/>
    </row>
    <row r="16" spans="1:17">
      <c r="A16" s="497" t="s">
        <v>610</v>
      </c>
      <c r="B16" s="458" t="s">
        <v>561</v>
      </c>
      <c r="C16" s="501"/>
      <c r="D16" s="500"/>
      <c r="E16" s="501"/>
      <c r="F16" s="500"/>
      <c r="G16" s="501"/>
      <c r="H16" s="501"/>
      <c r="I16" s="500"/>
      <c r="J16" s="501"/>
      <c r="K16" s="500"/>
      <c r="L16" s="501"/>
      <c r="M16" s="462">
        <f t="shared" si="0"/>
        <v>0</v>
      </c>
      <c r="N16" s="462">
        <f t="shared" si="1"/>
        <v>0</v>
      </c>
      <c r="O16" s="462"/>
    </row>
    <row r="17" spans="1:18">
      <c r="A17" s="463" t="s">
        <v>48</v>
      </c>
      <c r="B17" s="463"/>
      <c r="C17" s="523">
        <f>SUM(D17:L17)</f>
        <v>72137</v>
      </c>
      <c r="D17" s="524">
        <v>45056</v>
      </c>
      <c r="E17" s="523">
        <v>8490</v>
      </c>
      <c r="F17" s="500">
        <v>17389</v>
      </c>
      <c r="G17" s="501"/>
      <c r="H17" s="501"/>
      <c r="I17" s="500">
        <v>1202</v>
      </c>
      <c r="J17" s="501"/>
      <c r="K17" s="500"/>
      <c r="L17" s="501"/>
      <c r="M17" s="462">
        <f t="shared" si="0"/>
        <v>72137</v>
      </c>
      <c r="N17" s="462">
        <f t="shared" si="1"/>
        <v>0</v>
      </c>
      <c r="O17" s="462"/>
    </row>
    <row r="18" spans="1:18">
      <c r="A18" s="497" t="s">
        <v>611</v>
      </c>
      <c r="B18" s="497"/>
      <c r="C18" s="501"/>
      <c r="D18" s="500"/>
      <c r="E18" s="501"/>
      <c r="F18" s="521"/>
      <c r="G18" s="522"/>
      <c r="H18" s="522"/>
      <c r="I18" s="521"/>
      <c r="J18" s="522"/>
      <c r="K18" s="521"/>
      <c r="L18" s="522"/>
      <c r="M18" s="462">
        <f t="shared" si="0"/>
        <v>0</v>
      </c>
      <c r="N18" s="462">
        <f t="shared" si="1"/>
        <v>0</v>
      </c>
      <c r="O18" s="462"/>
    </row>
    <row r="19" spans="1:18">
      <c r="A19" s="464" t="s">
        <v>48</v>
      </c>
      <c r="B19" s="458" t="s">
        <v>561</v>
      </c>
      <c r="C19" s="501">
        <f>C21+C23</f>
        <v>41453</v>
      </c>
      <c r="D19" s="501">
        <f t="shared" ref="D19:L19" si="2">D21+D23</f>
        <v>25090</v>
      </c>
      <c r="E19" s="501">
        <f t="shared" si="2"/>
        <v>4717</v>
      </c>
      <c r="F19" s="501">
        <f t="shared" si="2"/>
        <v>9203</v>
      </c>
      <c r="G19" s="501">
        <f t="shared" si="2"/>
        <v>0</v>
      </c>
      <c r="H19" s="501">
        <f t="shared" si="2"/>
        <v>0</v>
      </c>
      <c r="I19" s="501">
        <f t="shared" si="2"/>
        <v>2443</v>
      </c>
      <c r="J19" s="501">
        <f t="shared" si="2"/>
        <v>0</v>
      </c>
      <c r="K19" s="501">
        <f t="shared" si="2"/>
        <v>0</v>
      </c>
      <c r="L19" s="501">
        <f t="shared" si="2"/>
        <v>0</v>
      </c>
      <c r="M19" s="462">
        <f t="shared" si="0"/>
        <v>41453</v>
      </c>
      <c r="N19" s="462">
        <f t="shared" si="1"/>
        <v>0</v>
      </c>
      <c r="O19" s="462"/>
    </row>
    <row r="20" spans="1:18">
      <c r="A20" s="474" t="s">
        <v>564</v>
      </c>
      <c r="B20" s="472"/>
      <c r="C20" s="461"/>
      <c r="D20" s="461"/>
      <c r="E20" s="461"/>
      <c r="F20" s="468"/>
      <c r="G20" s="461"/>
      <c r="H20" s="468"/>
      <c r="I20" s="461"/>
      <c r="J20" s="468"/>
      <c r="K20" s="461"/>
      <c r="L20" s="468"/>
      <c r="M20" s="462">
        <f t="shared" si="0"/>
        <v>0</v>
      </c>
      <c r="N20" s="462">
        <f t="shared" si="1"/>
        <v>0</v>
      </c>
      <c r="O20" s="461"/>
      <c r="P20" s="462"/>
      <c r="Q20" s="462"/>
      <c r="R20" s="462"/>
    </row>
    <row r="21" spans="1:18">
      <c r="A21" s="464" t="s">
        <v>48</v>
      </c>
      <c r="B21" s="472"/>
      <c r="C21" s="501">
        <f>SUM(D21:L21)</f>
        <v>35168</v>
      </c>
      <c r="D21" s="461">
        <v>21858</v>
      </c>
      <c r="E21" s="461">
        <v>4113</v>
      </c>
      <c r="F21" s="468">
        <v>6974</v>
      </c>
      <c r="G21" s="461"/>
      <c r="H21" s="468"/>
      <c r="I21" s="461">
        <v>2223</v>
      </c>
      <c r="J21" s="468"/>
      <c r="K21" s="461"/>
      <c r="L21" s="468"/>
      <c r="M21" s="462">
        <f t="shared" si="0"/>
        <v>35168</v>
      </c>
      <c r="N21" s="462">
        <f t="shared" si="1"/>
        <v>0</v>
      </c>
      <c r="O21" s="461"/>
      <c r="P21" s="462"/>
      <c r="Q21" s="462"/>
      <c r="R21" s="462"/>
    </row>
    <row r="22" spans="1:18">
      <c r="A22" s="474" t="s">
        <v>565</v>
      </c>
      <c r="B22" s="472"/>
      <c r="C22" s="461"/>
      <c r="D22" s="461"/>
      <c r="E22" s="461"/>
      <c r="F22" s="468"/>
      <c r="G22" s="461"/>
      <c r="H22" s="468"/>
      <c r="I22" s="461"/>
      <c r="J22" s="468"/>
      <c r="K22" s="461"/>
      <c r="L22" s="468"/>
      <c r="M22" s="462">
        <f t="shared" si="0"/>
        <v>0</v>
      </c>
      <c r="N22" s="462">
        <f t="shared" si="1"/>
        <v>0</v>
      </c>
      <c r="O22" s="461"/>
      <c r="P22" s="462"/>
      <c r="Q22" s="462"/>
      <c r="R22" s="462"/>
    </row>
    <row r="23" spans="1:18">
      <c r="A23" s="463" t="s">
        <v>48</v>
      </c>
      <c r="B23" s="475"/>
      <c r="C23" s="523">
        <f>SUM(D23:L23)</f>
        <v>6285</v>
      </c>
      <c r="D23" s="465">
        <v>3232</v>
      </c>
      <c r="E23" s="465">
        <v>604</v>
      </c>
      <c r="F23" s="466">
        <v>2229</v>
      </c>
      <c r="G23" s="465"/>
      <c r="H23" s="466"/>
      <c r="I23" s="465">
        <v>220</v>
      </c>
      <c r="J23" s="466"/>
      <c r="K23" s="465"/>
      <c r="L23" s="466"/>
      <c r="M23" s="462">
        <f t="shared" si="0"/>
        <v>6285</v>
      </c>
      <c r="N23" s="462">
        <f t="shared" si="1"/>
        <v>0</v>
      </c>
      <c r="O23" s="465"/>
      <c r="P23" s="462"/>
      <c r="Q23" s="462"/>
      <c r="R23" s="462"/>
    </row>
    <row r="24" spans="1:18">
      <c r="A24" s="497" t="s">
        <v>566</v>
      </c>
      <c r="B24" s="472" t="s">
        <v>567</v>
      </c>
      <c r="C24" s="501"/>
      <c r="D24" s="522"/>
      <c r="E24" s="522"/>
      <c r="F24" s="521"/>
      <c r="G24" s="522"/>
      <c r="H24" s="522"/>
      <c r="I24" s="521"/>
      <c r="J24" s="522"/>
      <c r="K24" s="521"/>
      <c r="L24" s="522"/>
      <c r="M24" s="462">
        <f t="shared" si="0"/>
        <v>0</v>
      </c>
      <c r="N24" s="462">
        <f t="shared" si="1"/>
        <v>0</v>
      </c>
      <c r="O24" s="462"/>
    </row>
    <row r="25" spans="1:18">
      <c r="A25" s="464" t="s">
        <v>48</v>
      </c>
      <c r="B25" s="472"/>
      <c r="C25" s="501">
        <f>C27+C29</f>
        <v>220936</v>
      </c>
      <c r="D25" s="501">
        <f>D27+D29</f>
        <v>109589</v>
      </c>
      <c r="E25" s="501">
        <f>E27+E29</f>
        <v>21539</v>
      </c>
      <c r="F25" s="501">
        <f>F27+F29</f>
        <v>82570</v>
      </c>
      <c r="G25" s="501">
        <f>G27+G29</f>
        <v>120</v>
      </c>
      <c r="H25" s="501"/>
      <c r="I25" s="501">
        <f>I27+I29</f>
        <v>7118</v>
      </c>
      <c r="J25" s="501"/>
      <c r="K25" s="500"/>
      <c r="L25" s="501"/>
      <c r="M25" s="462">
        <f t="shared" si="0"/>
        <v>220936</v>
      </c>
      <c r="N25" s="462">
        <f t="shared" si="1"/>
        <v>0</v>
      </c>
      <c r="O25" s="462"/>
    </row>
    <row r="26" spans="1:18">
      <c r="A26" s="476" t="s">
        <v>568</v>
      </c>
      <c r="B26" s="476"/>
      <c r="C26" s="501"/>
      <c r="D26" s="500"/>
      <c r="E26" s="501"/>
      <c r="F26" s="500"/>
      <c r="G26" s="501"/>
      <c r="H26" s="501"/>
      <c r="I26" s="500"/>
      <c r="J26" s="501"/>
      <c r="K26" s="500"/>
      <c r="L26" s="501"/>
      <c r="M26" s="462">
        <f t="shared" si="0"/>
        <v>0</v>
      </c>
      <c r="N26" s="462">
        <f t="shared" si="1"/>
        <v>0</v>
      </c>
      <c r="O26" s="462"/>
    </row>
    <row r="27" spans="1:18">
      <c r="A27" s="464" t="s">
        <v>48</v>
      </c>
      <c r="B27" s="464"/>
      <c r="C27" s="501">
        <f>SUM(D27:L27)</f>
        <v>134935</v>
      </c>
      <c r="D27" s="500">
        <v>62192</v>
      </c>
      <c r="E27" s="501">
        <v>11712</v>
      </c>
      <c r="F27" s="500">
        <v>54809</v>
      </c>
      <c r="G27" s="501">
        <v>120</v>
      </c>
      <c r="H27" s="501"/>
      <c r="I27" s="500">
        <v>6102</v>
      </c>
      <c r="J27" s="501"/>
      <c r="K27" s="500"/>
      <c r="L27" s="501"/>
      <c r="M27" s="462">
        <f t="shared" si="0"/>
        <v>134935</v>
      </c>
      <c r="N27" s="462">
        <f t="shared" si="1"/>
        <v>0</v>
      </c>
      <c r="O27" s="462"/>
    </row>
    <row r="28" spans="1:18">
      <c r="A28" s="476" t="s">
        <v>569</v>
      </c>
      <c r="B28" s="476"/>
      <c r="C28" s="501"/>
      <c r="D28" s="500"/>
      <c r="E28" s="501"/>
      <c r="F28" s="500"/>
      <c r="G28" s="501"/>
      <c r="H28" s="501"/>
      <c r="I28" s="500"/>
      <c r="J28" s="501"/>
      <c r="K28" s="500"/>
      <c r="L28" s="501"/>
      <c r="M28" s="462">
        <f t="shared" si="0"/>
        <v>0</v>
      </c>
      <c r="N28" s="462">
        <f t="shared" si="1"/>
        <v>0</v>
      </c>
      <c r="O28" s="462"/>
    </row>
    <row r="29" spans="1:18" s="469" customFormat="1">
      <c r="A29" s="463" t="s">
        <v>48</v>
      </c>
      <c r="B29" s="463"/>
      <c r="C29" s="523">
        <f>SUM(D29:L29)</f>
        <v>86001</v>
      </c>
      <c r="D29" s="524">
        <v>47397</v>
      </c>
      <c r="E29" s="523">
        <v>9827</v>
      </c>
      <c r="F29" s="524">
        <v>27761</v>
      </c>
      <c r="G29" s="523"/>
      <c r="H29" s="523"/>
      <c r="I29" s="524">
        <v>1016</v>
      </c>
      <c r="J29" s="523"/>
      <c r="K29" s="524"/>
      <c r="L29" s="523"/>
      <c r="M29" s="462">
        <f t="shared" si="0"/>
        <v>86001</v>
      </c>
      <c r="N29" s="462">
        <f t="shared" si="1"/>
        <v>0</v>
      </c>
      <c r="O29" s="525"/>
    </row>
    <row r="30" spans="1:18">
      <c r="A30" s="497" t="s">
        <v>612</v>
      </c>
      <c r="B30" s="458" t="s">
        <v>561</v>
      </c>
      <c r="C30" s="501"/>
      <c r="D30" s="500"/>
      <c r="E30" s="501"/>
      <c r="F30" s="500"/>
      <c r="G30" s="501"/>
      <c r="H30" s="501"/>
      <c r="I30" s="501"/>
      <c r="J30" s="501"/>
      <c r="K30" s="500"/>
      <c r="L30" s="501"/>
      <c r="M30" s="462">
        <f t="shared" si="0"/>
        <v>0</v>
      </c>
      <c r="N30" s="462">
        <f t="shared" si="1"/>
        <v>0</v>
      </c>
      <c r="O30" s="525"/>
    </row>
    <row r="31" spans="1:18">
      <c r="A31" s="463" t="s">
        <v>48</v>
      </c>
      <c r="B31" s="477"/>
      <c r="C31" s="523">
        <f>SUM(D31:L31)</f>
        <v>62455</v>
      </c>
      <c r="D31" s="524">
        <v>41632</v>
      </c>
      <c r="E31" s="523">
        <v>7810</v>
      </c>
      <c r="F31" s="524">
        <v>12575</v>
      </c>
      <c r="G31" s="523"/>
      <c r="H31" s="523"/>
      <c r="I31" s="523">
        <v>438</v>
      </c>
      <c r="J31" s="523"/>
      <c r="K31" s="524"/>
      <c r="L31" s="523"/>
      <c r="M31" s="462">
        <f t="shared" si="0"/>
        <v>62455</v>
      </c>
      <c r="N31" s="462">
        <f t="shared" si="1"/>
        <v>0</v>
      </c>
      <c r="O31" s="525"/>
    </row>
    <row r="32" spans="1:18" s="529" customFormat="1" ht="15" customHeight="1">
      <c r="A32" s="526" t="s">
        <v>571</v>
      </c>
      <c r="B32" s="478"/>
      <c r="C32" s="501"/>
      <c r="D32" s="483"/>
      <c r="E32" s="480"/>
      <c r="F32" s="479"/>
      <c r="G32" s="480"/>
      <c r="H32" s="480"/>
      <c r="I32" s="527"/>
      <c r="J32" s="479"/>
      <c r="K32" s="480"/>
      <c r="L32" s="528"/>
      <c r="M32" s="462">
        <f t="shared" si="0"/>
        <v>0</v>
      </c>
      <c r="N32" s="462">
        <f t="shared" si="1"/>
        <v>0</v>
      </c>
      <c r="O32" s="525"/>
    </row>
    <row r="33" spans="1:15" s="529" customFormat="1" ht="15" customHeight="1">
      <c r="A33" s="464" t="s">
        <v>48</v>
      </c>
      <c r="B33" s="482"/>
      <c r="C33" s="501">
        <f>C35+C37+C39+C41+C43</f>
        <v>160583</v>
      </c>
      <c r="D33" s="501">
        <f t="shared" ref="D33:L33" si="3">D35+D37+D39+D41+D43</f>
        <v>52416</v>
      </c>
      <c r="E33" s="501">
        <f t="shared" si="3"/>
        <v>9870</v>
      </c>
      <c r="F33" s="501">
        <f t="shared" si="3"/>
        <v>66314</v>
      </c>
      <c r="G33" s="501">
        <f t="shared" si="3"/>
        <v>0</v>
      </c>
      <c r="H33" s="501">
        <f t="shared" si="3"/>
        <v>27300</v>
      </c>
      <c r="I33" s="501">
        <f t="shared" si="3"/>
        <v>4683</v>
      </c>
      <c r="J33" s="501">
        <f t="shared" si="3"/>
        <v>0</v>
      </c>
      <c r="K33" s="501">
        <f t="shared" si="3"/>
        <v>0</v>
      </c>
      <c r="L33" s="501">
        <f t="shared" si="3"/>
        <v>0</v>
      </c>
      <c r="M33" s="462">
        <f t="shared" si="0"/>
        <v>160583</v>
      </c>
      <c r="N33" s="462">
        <f t="shared" si="1"/>
        <v>0</v>
      </c>
      <c r="O33" s="525"/>
    </row>
    <row r="34" spans="1:15">
      <c r="A34" s="530" t="s">
        <v>572</v>
      </c>
      <c r="B34" s="472" t="s">
        <v>567</v>
      </c>
      <c r="C34" s="501"/>
      <c r="D34" s="483"/>
      <c r="E34" s="480"/>
      <c r="F34" s="479"/>
      <c r="G34" s="480"/>
      <c r="H34" s="480"/>
      <c r="I34" s="527"/>
      <c r="J34" s="479"/>
      <c r="K34" s="480"/>
      <c r="L34" s="481"/>
      <c r="M34" s="462">
        <f t="shared" si="0"/>
        <v>0</v>
      </c>
      <c r="N34" s="462">
        <f t="shared" si="1"/>
        <v>0</v>
      </c>
      <c r="O34" s="525"/>
    </row>
    <row r="35" spans="1:15">
      <c r="A35" s="464" t="s">
        <v>48</v>
      </c>
      <c r="B35" s="485"/>
      <c r="C35" s="501">
        <f>SUM(D35:L35)</f>
        <v>63968</v>
      </c>
      <c r="D35" s="483">
        <v>19446</v>
      </c>
      <c r="E35" s="480">
        <v>3675</v>
      </c>
      <c r="F35" s="479">
        <v>39221</v>
      </c>
      <c r="G35" s="480"/>
      <c r="H35" s="480"/>
      <c r="I35" s="527">
        <v>1626</v>
      </c>
      <c r="J35" s="479"/>
      <c r="K35" s="480"/>
      <c r="L35" s="481"/>
      <c r="M35" s="462">
        <f t="shared" si="0"/>
        <v>63968</v>
      </c>
      <c r="N35" s="462">
        <f t="shared" si="1"/>
        <v>0</v>
      </c>
      <c r="O35" s="525"/>
    </row>
    <row r="36" spans="1:15">
      <c r="A36" s="530" t="s">
        <v>613</v>
      </c>
      <c r="B36" s="472" t="s">
        <v>561</v>
      </c>
      <c r="C36" s="501"/>
      <c r="D36" s="483"/>
      <c r="E36" s="480"/>
      <c r="F36" s="479"/>
      <c r="G36" s="480"/>
      <c r="H36" s="480"/>
      <c r="I36" s="527"/>
      <c r="J36" s="479"/>
      <c r="K36" s="480"/>
      <c r="L36" s="483"/>
      <c r="M36" s="462">
        <f t="shared" si="0"/>
        <v>0</v>
      </c>
      <c r="N36" s="462">
        <f t="shared" si="1"/>
        <v>0</v>
      </c>
      <c r="O36" s="525"/>
    </row>
    <row r="37" spans="1:15">
      <c r="A37" s="464" t="s">
        <v>48</v>
      </c>
      <c r="B37" s="485"/>
      <c r="C37" s="501">
        <f t="shared" ref="C37:C45" si="4">SUM(D37:L37)</f>
        <v>11739</v>
      </c>
      <c r="D37" s="483">
        <v>4687</v>
      </c>
      <c r="E37" s="480">
        <v>876</v>
      </c>
      <c r="F37" s="479">
        <v>5565</v>
      </c>
      <c r="G37" s="480"/>
      <c r="H37" s="480"/>
      <c r="I37" s="527">
        <v>611</v>
      </c>
      <c r="J37" s="479"/>
      <c r="K37" s="480"/>
      <c r="L37" s="483"/>
      <c r="M37" s="462">
        <f t="shared" si="0"/>
        <v>11739</v>
      </c>
      <c r="N37" s="462">
        <f t="shared" si="1"/>
        <v>0</v>
      </c>
      <c r="O37" s="525"/>
    </row>
    <row r="38" spans="1:15">
      <c r="A38" s="530" t="s">
        <v>574</v>
      </c>
      <c r="B38" s="472" t="s">
        <v>561</v>
      </c>
      <c r="C38" s="501"/>
      <c r="D38" s="483"/>
      <c r="E38" s="480"/>
      <c r="F38" s="479"/>
      <c r="G38" s="480"/>
      <c r="H38" s="480"/>
      <c r="I38" s="527"/>
      <c r="J38" s="479"/>
      <c r="K38" s="480"/>
      <c r="L38" s="483"/>
      <c r="M38" s="462">
        <f t="shared" si="0"/>
        <v>0</v>
      </c>
      <c r="N38" s="462">
        <f t="shared" si="1"/>
        <v>0</v>
      </c>
      <c r="O38" s="525"/>
    </row>
    <row r="39" spans="1:15">
      <c r="A39" s="464" t="s">
        <v>48</v>
      </c>
      <c r="B39" s="485"/>
      <c r="C39" s="501">
        <f t="shared" si="4"/>
        <v>12813</v>
      </c>
      <c r="D39" s="483">
        <v>5960</v>
      </c>
      <c r="E39" s="480">
        <v>1137</v>
      </c>
      <c r="F39" s="479">
        <v>4461</v>
      </c>
      <c r="G39" s="480"/>
      <c r="H39" s="480"/>
      <c r="I39" s="527">
        <v>1255</v>
      </c>
      <c r="J39" s="479"/>
      <c r="K39" s="480"/>
      <c r="L39" s="483"/>
      <c r="M39" s="462">
        <f t="shared" si="0"/>
        <v>12813</v>
      </c>
      <c r="N39" s="462">
        <f t="shared" si="1"/>
        <v>0</v>
      </c>
      <c r="O39" s="525"/>
    </row>
    <row r="40" spans="1:15">
      <c r="A40" s="530" t="s">
        <v>575</v>
      </c>
      <c r="B40" s="472" t="s">
        <v>561</v>
      </c>
      <c r="C40" s="501"/>
      <c r="D40" s="483"/>
      <c r="E40" s="480"/>
      <c r="F40" s="479"/>
      <c r="G40" s="480"/>
      <c r="H40" s="480"/>
      <c r="I40" s="527"/>
      <c r="J40" s="479"/>
      <c r="K40" s="480"/>
      <c r="L40" s="483"/>
      <c r="M40" s="462">
        <f t="shared" si="0"/>
        <v>0</v>
      </c>
      <c r="N40" s="462">
        <f t="shared" si="1"/>
        <v>0</v>
      </c>
      <c r="O40" s="525"/>
    </row>
    <row r="41" spans="1:15" s="473" customFormat="1">
      <c r="A41" s="464" t="s">
        <v>48</v>
      </c>
      <c r="B41" s="485"/>
      <c r="C41" s="501">
        <f t="shared" si="4"/>
        <v>68174</v>
      </c>
      <c r="D41" s="531">
        <v>22323</v>
      </c>
      <c r="E41" s="480">
        <v>4182</v>
      </c>
      <c r="F41" s="479">
        <v>14019</v>
      </c>
      <c r="G41" s="480"/>
      <c r="H41" s="480">
        <v>27300</v>
      </c>
      <c r="I41" s="527">
        <v>350</v>
      </c>
      <c r="J41" s="480"/>
      <c r="K41" s="479"/>
      <c r="L41" s="483"/>
      <c r="M41" s="462">
        <f t="shared" si="0"/>
        <v>68174</v>
      </c>
      <c r="N41" s="462">
        <f t="shared" si="1"/>
        <v>0</v>
      </c>
      <c r="O41" s="532"/>
    </row>
    <row r="42" spans="1:15" s="473" customFormat="1">
      <c r="A42" s="530" t="s">
        <v>614</v>
      </c>
      <c r="B42" s="472" t="s">
        <v>561</v>
      </c>
      <c r="C42" s="501"/>
      <c r="D42" s="531"/>
      <c r="E42" s="480"/>
      <c r="F42" s="479"/>
      <c r="G42" s="480"/>
      <c r="H42" s="480"/>
      <c r="I42" s="527"/>
      <c r="J42" s="480"/>
      <c r="K42" s="479"/>
      <c r="L42" s="483"/>
      <c r="M42" s="462">
        <f t="shared" si="0"/>
        <v>0</v>
      </c>
      <c r="N42" s="462">
        <f t="shared" si="1"/>
        <v>0</v>
      </c>
      <c r="O42" s="525"/>
    </row>
    <row r="43" spans="1:15" s="469" customFormat="1">
      <c r="A43" s="463" t="s">
        <v>48</v>
      </c>
      <c r="B43" s="486"/>
      <c r="C43" s="501">
        <f t="shared" si="4"/>
        <v>3889</v>
      </c>
      <c r="D43" s="533"/>
      <c r="E43" s="488"/>
      <c r="F43" s="487">
        <v>3048</v>
      </c>
      <c r="G43" s="488"/>
      <c r="H43" s="488"/>
      <c r="I43" s="534">
        <v>841</v>
      </c>
      <c r="J43" s="488"/>
      <c r="K43" s="487"/>
      <c r="L43" s="535"/>
      <c r="M43" s="462">
        <f t="shared" si="0"/>
        <v>3889</v>
      </c>
      <c r="N43" s="462">
        <f t="shared" si="1"/>
        <v>0</v>
      </c>
      <c r="O43" s="525"/>
    </row>
    <row r="44" spans="1:15">
      <c r="A44" s="536" t="s">
        <v>615</v>
      </c>
      <c r="B44" s="472" t="s">
        <v>561</v>
      </c>
      <c r="C44" s="501"/>
      <c r="D44" s="531"/>
      <c r="E44" s="480"/>
      <c r="F44" s="479"/>
      <c r="G44" s="480"/>
      <c r="H44" s="480"/>
      <c r="I44" s="527"/>
      <c r="J44" s="480"/>
      <c r="K44" s="479"/>
      <c r="L44" s="483"/>
      <c r="M44" s="462">
        <f t="shared" si="0"/>
        <v>0</v>
      </c>
      <c r="N44" s="462">
        <f t="shared" si="1"/>
        <v>0</v>
      </c>
      <c r="O44" s="525"/>
    </row>
    <row r="45" spans="1:15" s="451" customFormat="1">
      <c r="A45" s="463" t="s">
        <v>48</v>
      </c>
      <c r="B45" s="491"/>
      <c r="C45" s="523">
        <f t="shared" si="4"/>
        <v>53713</v>
      </c>
      <c r="D45" s="537">
        <v>31709</v>
      </c>
      <c r="E45" s="494">
        <v>5600</v>
      </c>
      <c r="F45" s="493">
        <v>13404</v>
      </c>
      <c r="G45" s="494"/>
      <c r="H45" s="494"/>
      <c r="I45" s="493">
        <v>3000</v>
      </c>
      <c r="J45" s="494"/>
      <c r="K45" s="493"/>
      <c r="L45" s="538"/>
      <c r="M45" s="462">
        <f t="shared" si="0"/>
        <v>53713</v>
      </c>
      <c r="N45" s="462">
        <f t="shared" si="1"/>
        <v>0</v>
      </c>
      <c r="O45" s="525"/>
    </row>
    <row r="46" spans="1:15" s="511" customFormat="1">
      <c r="A46" s="497" t="s">
        <v>577</v>
      </c>
      <c r="B46" s="497"/>
      <c r="C46" s="501"/>
      <c r="D46" s="539"/>
      <c r="E46" s="540"/>
      <c r="F46" s="539"/>
      <c r="G46" s="540"/>
      <c r="H46" s="540"/>
      <c r="I46" s="539"/>
      <c r="J46" s="540"/>
      <c r="K46" s="539"/>
      <c r="L46" s="540"/>
      <c r="M46" s="462">
        <f t="shared" si="0"/>
        <v>0</v>
      </c>
      <c r="N46" s="462">
        <f t="shared" si="1"/>
        <v>0</v>
      </c>
      <c r="O46" s="532"/>
    </row>
    <row r="47" spans="1:15" s="473" customFormat="1">
      <c r="A47" s="463" t="s">
        <v>48</v>
      </c>
      <c r="B47" s="463"/>
      <c r="C47" s="523">
        <f>C49+C51+C53</f>
        <v>458961</v>
      </c>
      <c r="D47" s="523">
        <f>D49+D51+D53</f>
        <v>128112</v>
      </c>
      <c r="E47" s="523">
        <f>E49+E51+E53</f>
        <v>25002</v>
      </c>
      <c r="F47" s="523">
        <f>F49+F51+F53</f>
        <v>303311</v>
      </c>
      <c r="G47" s="523"/>
      <c r="H47" s="523"/>
      <c r="I47" s="523">
        <f>I49+I51+I53</f>
        <v>2536</v>
      </c>
      <c r="J47" s="523"/>
      <c r="K47" s="523"/>
      <c r="L47" s="523"/>
      <c r="M47" s="462">
        <f t="shared" si="0"/>
        <v>458961</v>
      </c>
      <c r="N47" s="462">
        <f t="shared" si="1"/>
        <v>0</v>
      </c>
      <c r="O47" s="525"/>
    </row>
    <row r="48" spans="1:15" s="473" customFormat="1">
      <c r="A48" s="541" t="s">
        <v>616</v>
      </c>
      <c r="B48" s="472" t="s">
        <v>561</v>
      </c>
      <c r="C48" s="501"/>
      <c r="D48" s="539"/>
      <c r="E48" s="540"/>
      <c r="F48" s="539"/>
      <c r="G48" s="540"/>
      <c r="H48" s="540"/>
      <c r="I48" s="539"/>
      <c r="J48" s="540"/>
      <c r="K48" s="539"/>
      <c r="L48" s="540"/>
      <c r="M48" s="462">
        <f t="shared" si="0"/>
        <v>0</v>
      </c>
      <c r="N48" s="462">
        <f t="shared" si="1"/>
        <v>0</v>
      </c>
      <c r="O48" s="532"/>
    </row>
    <row r="49" spans="1:18">
      <c r="A49" s="464" t="s">
        <v>48</v>
      </c>
      <c r="B49" s="464"/>
      <c r="C49" s="501">
        <f t="shared" ref="C49" si="5">SUM(D49:L49)</f>
        <v>44875</v>
      </c>
      <c r="D49" s="500">
        <v>28823</v>
      </c>
      <c r="E49" s="501">
        <v>5492</v>
      </c>
      <c r="F49" s="500">
        <v>8439</v>
      </c>
      <c r="G49" s="501"/>
      <c r="H49" s="501"/>
      <c r="I49" s="500">
        <v>2121</v>
      </c>
      <c r="J49" s="501"/>
      <c r="K49" s="500"/>
      <c r="L49" s="501"/>
      <c r="M49" s="462">
        <f t="shared" si="0"/>
        <v>44875</v>
      </c>
      <c r="N49" s="462">
        <f t="shared" si="1"/>
        <v>0</v>
      </c>
      <c r="O49" s="525"/>
      <c r="Q49" s="448" t="s">
        <v>617</v>
      </c>
    </row>
    <row r="50" spans="1:18">
      <c r="A50" s="476" t="s">
        <v>618</v>
      </c>
      <c r="B50" s="476" t="s">
        <v>561</v>
      </c>
      <c r="C50" s="501"/>
      <c r="D50" s="500"/>
      <c r="E50" s="501"/>
      <c r="F50" s="500"/>
      <c r="G50" s="501"/>
      <c r="H50" s="501"/>
      <c r="I50" s="500"/>
      <c r="J50" s="501"/>
      <c r="K50" s="500"/>
      <c r="L50" s="501"/>
      <c r="M50" s="462">
        <f t="shared" si="0"/>
        <v>0</v>
      </c>
      <c r="N50" s="462">
        <f t="shared" si="1"/>
        <v>0</v>
      </c>
      <c r="O50" s="525"/>
      <c r="Q50" s="448">
        <v>7644</v>
      </c>
      <c r="R50" s="448" t="s">
        <v>619</v>
      </c>
    </row>
    <row r="51" spans="1:18">
      <c r="A51" s="464" t="s">
        <v>48</v>
      </c>
      <c r="B51" s="464"/>
      <c r="C51" s="501">
        <f>SUM(D51:L51)</f>
        <v>29115</v>
      </c>
      <c r="D51" s="500">
        <v>21389</v>
      </c>
      <c r="E51" s="501">
        <v>4057</v>
      </c>
      <c r="F51" s="500">
        <v>3584</v>
      </c>
      <c r="G51" s="501"/>
      <c r="H51" s="501"/>
      <c r="I51" s="500">
        <v>85</v>
      </c>
      <c r="J51" s="501"/>
      <c r="K51" s="500"/>
      <c r="L51" s="501"/>
      <c r="M51" s="462">
        <f t="shared" si="0"/>
        <v>29115</v>
      </c>
      <c r="N51" s="462">
        <f t="shared" si="1"/>
        <v>0</v>
      </c>
      <c r="O51" s="525"/>
      <c r="Q51" s="448">
        <f>SUM(Q50:Q50)</f>
        <v>7644</v>
      </c>
    </row>
    <row r="52" spans="1:18">
      <c r="A52" s="502" t="s">
        <v>620</v>
      </c>
      <c r="B52" s="499"/>
      <c r="C52" s="501"/>
      <c r="D52" s="500"/>
      <c r="E52" s="501"/>
      <c r="F52" s="500"/>
      <c r="G52" s="501"/>
      <c r="H52" s="501"/>
      <c r="I52" s="500"/>
      <c r="J52" s="501"/>
      <c r="K52" s="500"/>
      <c r="L52" s="501"/>
      <c r="M52" s="462">
        <f t="shared" si="0"/>
        <v>0</v>
      </c>
      <c r="N52" s="462">
        <f t="shared" si="1"/>
        <v>0</v>
      </c>
      <c r="O52" s="525"/>
      <c r="Q52" s="473">
        <v>885</v>
      </c>
      <c r="R52" s="473" t="s">
        <v>621</v>
      </c>
    </row>
    <row r="53" spans="1:18" s="469" customFormat="1">
      <c r="A53" s="463" t="s">
        <v>48</v>
      </c>
      <c r="B53" s="463"/>
      <c r="C53" s="523">
        <f>C55+C57+C59+C61+C63+C65+C67+C69+C71+C75+C77+C79+C81+C85+C87+C89+C93+C95+C97+C99+C83+C91+C73</f>
        <v>384971</v>
      </c>
      <c r="D53" s="523">
        <f t="shared" ref="D53:L53" si="6">D55+D57+D59+D61+D63+D65+D67+D69+D71+D75+D77+D79+D81+D85+D87+D89+D93+D95+D97+D99+D83+D91+D73</f>
        <v>77900</v>
      </c>
      <c r="E53" s="523">
        <f t="shared" si="6"/>
        <v>15453</v>
      </c>
      <c r="F53" s="523">
        <f t="shared" si="6"/>
        <v>291288</v>
      </c>
      <c r="G53" s="523">
        <f t="shared" si="6"/>
        <v>0</v>
      </c>
      <c r="H53" s="523">
        <f t="shared" si="6"/>
        <v>0</v>
      </c>
      <c r="I53" s="523">
        <f t="shared" si="6"/>
        <v>330</v>
      </c>
      <c r="J53" s="523">
        <f t="shared" si="6"/>
        <v>0</v>
      </c>
      <c r="K53" s="523">
        <f t="shared" si="6"/>
        <v>0</v>
      </c>
      <c r="L53" s="523">
        <f t="shared" si="6"/>
        <v>0</v>
      </c>
      <c r="M53" s="462">
        <f t="shared" si="0"/>
        <v>384971</v>
      </c>
      <c r="N53" s="462">
        <f t="shared" si="1"/>
        <v>0</v>
      </c>
      <c r="O53" s="525"/>
      <c r="Q53" s="469">
        <v>1422</v>
      </c>
      <c r="R53" s="469" t="s">
        <v>622</v>
      </c>
    </row>
    <row r="54" spans="1:18" s="473" customFormat="1">
      <c r="A54" s="502" t="s">
        <v>581</v>
      </c>
      <c r="B54" s="542" t="s">
        <v>561</v>
      </c>
      <c r="C54" s="501"/>
      <c r="D54" s="500"/>
      <c r="E54" s="501"/>
      <c r="F54" s="500"/>
      <c r="G54" s="501"/>
      <c r="H54" s="501"/>
      <c r="I54" s="500"/>
      <c r="J54" s="501"/>
      <c r="K54" s="500"/>
      <c r="L54" s="501"/>
      <c r="M54" s="462">
        <f t="shared" si="0"/>
        <v>0</v>
      </c>
      <c r="N54" s="462">
        <f t="shared" si="1"/>
        <v>0</v>
      </c>
      <c r="O54" s="532"/>
    </row>
    <row r="55" spans="1:18" s="473" customFormat="1">
      <c r="A55" s="464" t="s">
        <v>48</v>
      </c>
      <c r="B55" s="464"/>
      <c r="C55" s="501">
        <f>SUM(D55:L55)</f>
        <v>38325</v>
      </c>
      <c r="D55" s="500">
        <v>18277</v>
      </c>
      <c r="E55" s="501">
        <v>3594</v>
      </c>
      <c r="F55" s="500">
        <v>16454</v>
      </c>
      <c r="G55" s="501"/>
      <c r="H55" s="501"/>
      <c r="I55" s="500"/>
      <c r="J55" s="501"/>
      <c r="K55" s="500"/>
      <c r="L55" s="501"/>
      <c r="M55" s="462">
        <f t="shared" si="0"/>
        <v>38325</v>
      </c>
      <c r="N55" s="462">
        <f t="shared" si="1"/>
        <v>0</v>
      </c>
      <c r="O55" s="525"/>
    </row>
    <row r="56" spans="1:18">
      <c r="A56" s="476" t="s">
        <v>582</v>
      </c>
      <c r="B56" s="472" t="s">
        <v>561</v>
      </c>
      <c r="C56" s="501"/>
      <c r="D56" s="500"/>
      <c r="E56" s="501"/>
      <c r="F56" s="500"/>
      <c r="G56" s="501"/>
      <c r="H56" s="501"/>
      <c r="I56" s="500"/>
      <c r="J56" s="501"/>
      <c r="K56" s="500"/>
      <c r="L56" s="501"/>
      <c r="M56" s="462">
        <f t="shared" si="0"/>
        <v>0</v>
      </c>
      <c r="N56" s="462">
        <f t="shared" si="1"/>
        <v>0</v>
      </c>
      <c r="O56" s="525"/>
    </row>
    <row r="57" spans="1:18" s="473" customFormat="1">
      <c r="A57" s="464" t="s">
        <v>48</v>
      </c>
      <c r="B57" s="464"/>
      <c r="C57" s="501">
        <f t="shared" ref="C57:C99" si="7">SUM(D57:L57)</f>
        <v>10330</v>
      </c>
      <c r="D57" s="500">
        <v>1776</v>
      </c>
      <c r="E57" s="501">
        <v>384</v>
      </c>
      <c r="F57" s="500">
        <v>8170</v>
      </c>
      <c r="G57" s="501"/>
      <c r="H57" s="501"/>
      <c r="I57" s="500"/>
      <c r="J57" s="501"/>
      <c r="K57" s="500"/>
      <c r="L57" s="501"/>
      <c r="M57" s="462">
        <f t="shared" si="0"/>
        <v>10330</v>
      </c>
      <c r="N57" s="462">
        <f t="shared" si="1"/>
        <v>0</v>
      </c>
      <c r="O57" s="525"/>
    </row>
    <row r="58" spans="1:18">
      <c r="A58" s="476" t="s">
        <v>583</v>
      </c>
      <c r="B58" s="472" t="s">
        <v>561</v>
      </c>
      <c r="C58" s="501"/>
      <c r="D58" s="500"/>
      <c r="E58" s="501"/>
      <c r="F58" s="500"/>
      <c r="G58" s="501"/>
      <c r="H58" s="501"/>
      <c r="I58" s="500"/>
      <c r="J58" s="501"/>
      <c r="K58" s="500"/>
      <c r="L58" s="501"/>
      <c r="M58" s="462">
        <f t="shared" si="0"/>
        <v>0</v>
      </c>
      <c r="N58" s="462">
        <f t="shared" si="1"/>
        <v>0</v>
      </c>
      <c r="O58" s="525"/>
    </row>
    <row r="59" spans="1:18" s="473" customFormat="1">
      <c r="A59" s="464" t="s">
        <v>48</v>
      </c>
      <c r="B59" s="464"/>
      <c r="C59" s="501">
        <f t="shared" si="7"/>
        <v>10531</v>
      </c>
      <c r="D59" s="500">
        <v>4458</v>
      </c>
      <c r="E59" s="501">
        <v>888</v>
      </c>
      <c r="F59" s="500">
        <v>5185</v>
      </c>
      <c r="G59" s="501"/>
      <c r="H59" s="501"/>
      <c r="I59" s="500"/>
      <c r="J59" s="501"/>
      <c r="K59" s="500"/>
      <c r="L59" s="501"/>
      <c r="M59" s="462">
        <f t="shared" si="0"/>
        <v>10531</v>
      </c>
      <c r="N59" s="462">
        <f t="shared" si="1"/>
        <v>0</v>
      </c>
      <c r="O59" s="525"/>
    </row>
    <row r="60" spans="1:18">
      <c r="A60" s="476" t="s">
        <v>584</v>
      </c>
      <c r="B60" s="472" t="s">
        <v>561</v>
      </c>
      <c r="C60" s="501"/>
      <c r="D60" s="500"/>
      <c r="E60" s="501"/>
      <c r="F60" s="500"/>
      <c r="G60" s="501"/>
      <c r="H60" s="501"/>
      <c r="I60" s="500"/>
      <c r="J60" s="501"/>
      <c r="K60" s="500"/>
      <c r="L60" s="501"/>
      <c r="M60" s="462">
        <f t="shared" si="0"/>
        <v>0</v>
      </c>
      <c r="N60" s="462">
        <f t="shared" si="1"/>
        <v>0</v>
      </c>
      <c r="O60" s="525"/>
    </row>
    <row r="61" spans="1:18" s="473" customFormat="1">
      <c r="A61" s="464" t="s">
        <v>48</v>
      </c>
      <c r="B61" s="464"/>
      <c r="C61" s="501">
        <f t="shared" si="7"/>
        <v>9601</v>
      </c>
      <c r="D61" s="500">
        <v>4458</v>
      </c>
      <c r="E61" s="501">
        <v>888</v>
      </c>
      <c r="F61" s="500">
        <v>4255</v>
      </c>
      <c r="G61" s="501"/>
      <c r="H61" s="501"/>
      <c r="I61" s="500"/>
      <c r="J61" s="501"/>
      <c r="K61" s="500"/>
      <c r="L61" s="501"/>
      <c r="M61" s="462">
        <f t="shared" si="0"/>
        <v>9601</v>
      </c>
      <c r="N61" s="462">
        <f t="shared" si="1"/>
        <v>0</v>
      </c>
      <c r="O61" s="525"/>
    </row>
    <row r="62" spans="1:18">
      <c r="A62" s="476" t="s">
        <v>585</v>
      </c>
      <c r="B62" s="472" t="s">
        <v>561</v>
      </c>
      <c r="C62" s="501"/>
      <c r="D62" s="500"/>
      <c r="E62" s="501"/>
      <c r="F62" s="500"/>
      <c r="G62" s="501"/>
      <c r="H62" s="501"/>
      <c r="I62" s="500"/>
      <c r="J62" s="501"/>
      <c r="K62" s="500"/>
      <c r="L62" s="501"/>
      <c r="M62" s="462">
        <f t="shared" si="0"/>
        <v>0</v>
      </c>
      <c r="N62" s="462">
        <f t="shared" si="1"/>
        <v>0</v>
      </c>
      <c r="O62" s="525"/>
    </row>
    <row r="63" spans="1:18" s="473" customFormat="1">
      <c r="A63" s="464" t="s">
        <v>48</v>
      </c>
      <c r="B63" s="464"/>
      <c r="C63" s="501">
        <f t="shared" si="7"/>
        <v>12070</v>
      </c>
      <c r="D63" s="500">
        <v>4485</v>
      </c>
      <c r="E63" s="501">
        <v>892</v>
      </c>
      <c r="F63" s="500">
        <v>6693</v>
      </c>
      <c r="G63" s="501"/>
      <c r="H63" s="501"/>
      <c r="I63" s="500"/>
      <c r="J63" s="501"/>
      <c r="K63" s="500"/>
      <c r="L63" s="501"/>
      <c r="M63" s="462">
        <f t="shared" si="0"/>
        <v>12070</v>
      </c>
      <c r="N63" s="462">
        <f t="shared" si="1"/>
        <v>0</v>
      </c>
      <c r="O63" s="525"/>
    </row>
    <row r="64" spans="1:18">
      <c r="A64" s="476" t="s">
        <v>586</v>
      </c>
      <c r="B64" s="472" t="s">
        <v>561</v>
      </c>
      <c r="C64" s="501"/>
      <c r="D64" s="500"/>
      <c r="E64" s="501"/>
      <c r="F64" s="500"/>
      <c r="G64" s="501"/>
      <c r="H64" s="501"/>
      <c r="I64" s="500"/>
      <c r="J64" s="501"/>
      <c r="K64" s="500"/>
      <c r="L64" s="501"/>
      <c r="M64" s="462">
        <f t="shared" si="0"/>
        <v>0</v>
      </c>
      <c r="N64" s="462">
        <f t="shared" si="1"/>
        <v>0</v>
      </c>
      <c r="O64" s="525"/>
    </row>
    <row r="65" spans="1:117" s="473" customFormat="1">
      <c r="A65" s="464" t="s">
        <v>48</v>
      </c>
      <c r="B65" s="464"/>
      <c r="C65" s="501">
        <f t="shared" si="7"/>
        <v>26136</v>
      </c>
      <c r="D65" s="500">
        <v>420</v>
      </c>
      <c r="E65" s="501">
        <v>79</v>
      </c>
      <c r="F65" s="500">
        <v>25637</v>
      </c>
      <c r="G65" s="501"/>
      <c r="H65" s="501"/>
      <c r="I65" s="500"/>
      <c r="J65" s="501"/>
      <c r="K65" s="500"/>
      <c r="L65" s="501"/>
      <c r="M65" s="462">
        <f t="shared" si="0"/>
        <v>26136</v>
      </c>
      <c r="N65" s="462">
        <f t="shared" si="1"/>
        <v>0</v>
      </c>
      <c r="O65" s="525"/>
    </row>
    <row r="66" spans="1:117">
      <c r="A66" s="476" t="s">
        <v>587</v>
      </c>
      <c r="B66" s="472" t="s">
        <v>561</v>
      </c>
      <c r="C66" s="501"/>
      <c r="D66" s="500"/>
      <c r="E66" s="501"/>
      <c r="F66" s="500"/>
      <c r="G66" s="501"/>
      <c r="H66" s="501"/>
      <c r="I66" s="500"/>
      <c r="J66" s="501"/>
      <c r="K66" s="500"/>
      <c r="L66" s="501"/>
      <c r="M66" s="462">
        <f t="shared" si="0"/>
        <v>0</v>
      </c>
      <c r="N66" s="462">
        <f t="shared" si="1"/>
        <v>0</v>
      </c>
      <c r="O66" s="525"/>
    </row>
    <row r="67" spans="1:117" s="473" customFormat="1">
      <c r="A67" s="464" t="s">
        <v>48</v>
      </c>
      <c r="B67" s="464"/>
      <c r="C67" s="501">
        <f t="shared" si="7"/>
        <v>25766</v>
      </c>
      <c r="D67" s="500">
        <v>420</v>
      </c>
      <c r="E67" s="501">
        <v>79</v>
      </c>
      <c r="F67" s="500">
        <v>25267</v>
      </c>
      <c r="G67" s="501"/>
      <c r="H67" s="501"/>
      <c r="I67" s="500"/>
      <c r="J67" s="501"/>
      <c r="K67" s="500"/>
      <c r="L67" s="501"/>
      <c r="M67" s="462">
        <f t="shared" si="0"/>
        <v>25766</v>
      </c>
      <c r="N67" s="462">
        <f t="shared" si="1"/>
        <v>0</v>
      </c>
      <c r="O67" s="525"/>
    </row>
    <row r="68" spans="1:117">
      <c r="A68" s="476" t="s">
        <v>588</v>
      </c>
      <c r="B68" s="472" t="s">
        <v>561</v>
      </c>
      <c r="C68" s="501"/>
      <c r="D68" s="500"/>
      <c r="E68" s="501"/>
      <c r="F68" s="500"/>
      <c r="G68" s="501"/>
      <c r="H68" s="501"/>
      <c r="I68" s="500"/>
      <c r="J68" s="501"/>
      <c r="K68" s="500"/>
      <c r="L68" s="501"/>
      <c r="M68" s="462">
        <f t="shared" si="0"/>
        <v>0</v>
      </c>
      <c r="N68" s="462">
        <f t="shared" si="1"/>
        <v>0</v>
      </c>
      <c r="O68" s="525"/>
    </row>
    <row r="69" spans="1:117" s="473" customFormat="1">
      <c r="A69" s="464" t="s">
        <v>48</v>
      </c>
      <c r="B69" s="464"/>
      <c r="C69" s="501">
        <f t="shared" si="7"/>
        <v>39648</v>
      </c>
      <c r="D69" s="500">
        <v>420</v>
      </c>
      <c r="E69" s="501">
        <v>79</v>
      </c>
      <c r="F69" s="500">
        <v>39149</v>
      </c>
      <c r="G69" s="501"/>
      <c r="H69" s="501"/>
      <c r="I69" s="500"/>
      <c r="J69" s="501"/>
      <c r="K69" s="500"/>
      <c r="L69" s="501"/>
      <c r="M69" s="462">
        <f t="shared" si="0"/>
        <v>39648</v>
      </c>
      <c r="N69" s="462">
        <f t="shared" si="1"/>
        <v>0</v>
      </c>
      <c r="O69" s="525"/>
    </row>
    <row r="70" spans="1:117">
      <c r="A70" s="476" t="s">
        <v>623</v>
      </c>
      <c r="B70" s="476"/>
      <c r="C70" s="501"/>
      <c r="D70" s="500"/>
      <c r="E70" s="501"/>
      <c r="F70" s="500"/>
      <c r="G70" s="501"/>
      <c r="H70" s="501"/>
      <c r="I70" s="500"/>
      <c r="J70" s="501"/>
      <c r="K70" s="500"/>
      <c r="L70" s="501"/>
      <c r="M70" s="462">
        <f t="shared" si="0"/>
        <v>0</v>
      </c>
      <c r="N70" s="462">
        <f t="shared" si="1"/>
        <v>0</v>
      </c>
      <c r="O70" s="525"/>
    </row>
    <row r="71" spans="1:117" s="473" customFormat="1">
      <c r="A71" s="464" t="s">
        <v>48</v>
      </c>
      <c r="B71" s="472" t="s">
        <v>561</v>
      </c>
      <c r="C71" s="501">
        <f t="shared" si="7"/>
        <v>6279</v>
      </c>
      <c r="D71" s="500">
        <v>2158</v>
      </c>
      <c r="E71" s="501">
        <v>412</v>
      </c>
      <c r="F71" s="500">
        <v>3709</v>
      </c>
      <c r="G71" s="501"/>
      <c r="H71" s="501"/>
      <c r="I71" s="500"/>
      <c r="J71" s="501"/>
      <c r="K71" s="500"/>
      <c r="L71" s="501"/>
      <c r="M71" s="462">
        <f t="shared" si="0"/>
        <v>6279</v>
      </c>
      <c r="N71" s="462">
        <f t="shared" si="1"/>
        <v>0</v>
      </c>
      <c r="O71" s="525"/>
    </row>
    <row r="72" spans="1:117">
      <c r="A72" s="476" t="s">
        <v>590</v>
      </c>
      <c r="B72" s="476"/>
      <c r="C72" s="501"/>
      <c r="D72" s="461"/>
      <c r="E72" s="501"/>
      <c r="F72" s="500"/>
      <c r="G72" s="501"/>
      <c r="H72" s="500"/>
      <c r="I72" s="501"/>
      <c r="J72" s="501"/>
      <c r="K72" s="501"/>
      <c r="L72" s="501"/>
      <c r="M72" s="462">
        <f t="shared" si="0"/>
        <v>0</v>
      </c>
      <c r="N72" s="462">
        <f t="shared" si="1"/>
        <v>0</v>
      </c>
      <c r="O72" s="501"/>
      <c r="P72" s="462">
        <f t="shared" ref="P72:P73" si="8">SUM(D72:O72)</f>
        <v>0</v>
      </c>
      <c r="Q72" s="462">
        <f t="shared" ref="Q72:Q73" si="9">P72-C72</f>
        <v>0</v>
      </c>
      <c r="R72" s="462">
        <f>C72-'5.3'!C74</f>
        <v>0</v>
      </c>
      <c r="S72" s="473"/>
      <c r="T72" s="473"/>
      <c r="U72" s="473"/>
      <c r="V72" s="473"/>
      <c r="W72" s="473"/>
      <c r="X72" s="473"/>
      <c r="Y72" s="473"/>
      <c r="Z72" s="473"/>
      <c r="AA72" s="473"/>
      <c r="AB72" s="473"/>
      <c r="AC72" s="473"/>
      <c r="AD72" s="473"/>
      <c r="AE72" s="473"/>
      <c r="AF72" s="473"/>
      <c r="AG72" s="473"/>
      <c r="AH72" s="473"/>
      <c r="AI72" s="473"/>
      <c r="AJ72" s="473"/>
      <c r="AK72" s="473"/>
      <c r="AL72" s="473"/>
      <c r="AM72" s="473"/>
      <c r="AN72" s="473"/>
      <c r="AO72" s="473"/>
      <c r="AP72" s="473"/>
      <c r="AQ72" s="473"/>
      <c r="AR72" s="473"/>
      <c r="AS72" s="473"/>
      <c r="AT72" s="473"/>
      <c r="AU72" s="473"/>
      <c r="AV72" s="473"/>
      <c r="AW72" s="473"/>
      <c r="AX72" s="473"/>
      <c r="AY72" s="473"/>
      <c r="AZ72" s="473"/>
      <c r="BA72" s="473"/>
      <c r="BB72" s="473"/>
      <c r="BC72" s="473"/>
      <c r="BD72" s="473"/>
      <c r="BE72" s="473"/>
      <c r="BF72" s="473"/>
      <c r="BG72" s="473"/>
      <c r="BH72" s="473"/>
      <c r="BI72" s="473"/>
      <c r="BJ72" s="473"/>
      <c r="BK72" s="473"/>
      <c r="BL72" s="473"/>
      <c r="BM72" s="473"/>
      <c r="BN72" s="473"/>
      <c r="BO72" s="473"/>
      <c r="BP72" s="473"/>
      <c r="BQ72" s="473"/>
      <c r="BR72" s="473"/>
      <c r="BS72" s="473"/>
      <c r="BT72" s="473"/>
      <c r="BU72" s="473"/>
      <c r="BV72" s="473"/>
      <c r="BW72" s="473"/>
      <c r="BX72" s="473"/>
      <c r="BY72" s="473"/>
      <c r="BZ72" s="473"/>
      <c r="CA72" s="473"/>
      <c r="CB72" s="473"/>
      <c r="CC72" s="473"/>
      <c r="CD72" s="473"/>
      <c r="CE72" s="473"/>
      <c r="CF72" s="473"/>
      <c r="CG72" s="473"/>
      <c r="CH72" s="473"/>
      <c r="CI72" s="473"/>
      <c r="CJ72" s="473"/>
      <c r="CK72" s="473"/>
      <c r="CL72" s="473"/>
      <c r="CM72" s="473"/>
      <c r="CN72" s="473"/>
      <c r="CO72" s="473"/>
      <c r="CP72" s="473"/>
      <c r="CQ72" s="473"/>
      <c r="CR72" s="473"/>
      <c r="CS72" s="473"/>
      <c r="CT72" s="473"/>
      <c r="CU72" s="473"/>
      <c r="CV72" s="473"/>
      <c r="CW72" s="473"/>
      <c r="CX72" s="473"/>
      <c r="CY72" s="473"/>
      <c r="CZ72" s="473"/>
      <c r="DA72" s="473"/>
      <c r="DB72" s="473"/>
      <c r="DC72" s="473"/>
      <c r="DD72" s="473"/>
      <c r="DE72" s="473"/>
      <c r="DF72" s="473"/>
      <c r="DG72" s="473"/>
      <c r="DH72" s="473"/>
      <c r="DI72" s="473"/>
      <c r="DJ72" s="473"/>
      <c r="DK72" s="473"/>
      <c r="DL72" s="473"/>
      <c r="DM72" s="473"/>
    </row>
    <row r="73" spans="1:117" s="473" customFormat="1">
      <c r="A73" s="464" t="s">
        <v>48</v>
      </c>
      <c r="B73" s="472" t="s">
        <v>561</v>
      </c>
      <c r="C73" s="501">
        <f t="shared" si="7"/>
        <v>1214</v>
      </c>
      <c r="D73" s="461"/>
      <c r="E73" s="461"/>
      <c r="F73" s="500">
        <v>960</v>
      </c>
      <c r="G73" s="501"/>
      <c r="H73" s="500"/>
      <c r="I73" s="501">
        <v>254</v>
      </c>
      <c r="J73" s="501"/>
      <c r="K73" s="501"/>
      <c r="L73" s="501"/>
      <c r="M73" s="462">
        <f t="shared" si="0"/>
        <v>1214</v>
      </c>
      <c r="N73" s="462">
        <f t="shared" si="1"/>
        <v>0</v>
      </c>
      <c r="O73" s="501"/>
      <c r="P73" s="462">
        <f t="shared" si="8"/>
        <v>2428</v>
      </c>
      <c r="Q73" s="462">
        <f t="shared" si="9"/>
        <v>1214</v>
      </c>
      <c r="R73" s="462">
        <f>C73-'5.3'!C75</f>
        <v>-5325</v>
      </c>
    </row>
    <row r="74" spans="1:117">
      <c r="A74" s="476" t="s">
        <v>591</v>
      </c>
      <c r="B74" s="472" t="s">
        <v>561</v>
      </c>
      <c r="C74" s="501"/>
      <c r="D74" s="500"/>
      <c r="E74" s="501"/>
      <c r="F74" s="500"/>
      <c r="G74" s="501"/>
      <c r="H74" s="501"/>
      <c r="I74" s="500"/>
      <c r="J74" s="501"/>
      <c r="K74" s="500"/>
      <c r="L74" s="501"/>
      <c r="M74" s="462">
        <f t="shared" si="0"/>
        <v>0</v>
      </c>
      <c r="N74" s="462">
        <f t="shared" si="1"/>
        <v>0</v>
      </c>
      <c r="O74" s="525"/>
    </row>
    <row r="75" spans="1:117" s="473" customFormat="1">
      <c r="A75" s="464" t="s">
        <v>48</v>
      </c>
      <c r="B75" s="464"/>
      <c r="C75" s="501">
        <f t="shared" si="7"/>
        <v>6539</v>
      </c>
      <c r="D75" s="500">
        <v>2337</v>
      </c>
      <c r="E75" s="501">
        <v>491</v>
      </c>
      <c r="F75" s="500">
        <v>3711</v>
      </c>
      <c r="G75" s="501"/>
      <c r="H75" s="501"/>
      <c r="I75" s="500"/>
      <c r="J75" s="501"/>
      <c r="K75" s="500"/>
      <c r="L75" s="501"/>
      <c r="M75" s="462">
        <f t="shared" si="0"/>
        <v>6539</v>
      </c>
      <c r="N75" s="462">
        <f t="shared" si="1"/>
        <v>0</v>
      </c>
      <c r="O75" s="525"/>
    </row>
    <row r="76" spans="1:117">
      <c r="A76" s="476" t="s">
        <v>592</v>
      </c>
      <c r="B76" s="472" t="s">
        <v>567</v>
      </c>
      <c r="C76" s="501"/>
      <c r="D76" s="500"/>
      <c r="E76" s="501"/>
      <c r="F76" s="500"/>
      <c r="G76" s="501"/>
      <c r="H76" s="501"/>
      <c r="I76" s="500"/>
      <c r="J76" s="501"/>
      <c r="K76" s="500"/>
      <c r="L76" s="501"/>
      <c r="M76" s="462">
        <f t="shared" si="0"/>
        <v>0</v>
      </c>
      <c r="N76" s="462">
        <f t="shared" si="1"/>
        <v>0</v>
      </c>
      <c r="O76" s="525"/>
    </row>
    <row r="77" spans="1:117" s="473" customFormat="1">
      <c r="A77" s="464" t="s">
        <v>48</v>
      </c>
      <c r="B77" s="464"/>
      <c r="C77" s="501">
        <f t="shared" si="7"/>
        <v>34821</v>
      </c>
      <c r="D77" s="500">
        <v>20428</v>
      </c>
      <c r="E77" s="501">
        <v>4083</v>
      </c>
      <c r="F77" s="500">
        <v>10310</v>
      </c>
      <c r="G77" s="501"/>
      <c r="H77" s="501"/>
      <c r="I77" s="500"/>
      <c r="J77" s="501"/>
      <c r="K77" s="500"/>
      <c r="L77" s="501"/>
      <c r="M77" s="462">
        <f t="shared" si="0"/>
        <v>34821</v>
      </c>
      <c r="N77" s="462">
        <f t="shared" si="1"/>
        <v>0</v>
      </c>
      <c r="O77" s="525"/>
    </row>
    <row r="78" spans="1:117">
      <c r="A78" s="476" t="s">
        <v>593</v>
      </c>
      <c r="B78" s="472" t="s">
        <v>567</v>
      </c>
      <c r="C78" s="501"/>
      <c r="D78" s="500"/>
      <c r="E78" s="501"/>
      <c r="F78" s="500"/>
      <c r="G78" s="501"/>
      <c r="H78" s="501"/>
      <c r="I78" s="500"/>
      <c r="J78" s="501"/>
      <c r="K78" s="500"/>
      <c r="L78" s="501"/>
      <c r="M78" s="462">
        <f t="shared" ref="M78:M115" si="10">SUM(D78:L78)</f>
        <v>0</v>
      </c>
      <c r="N78" s="462">
        <f t="shared" ref="N78:N115" si="11">M78-C78</f>
        <v>0</v>
      </c>
      <c r="O78" s="525"/>
    </row>
    <row r="79" spans="1:117" s="473" customFormat="1">
      <c r="A79" s="464" t="s">
        <v>48</v>
      </c>
      <c r="B79" s="464"/>
      <c r="C79" s="501">
        <f t="shared" si="7"/>
        <v>13260</v>
      </c>
      <c r="D79" s="500">
        <v>7551</v>
      </c>
      <c r="E79" s="501">
        <v>1537</v>
      </c>
      <c r="F79" s="500">
        <v>4172</v>
      </c>
      <c r="G79" s="501"/>
      <c r="H79" s="501"/>
      <c r="I79" s="500"/>
      <c r="J79" s="501"/>
      <c r="K79" s="500"/>
      <c r="L79" s="501"/>
      <c r="M79" s="462">
        <f t="shared" si="10"/>
        <v>13260</v>
      </c>
      <c r="N79" s="462">
        <f t="shared" si="11"/>
        <v>0</v>
      </c>
      <c r="O79" s="525"/>
    </row>
    <row r="80" spans="1:117">
      <c r="A80" s="476" t="s">
        <v>624</v>
      </c>
      <c r="B80" s="472" t="s">
        <v>561</v>
      </c>
      <c r="C80" s="501"/>
      <c r="D80" s="500"/>
      <c r="E80" s="501"/>
      <c r="F80" s="500"/>
      <c r="G80" s="501"/>
      <c r="H80" s="501"/>
      <c r="I80" s="500"/>
      <c r="J80" s="501"/>
      <c r="K80" s="500"/>
      <c r="L80" s="501"/>
      <c r="M80" s="462">
        <f t="shared" si="10"/>
        <v>0</v>
      </c>
      <c r="N80" s="462">
        <f t="shared" si="11"/>
        <v>0</v>
      </c>
      <c r="O80" s="525"/>
    </row>
    <row r="81" spans="1:15" s="473" customFormat="1">
      <c r="A81" s="464" t="s">
        <v>48</v>
      </c>
      <c r="B81" s="464"/>
      <c r="C81" s="501">
        <f t="shared" si="7"/>
        <v>20859</v>
      </c>
      <c r="D81" s="500">
        <v>6526</v>
      </c>
      <c r="E81" s="501">
        <v>1264</v>
      </c>
      <c r="F81" s="500">
        <v>13069</v>
      </c>
      <c r="G81" s="501"/>
      <c r="H81" s="501"/>
      <c r="I81" s="500"/>
      <c r="J81" s="501"/>
      <c r="K81" s="500"/>
      <c r="L81" s="501"/>
      <c r="M81" s="462">
        <f t="shared" si="10"/>
        <v>20859</v>
      </c>
      <c r="N81" s="462">
        <f t="shared" si="11"/>
        <v>0</v>
      </c>
      <c r="O81" s="525"/>
    </row>
    <row r="82" spans="1:15" s="473" customFormat="1">
      <c r="A82" s="476" t="s">
        <v>595</v>
      </c>
      <c r="B82" s="464"/>
      <c r="C82" s="501"/>
      <c r="D82" s="500"/>
      <c r="E82" s="501"/>
      <c r="F82" s="500"/>
      <c r="G82" s="501"/>
      <c r="H82" s="501"/>
      <c r="I82" s="500"/>
      <c r="J82" s="501"/>
      <c r="K82" s="500"/>
      <c r="L82" s="501"/>
      <c r="M82" s="462">
        <f t="shared" si="10"/>
        <v>0</v>
      </c>
      <c r="N82" s="462">
        <f t="shared" si="11"/>
        <v>0</v>
      </c>
      <c r="O82" s="525"/>
    </row>
    <row r="83" spans="1:15" s="473" customFormat="1">
      <c r="A83" s="464" t="s">
        <v>48</v>
      </c>
      <c r="B83" s="464"/>
      <c r="C83" s="501">
        <f t="shared" si="7"/>
        <v>3397</v>
      </c>
      <c r="D83" s="500">
        <v>1696</v>
      </c>
      <c r="E83" s="501">
        <v>317</v>
      </c>
      <c r="F83" s="500">
        <v>1308</v>
      </c>
      <c r="G83" s="501"/>
      <c r="H83" s="501"/>
      <c r="I83" s="500">
        <v>76</v>
      </c>
      <c r="J83" s="501"/>
      <c r="K83" s="500"/>
      <c r="L83" s="501"/>
      <c r="M83" s="462">
        <f t="shared" si="10"/>
        <v>3397</v>
      </c>
      <c r="N83" s="462">
        <f t="shared" si="11"/>
        <v>0</v>
      </c>
      <c r="O83" s="525"/>
    </row>
    <row r="84" spans="1:15">
      <c r="A84" s="476" t="s">
        <v>596</v>
      </c>
      <c r="B84" s="472" t="s">
        <v>561</v>
      </c>
      <c r="C84" s="501"/>
      <c r="D84" s="500"/>
      <c r="E84" s="501"/>
      <c r="F84" s="500"/>
      <c r="G84" s="501"/>
      <c r="H84" s="501"/>
      <c r="I84" s="500"/>
      <c r="J84" s="501"/>
      <c r="K84" s="500"/>
      <c r="L84" s="501"/>
      <c r="M84" s="462">
        <f t="shared" si="10"/>
        <v>0</v>
      </c>
      <c r="N84" s="462">
        <f t="shared" si="11"/>
        <v>0</v>
      </c>
      <c r="O84" s="525"/>
    </row>
    <row r="85" spans="1:15" s="473" customFormat="1">
      <c r="A85" s="464" t="s">
        <v>48</v>
      </c>
      <c r="B85" s="464"/>
      <c r="C85" s="501">
        <f t="shared" si="7"/>
        <v>1956</v>
      </c>
      <c r="D85" s="500">
        <v>360</v>
      </c>
      <c r="E85" s="501">
        <v>67</v>
      </c>
      <c r="F85" s="500">
        <v>1529</v>
      </c>
      <c r="G85" s="501"/>
      <c r="H85" s="501"/>
      <c r="I85" s="500"/>
      <c r="J85" s="501"/>
      <c r="K85" s="500"/>
      <c r="L85" s="501"/>
      <c r="M85" s="462">
        <f t="shared" si="10"/>
        <v>1956</v>
      </c>
      <c r="N85" s="462">
        <f t="shared" si="11"/>
        <v>0</v>
      </c>
      <c r="O85" s="525"/>
    </row>
    <row r="86" spans="1:15">
      <c r="A86" s="476" t="s">
        <v>625</v>
      </c>
      <c r="B86" s="472" t="s">
        <v>567</v>
      </c>
      <c r="C86" s="501"/>
      <c r="D86" s="500"/>
      <c r="E86" s="501"/>
      <c r="F86" s="500"/>
      <c r="G86" s="501"/>
      <c r="H86" s="501"/>
      <c r="I86" s="500"/>
      <c r="J86" s="501"/>
      <c r="K86" s="500"/>
      <c r="L86" s="501"/>
      <c r="M86" s="462">
        <f t="shared" si="10"/>
        <v>0</v>
      </c>
      <c r="N86" s="462">
        <f t="shared" si="11"/>
        <v>0</v>
      </c>
      <c r="O86" s="525"/>
    </row>
    <row r="87" spans="1:15" s="473" customFormat="1">
      <c r="A87" s="464" t="s">
        <v>48</v>
      </c>
      <c r="B87" s="464"/>
      <c r="C87" s="501">
        <f t="shared" si="7"/>
        <v>60893</v>
      </c>
      <c r="D87" s="500"/>
      <c r="E87" s="501"/>
      <c r="F87" s="500">
        <v>60893</v>
      </c>
      <c r="G87" s="501"/>
      <c r="H87" s="501"/>
      <c r="I87" s="500"/>
      <c r="J87" s="501"/>
      <c r="K87" s="500"/>
      <c r="L87" s="501"/>
      <c r="M87" s="462">
        <f t="shared" si="10"/>
        <v>60893</v>
      </c>
      <c r="N87" s="462">
        <f t="shared" si="11"/>
        <v>0</v>
      </c>
      <c r="O87" s="525"/>
    </row>
    <row r="88" spans="1:15">
      <c r="A88" s="476" t="s">
        <v>598</v>
      </c>
      <c r="B88" s="472" t="s">
        <v>561</v>
      </c>
      <c r="C88" s="501"/>
      <c r="D88" s="500"/>
      <c r="E88" s="501"/>
      <c r="F88" s="500"/>
      <c r="G88" s="501"/>
      <c r="H88" s="501"/>
      <c r="I88" s="500"/>
      <c r="J88" s="501"/>
      <c r="K88" s="500"/>
      <c r="L88" s="501"/>
      <c r="M88" s="462">
        <f t="shared" si="10"/>
        <v>0</v>
      </c>
      <c r="N88" s="462">
        <f t="shared" si="11"/>
        <v>0</v>
      </c>
      <c r="O88" s="525"/>
    </row>
    <row r="89" spans="1:15" s="473" customFormat="1">
      <c r="A89" s="464" t="s">
        <v>48</v>
      </c>
      <c r="B89" s="464"/>
      <c r="C89" s="501">
        <f t="shared" si="7"/>
        <v>23209</v>
      </c>
      <c r="D89" s="500">
        <v>570</v>
      </c>
      <c r="E89" s="501">
        <v>107</v>
      </c>
      <c r="F89" s="500">
        <v>22532</v>
      </c>
      <c r="G89" s="501"/>
      <c r="H89" s="501"/>
      <c r="I89" s="500"/>
      <c r="J89" s="501"/>
      <c r="K89" s="500"/>
      <c r="L89" s="501"/>
      <c r="M89" s="462">
        <f t="shared" si="10"/>
        <v>23209</v>
      </c>
      <c r="N89" s="462">
        <f t="shared" si="11"/>
        <v>0</v>
      </c>
      <c r="O89" s="525"/>
    </row>
    <row r="90" spans="1:15">
      <c r="A90" s="476" t="s">
        <v>599</v>
      </c>
      <c r="B90" s="472" t="s">
        <v>561</v>
      </c>
      <c r="C90" s="501"/>
      <c r="D90" s="500"/>
      <c r="E90" s="501"/>
      <c r="F90" s="500"/>
      <c r="G90" s="501"/>
      <c r="H90" s="501"/>
      <c r="I90" s="500"/>
      <c r="J90" s="501"/>
      <c r="K90" s="500"/>
      <c r="L90" s="501"/>
      <c r="M90" s="462">
        <f t="shared" si="10"/>
        <v>0</v>
      </c>
      <c r="N90" s="462">
        <f t="shared" si="11"/>
        <v>0</v>
      </c>
      <c r="O90" s="525"/>
    </row>
    <row r="91" spans="1:15" s="473" customFormat="1">
      <c r="A91" s="464" t="s">
        <v>48</v>
      </c>
      <c r="B91" s="464"/>
      <c r="C91" s="501">
        <f t="shared" si="7"/>
        <v>20195</v>
      </c>
      <c r="D91" s="500">
        <v>570</v>
      </c>
      <c r="E91" s="501">
        <v>107</v>
      </c>
      <c r="F91" s="500">
        <v>19518</v>
      </c>
      <c r="G91" s="501"/>
      <c r="H91" s="501"/>
      <c r="I91" s="500"/>
      <c r="J91" s="501"/>
      <c r="K91" s="500"/>
      <c r="L91" s="501"/>
      <c r="M91" s="462">
        <f t="shared" si="10"/>
        <v>20195</v>
      </c>
      <c r="N91" s="462">
        <f t="shared" si="11"/>
        <v>0</v>
      </c>
      <c r="O91" s="525"/>
    </row>
    <row r="92" spans="1:15">
      <c r="A92" s="476" t="s">
        <v>600</v>
      </c>
      <c r="B92" s="472" t="s">
        <v>561</v>
      </c>
      <c r="C92" s="501"/>
      <c r="D92" s="500"/>
      <c r="E92" s="501"/>
      <c r="F92" s="500"/>
      <c r="G92" s="501"/>
      <c r="H92" s="501"/>
      <c r="I92" s="500"/>
      <c r="J92" s="501"/>
      <c r="K92" s="500"/>
      <c r="L92" s="501"/>
      <c r="M92" s="462">
        <f t="shared" si="10"/>
        <v>0</v>
      </c>
      <c r="N92" s="462">
        <f t="shared" si="11"/>
        <v>0</v>
      </c>
      <c r="O92" s="525"/>
    </row>
    <row r="93" spans="1:15" s="473" customFormat="1">
      <c r="A93" s="464" t="s">
        <v>48</v>
      </c>
      <c r="B93" s="464"/>
      <c r="C93" s="501">
        <f t="shared" si="7"/>
        <v>11656</v>
      </c>
      <c r="D93" s="500"/>
      <c r="E93" s="501"/>
      <c r="F93" s="500">
        <v>11656</v>
      </c>
      <c r="G93" s="501"/>
      <c r="H93" s="501"/>
      <c r="I93" s="500"/>
      <c r="J93" s="501"/>
      <c r="K93" s="500"/>
      <c r="L93" s="501"/>
      <c r="M93" s="462">
        <f t="shared" si="10"/>
        <v>11656</v>
      </c>
      <c r="N93" s="462">
        <f t="shared" si="11"/>
        <v>0</v>
      </c>
      <c r="O93" s="525"/>
    </row>
    <row r="94" spans="1:15">
      <c r="A94" s="476" t="s">
        <v>601</v>
      </c>
      <c r="B94" s="472" t="s">
        <v>561</v>
      </c>
      <c r="C94" s="501"/>
      <c r="D94" s="500"/>
      <c r="E94" s="501"/>
      <c r="F94" s="500"/>
      <c r="G94" s="501"/>
      <c r="H94" s="501"/>
      <c r="I94" s="500"/>
      <c r="J94" s="501"/>
      <c r="K94" s="500"/>
      <c r="L94" s="501"/>
      <c r="M94" s="462">
        <f t="shared" si="10"/>
        <v>0</v>
      </c>
      <c r="N94" s="462">
        <f t="shared" si="11"/>
        <v>0</v>
      </c>
      <c r="O94" s="525"/>
    </row>
    <row r="95" spans="1:15" s="473" customFormat="1">
      <c r="A95" s="464" t="s">
        <v>48</v>
      </c>
      <c r="B95" s="464"/>
      <c r="C95" s="501">
        <f t="shared" si="7"/>
        <v>6291</v>
      </c>
      <c r="D95" s="500">
        <v>990</v>
      </c>
      <c r="E95" s="501">
        <v>185</v>
      </c>
      <c r="F95" s="500">
        <v>5116</v>
      </c>
      <c r="G95" s="501"/>
      <c r="H95" s="501"/>
      <c r="I95" s="500"/>
      <c r="J95" s="501"/>
      <c r="K95" s="500"/>
      <c r="L95" s="501"/>
      <c r="M95" s="462">
        <f t="shared" si="10"/>
        <v>6291</v>
      </c>
      <c r="N95" s="462">
        <f t="shared" si="11"/>
        <v>0</v>
      </c>
      <c r="O95" s="525"/>
    </row>
    <row r="96" spans="1:15">
      <c r="A96" s="476" t="s">
        <v>602</v>
      </c>
      <c r="B96" s="472" t="s">
        <v>561</v>
      </c>
      <c r="C96" s="501"/>
      <c r="D96" s="500"/>
      <c r="E96" s="501"/>
      <c r="F96" s="500"/>
      <c r="G96" s="501"/>
      <c r="H96" s="501"/>
      <c r="I96" s="500"/>
      <c r="J96" s="501"/>
      <c r="K96" s="500"/>
      <c r="L96" s="501"/>
      <c r="M96" s="462">
        <f t="shared" si="10"/>
        <v>0</v>
      </c>
      <c r="N96" s="462">
        <f t="shared" si="11"/>
        <v>0</v>
      </c>
      <c r="O96" s="525"/>
    </row>
    <row r="97" spans="1:15" s="473" customFormat="1">
      <c r="A97" s="464" t="s">
        <v>48</v>
      </c>
      <c r="B97" s="464"/>
      <c r="C97" s="501">
        <f t="shared" si="7"/>
        <v>39</v>
      </c>
      <c r="D97" s="500"/>
      <c r="E97" s="501"/>
      <c r="F97" s="500">
        <v>39</v>
      </c>
      <c r="G97" s="501"/>
      <c r="H97" s="501"/>
      <c r="I97" s="500"/>
      <c r="J97" s="501"/>
      <c r="K97" s="500"/>
      <c r="L97" s="501"/>
      <c r="M97" s="462">
        <f t="shared" si="10"/>
        <v>39</v>
      </c>
      <c r="N97" s="462">
        <f t="shared" si="11"/>
        <v>0</v>
      </c>
      <c r="O97" s="525"/>
    </row>
    <row r="98" spans="1:15">
      <c r="A98" s="476" t="s">
        <v>603</v>
      </c>
      <c r="B98" s="472" t="s">
        <v>561</v>
      </c>
      <c r="C98" s="501"/>
      <c r="D98" s="500"/>
      <c r="E98" s="501"/>
      <c r="F98" s="500"/>
      <c r="G98" s="501"/>
      <c r="H98" s="501"/>
      <c r="I98" s="500"/>
      <c r="J98" s="501"/>
      <c r="K98" s="500"/>
      <c r="L98" s="501"/>
      <c r="M98" s="462">
        <f t="shared" si="10"/>
        <v>0</v>
      </c>
      <c r="N98" s="462">
        <f t="shared" si="11"/>
        <v>0</v>
      </c>
      <c r="O98" s="525"/>
    </row>
    <row r="99" spans="1:15" s="473" customFormat="1">
      <c r="A99" s="464" t="s">
        <v>48</v>
      </c>
      <c r="B99" s="463"/>
      <c r="C99" s="501">
        <f t="shared" si="7"/>
        <v>1956</v>
      </c>
      <c r="D99" s="500"/>
      <c r="E99" s="501"/>
      <c r="F99" s="500">
        <v>1956</v>
      </c>
      <c r="G99" s="501"/>
      <c r="H99" s="501"/>
      <c r="I99" s="500"/>
      <c r="J99" s="501"/>
      <c r="K99" s="500"/>
      <c r="L99" s="501"/>
      <c r="M99" s="462">
        <f t="shared" si="10"/>
        <v>1956</v>
      </c>
      <c r="N99" s="462">
        <f t="shared" si="11"/>
        <v>0</v>
      </c>
      <c r="O99" s="525"/>
    </row>
    <row r="100" spans="1:15" s="508" customFormat="1">
      <c r="A100" s="504" t="s">
        <v>604</v>
      </c>
      <c r="B100" s="504"/>
      <c r="C100" s="504"/>
      <c r="D100" s="521"/>
      <c r="E100" s="522"/>
      <c r="F100" s="521"/>
      <c r="G100" s="522"/>
      <c r="H100" s="522"/>
      <c r="I100" s="521"/>
      <c r="J100" s="522"/>
      <c r="K100" s="521"/>
      <c r="L100" s="522"/>
      <c r="M100" s="462">
        <f t="shared" si="10"/>
        <v>0</v>
      </c>
      <c r="N100" s="462">
        <f t="shared" si="11"/>
        <v>0</v>
      </c>
      <c r="O100" s="525"/>
    </row>
    <row r="101" spans="1:15" s="511" customFormat="1">
      <c r="A101" s="464" t="s">
        <v>48</v>
      </c>
      <c r="B101" s="509"/>
      <c r="C101" s="543">
        <f t="shared" ref="C101:L101" si="12">C13+C15+C17+C19+C25+C31+C33+C45+C47</f>
        <v>1339560</v>
      </c>
      <c r="D101" s="543">
        <f t="shared" si="12"/>
        <v>607644</v>
      </c>
      <c r="E101" s="543">
        <f t="shared" si="12"/>
        <v>117130</v>
      </c>
      <c r="F101" s="543">
        <f t="shared" si="12"/>
        <v>562542</v>
      </c>
      <c r="G101" s="543">
        <f t="shared" si="12"/>
        <v>120</v>
      </c>
      <c r="H101" s="543">
        <f t="shared" si="12"/>
        <v>27300</v>
      </c>
      <c r="I101" s="543">
        <f t="shared" si="12"/>
        <v>24824</v>
      </c>
      <c r="J101" s="543">
        <f t="shared" si="12"/>
        <v>0</v>
      </c>
      <c r="K101" s="543">
        <f t="shared" si="12"/>
        <v>0</v>
      </c>
      <c r="L101" s="543">
        <f t="shared" si="12"/>
        <v>0</v>
      </c>
      <c r="M101" s="462">
        <f t="shared" si="10"/>
        <v>1339560</v>
      </c>
      <c r="N101" s="462">
        <f t="shared" si="11"/>
        <v>0</v>
      </c>
      <c r="O101" s="525"/>
    </row>
    <row r="102" spans="1:15">
      <c r="A102" s="512" t="s">
        <v>195</v>
      </c>
      <c r="B102" s="513"/>
      <c r="C102" s="514"/>
      <c r="D102" s="514"/>
      <c r="E102" s="514"/>
      <c r="F102" s="514"/>
      <c r="G102" s="514"/>
      <c r="H102" s="514"/>
      <c r="I102" s="544"/>
      <c r="J102" s="514"/>
      <c r="K102" s="514"/>
      <c r="L102" s="514"/>
      <c r="M102" s="462">
        <f t="shared" si="10"/>
        <v>0</v>
      </c>
      <c r="N102" s="462">
        <f t="shared" si="11"/>
        <v>0</v>
      </c>
      <c r="O102" s="525"/>
    </row>
    <row r="103" spans="1:15">
      <c r="A103" s="464" t="s">
        <v>48</v>
      </c>
      <c r="B103" s="513"/>
      <c r="C103" s="514">
        <f>C13+C15+C17+C19+C31+C37+C39+C41+C45+C49+C51+C55+C57+C59+C61+C63+C65+C67+C69+C71+C75+C81+C85+C89+C93+C95+C97+C99+C83+C43+C91+C73</f>
        <v>945682</v>
      </c>
      <c r="D103" s="514">
        <f t="shared" ref="D103:L103" si="13">D13+D15+D17+D19+D31+D37+D39+D41+D45+D49+D51+D55+D57+D59+D61+D63+D65+D67+D69+D71+D75+D81+D85+D89+D93+D95+D97+D99+D83+D43+D91+D73</f>
        <v>450630</v>
      </c>
      <c r="E103" s="514">
        <f t="shared" si="13"/>
        <v>86296</v>
      </c>
      <c r="F103" s="514">
        <f t="shared" si="13"/>
        <v>365376</v>
      </c>
      <c r="G103" s="514">
        <f t="shared" si="13"/>
        <v>0</v>
      </c>
      <c r="H103" s="514">
        <f t="shared" si="13"/>
        <v>27300</v>
      </c>
      <c r="I103" s="514">
        <f t="shared" si="13"/>
        <v>16080</v>
      </c>
      <c r="J103" s="514">
        <f t="shared" si="13"/>
        <v>0</v>
      </c>
      <c r="K103" s="514">
        <f t="shared" si="13"/>
        <v>0</v>
      </c>
      <c r="L103" s="514">
        <f t="shared" si="13"/>
        <v>0</v>
      </c>
      <c r="M103" s="462">
        <f t="shared" si="10"/>
        <v>945682</v>
      </c>
      <c r="N103" s="462">
        <f t="shared" si="11"/>
        <v>0</v>
      </c>
      <c r="O103" s="525"/>
    </row>
    <row r="104" spans="1:15">
      <c r="A104" s="512" t="s">
        <v>196</v>
      </c>
      <c r="B104" s="513"/>
      <c r="C104" s="514"/>
      <c r="D104" s="514"/>
      <c r="E104" s="514"/>
      <c r="F104" s="514"/>
      <c r="G104" s="514"/>
      <c r="H104" s="514"/>
      <c r="I104" s="544"/>
      <c r="J104" s="514"/>
      <c r="K104" s="514"/>
      <c r="L104" s="514"/>
      <c r="M104" s="462">
        <f t="shared" si="10"/>
        <v>0</v>
      </c>
      <c r="N104" s="462">
        <f t="shared" si="11"/>
        <v>0</v>
      </c>
      <c r="O104" s="525"/>
    </row>
    <row r="105" spans="1:15">
      <c r="A105" s="464" t="s">
        <v>48</v>
      </c>
      <c r="B105" s="513"/>
      <c r="C105" s="514">
        <f t="shared" ref="C105:L105" si="14">C25+C35+C77+C79+C87</f>
        <v>393878</v>
      </c>
      <c r="D105" s="514">
        <f t="shared" si="14"/>
        <v>157014</v>
      </c>
      <c r="E105" s="514">
        <f t="shared" si="14"/>
        <v>30834</v>
      </c>
      <c r="F105" s="514">
        <f t="shared" si="14"/>
        <v>197166</v>
      </c>
      <c r="G105" s="514">
        <f t="shared" si="14"/>
        <v>120</v>
      </c>
      <c r="H105" s="514">
        <f t="shared" si="14"/>
        <v>0</v>
      </c>
      <c r="I105" s="514">
        <f t="shared" si="14"/>
        <v>8744</v>
      </c>
      <c r="J105" s="514">
        <f t="shared" si="14"/>
        <v>0</v>
      </c>
      <c r="K105" s="514">
        <f t="shared" si="14"/>
        <v>0</v>
      </c>
      <c r="L105" s="514">
        <f t="shared" si="14"/>
        <v>0</v>
      </c>
      <c r="M105" s="462">
        <f t="shared" si="10"/>
        <v>393878</v>
      </c>
      <c r="N105" s="462">
        <f t="shared" si="11"/>
        <v>0</v>
      </c>
      <c r="O105" s="525"/>
    </row>
    <row r="106" spans="1:15">
      <c r="A106" s="512" t="s">
        <v>197</v>
      </c>
      <c r="B106" s="513"/>
      <c r="C106" s="515">
        <v>0</v>
      </c>
      <c r="D106" s="515">
        <v>0</v>
      </c>
      <c r="E106" s="515">
        <v>0</v>
      </c>
      <c r="F106" s="515">
        <v>0</v>
      </c>
      <c r="G106" s="515">
        <v>0</v>
      </c>
      <c r="H106" s="515">
        <v>0</v>
      </c>
      <c r="I106" s="545">
        <v>0</v>
      </c>
      <c r="J106" s="515">
        <v>0</v>
      </c>
      <c r="K106" s="515">
        <v>0</v>
      </c>
      <c r="L106" s="515">
        <v>0</v>
      </c>
      <c r="M106" s="462">
        <f t="shared" si="10"/>
        <v>0</v>
      </c>
      <c r="N106" s="462">
        <f t="shared" si="11"/>
        <v>0</v>
      </c>
      <c r="O106" s="525"/>
    </row>
    <row r="107" spans="1:15">
      <c r="A107" s="518"/>
      <c r="B107" s="473"/>
      <c r="C107" s="546"/>
      <c r="D107" s="546"/>
      <c r="E107" s="546"/>
      <c r="F107" s="546"/>
      <c r="G107" s="546"/>
      <c r="H107" s="546"/>
      <c r="I107" s="546"/>
      <c r="J107" s="546"/>
      <c r="K107" s="546"/>
      <c r="L107" s="546"/>
      <c r="M107" s="462">
        <f t="shared" si="10"/>
        <v>0</v>
      </c>
      <c r="N107" s="462">
        <f t="shared" si="11"/>
        <v>0</v>
      </c>
      <c r="O107" s="525"/>
    </row>
    <row r="108" spans="1:15">
      <c r="C108" s="547">
        <f>SUM(C103:C107)</f>
        <v>1339560</v>
      </c>
      <c r="D108" s="547">
        <f t="shared" ref="D108:L108" si="15">SUM(D103:D107)</f>
        <v>607644</v>
      </c>
      <c r="E108" s="547">
        <f t="shared" si="15"/>
        <v>117130</v>
      </c>
      <c r="F108" s="547">
        <f t="shared" si="15"/>
        <v>562542</v>
      </c>
      <c r="G108" s="547">
        <f t="shared" si="15"/>
        <v>120</v>
      </c>
      <c r="H108" s="547">
        <f t="shared" si="15"/>
        <v>27300</v>
      </c>
      <c r="I108" s="547">
        <f t="shared" si="15"/>
        <v>24824</v>
      </c>
      <c r="J108" s="547">
        <f t="shared" si="15"/>
        <v>0</v>
      </c>
      <c r="K108" s="547">
        <f t="shared" si="15"/>
        <v>0</v>
      </c>
      <c r="L108" s="547">
        <f t="shared" si="15"/>
        <v>0</v>
      </c>
      <c r="M108" s="462">
        <f t="shared" si="10"/>
        <v>1339560</v>
      </c>
      <c r="N108" s="462">
        <f t="shared" si="11"/>
        <v>0</v>
      </c>
      <c r="O108" s="525"/>
    </row>
    <row r="109" spans="1:15">
      <c r="C109" s="547">
        <f>C101-C108</f>
        <v>0</v>
      </c>
      <c r="D109" s="546"/>
      <c r="E109" s="529"/>
      <c r="F109" s="529"/>
      <c r="G109" s="546"/>
      <c r="H109" s="529"/>
      <c r="I109" s="529"/>
      <c r="J109" s="529"/>
      <c r="K109" s="529"/>
      <c r="L109" s="529"/>
      <c r="M109" s="462">
        <f t="shared" si="10"/>
        <v>0</v>
      </c>
      <c r="N109" s="462">
        <f t="shared" si="11"/>
        <v>0</v>
      </c>
      <c r="O109" s="525"/>
    </row>
    <row r="110" spans="1:15">
      <c r="D110" s="473"/>
      <c r="G110" s="473"/>
      <c r="M110" s="462">
        <f t="shared" si="10"/>
        <v>0</v>
      </c>
      <c r="N110" s="462">
        <f t="shared" si="11"/>
        <v>0</v>
      </c>
      <c r="O110" s="525"/>
    </row>
    <row r="111" spans="1:15">
      <c r="D111" s="473"/>
      <c r="G111" s="473"/>
      <c r="M111" s="462">
        <f t="shared" si="10"/>
        <v>0</v>
      </c>
      <c r="N111" s="462">
        <f t="shared" si="11"/>
        <v>0</v>
      </c>
      <c r="O111" s="525"/>
    </row>
    <row r="112" spans="1:15">
      <c r="D112" s="532"/>
      <c r="G112" s="473"/>
      <c r="M112" s="462">
        <f t="shared" si="10"/>
        <v>0</v>
      </c>
      <c r="N112" s="462">
        <f t="shared" si="11"/>
        <v>0</v>
      </c>
      <c r="O112" s="525"/>
    </row>
    <row r="113" spans="4:15">
      <c r="D113" s="532"/>
      <c r="G113" s="473"/>
      <c r="M113" s="462">
        <f t="shared" si="10"/>
        <v>0</v>
      </c>
      <c r="N113" s="462">
        <f t="shared" si="11"/>
        <v>0</v>
      </c>
      <c r="O113" s="525"/>
    </row>
    <row r="114" spans="4:15">
      <c r="D114" s="473"/>
      <c r="G114" s="473"/>
      <c r="M114" s="462">
        <f t="shared" si="10"/>
        <v>0</v>
      </c>
      <c r="N114" s="462">
        <f t="shared" si="11"/>
        <v>0</v>
      </c>
      <c r="O114" s="525"/>
    </row>
    <row r="115" spans="4:15">
      <c r="D115" s="473"/>
      <c r="G115" s="473"/>
      <c r="M115" s="462">
        <f t="shared" si="10"/>
        <v>0</v>
      </c>
      <c r="N115" s="462">
        <f t="shared" si="11"/>
        <v>0</v>
      </c>
    </row>
    <row r="116" spans="4:15">
      <c r="D116" s="473"/>
      <c r="G116" s="473"/>
    </row>
    <row r="117" spans="4:15">
      <c r="D117" s="473"/>
      <c r="G117" s="473"/>
    </row>
    <row r="118" spans="4:15">
      <c r="D118" s="473"/>
      <c r="G118" s="473"/>
    </row>
    <row r="119" spans="4:15">
      <c r="D119" s="473"/>
      <c r="G119" s="473"/>
    </row>
    <row r="120" spans="4:15">
      <c r="D120" s="473"/>
      <c r="G120" s="473"/>
    </row>
    <row r="121" spans="4:15">
      <c r="D121" s="473"/>
      <c r="G121" s="473"/>
    </row>
  </sheetData>
  <mergeCells count="17">
    <mergeCell ref="G8:G10"/>
    <mergeCell ref="H8:H10"/>
    <mergeCell ref="I8:I10"/>
    <mergeCell ref="J8:J10"/>
    <mergeCell ref="A3:L3"/>
    <mergeCell ref="A4:L4"/>
    <mergeCell ref="A5:L5"/>
    <mergeCell ref="I6:L6"/>
    <mergeCell ref="B7:B10"/>
    <mergeCell ref="C7:C10"/>
    <mergeCell ref="D7:H7"/>
    <mergeCell ref="I7:K7"/>
    <mergeCell ref="L7:L10"/>
    <mergeCell ref="D8:D10"/>
    <mergeCell ref="K8:K10"/>
    <mergeCell ref="E8:E10"/>
    <mergeCell ref="F8:F10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5" orientation="landscape" r:id="rId1"/>
  <headerFooter>
    <oddFooter>&amp;P. oldal</oddFooter>
  </headerFooter>
  <rowBreaks count="2" manualBreakCount="2">
    <brk id="43" max="11" man="1"/>
    <brk id="79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18</vt:i4>
      </vt:variant>
      <vt:variant>
        <vt:lpstr>Névvel ellátott tartományok</vt:lpstr>
      </vt:variant>
      <vt:variant>
        <vt:i4>20</vt:i4>
      </vt:variant>
    </vt:vector>
  </HeadingPairs>
  <TitlesOfParts>
    <vt:vector size="38" baseType="lpstr">
      <vt:lpstr>2-3.mell</vt:lpstr>
      <vt:lpstr>4.mell</vt:lpstr>
      <vt:lpstr>4.1</vt:lpstr>
      <vt:lpstr>4.2</vt:lpstr>
      <vt:lpstr>4.3</vt:lpstr>
      <vt:lpstr>5.mell</vt:lpstr>
      <vt:lpstr>5.1</vt:lpstr>
      <vt:lpstr>5.2</vt:lpstr>
      <vt:lpstr>5.3</vt:lpstr>
      <vt:lpstr>6.mell.</vt:lpstr>
      <vt:lpstr>7-8.mell.</vt:lpstr>
      <vt:lpstr>9.1-9.2</vt:lpstr>
      <vt:lpstr>9.3. mell.</vt:lpstr>
      <vt:lpstr>10 mell</vt:lpstr>
      <vt:lpstr>11-11.2</vt:lpstr>
      <vt:lpstr>12 mell</vt:lpstr>
      <vt:lpstr>13 mell.</vt:lpstr>
      <vt:lpstr>14 mell.</vt:lpstr>
      <vt:lpstr>'4.1'!Nyomtatási_cím</vt:lpstr>
      <vt:lpstr>'4.3'!Nyomtatási_cím</vt:lpstr>
      <vt:lpstr>'5.1'!Nyomtatási_cím</vt:lpstr>
      <vt:lpstr>'5.3'!Nyomtatási_cím</vt:lpstr>
      <vt:lpstr>'11-11.2'!Nyomtatási_terület</vt:lpstr>
      <vt:lpstr>'12 mell'!Nyomtatási_terület</vt:lpstr>
      <vt:lpstr>'13 mell.'!Nyomtatási_terület</vt:lpstr>
      <vt:lpstr>'14 mell.'!Nyomtatási_terület</vt:lpstr>
      <vt:lpstr>'2-3.mell'!Nyomtatási_terület</vt:lpstr>
      <vt:lpstr>'4.1'!Nyomtatási_terület</vt:lpstr>
      <vt:lpstr>'4.2'!Nyomtatási_terület</vt:lpstr>
      <vt:lpstr>'4.3'!Nyomtatási_terület</vt:lpstr>
      <vt:lpstr>'4.mell'!Nyomtatási_terület</vt:lpstr>
      <vt:lpstr>'5.1'!Nyomtatási_terület</vt:lpstr>
      <vt:lpstr>'5.2'!Nyomtatási_terület</vt:lpstr>
      <vt:lpstr>'5.3'!Nyomtatási_terület</vt:lpstr>
      <vt:lpstr>'5.mell'!Nyomtatási_terület</vt:lpstr>
      <vt:lpstr>'6.mell.'!Nyomtatási_terület</vt:lpstr>
      <vt:lpstr>'7-8.mell.'!Nyomtatási_terület</vt:lpstr>
      <vt:lpstr>'9.1-9.2'!Nyomtatási_terület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Polgármesteri Hivatal Dorog</dc:creator>
  <cp:lastModifiedBy>PM-HANGANYAG</cp:lastModifiedBy>
  <cp:lastPrinted>2019-02-13T07:01:23Z</cp:lastPrinted>
  <dcterms:created xsi:type="dcterms:W3CDTF">2001-01-09T08:56:26Z</dcterms:created>
  <dcterms:modified xsi:type="dcterms:W3CDTF">2019-02-13T07:01:30Z</dcterms:modified>
</cp:coreProperties>
</file>