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35" windowHeight="5160" tabRatio="599" activeTab="0"/>
  </bookViews>
  <sheets>
    <sheet name="2-3.mell" sheetId="1" r:id="rId1"/>
    <sheet name="4.mell" sheetId="2" r:id="rId2"/>
    <sheet name="4.1" sheetId="3" r:id="rId3"/>
    <sheet name="4.2" sheetId="4" r:id="rId4"/>
    <sheet name="4.3 " sheetId="5" r:id="rId5"/>
    <sheet name="5.mell" sheetId="6" r:id="rId6"/>
    <sheet name="5.1" sheetId="7" r:id="rId7"/>
    <sheet name="5.2" sheetId="8" r:id="rId8"/>
    <sheet name="5.3 " sheetId="9" r:id="rId9"/>
    <sheet name="7-8.mell." sheetId="10" r:id="rId10"/>
    <sheet name="9.1-9.2" sheetId="11" r:id="rId11"/>
    <sheet name="9.3. mell." sheetId="12" r:id="rId12"/>
    <sheet name="10 mell" sheetId="13" r:id="rId13"/>
    <sheet name="11-11.2" sheetId="14" r:id="rId14"/>
    <sheet name="12 mell" sheetId="15" r:id="rId15"/>
  </sheets>
  <externalReferences>
    <externalReference r:id="rId18"/>
  </externalReferences>
  <definedNames>
    <definedName name="_xlnm.Print_Titles" localSheetId="2">'4.1'!$6:$10</definedName>
    <definedName name="_xlnm.Print_Titles" localSheetId="4">'4.3 '!$8:$11</definedName>
    <definedName name="_xlnm.Print_Titles" localSheetId="6">'5.1'!$6:$11</definedName>
    <definedName name="_xlnm.Print_Titles" localSheetId="8">'5.3 '!$6:$10</definedName>
    <definedName name="_xlnm.Print_Area" localSheetId="12">'10 mell'!$A$1:$E$11</definedName>
    <definedName name="_xlnm.Print_Area" localSheetId="13">'11-11.2'!$A$1:$H$68</definedName>
    <definedName name="_xlnm.Print_Area" localSheetId="14">'12 mell'!$A$1:$N$33</definedName>
    <definedName name="_xlnm.Print_Area" localSheetId="0">'2-3.mell'!$A$1:$E$52</definedName>
    <definedName name="_xlnm.Print_Area" localSheetId="2">'4.1'!$A$1:$O$234</definedName>
    <definedName name="_xlnm.Print_Area" localSheetId="3">'4.2'!$A$1:$O$50</definedName>
    <definedName name="_xlnm.Print_Area" localSheetId="4">'4.3 '!$A$1:$O$329</definedName>
    <definedName name="_xlnm.Print_Area" localSheetId="1">'4.mell'!$A$1:$N$65</definedName>
    <definedName name="_xlnm.Print_Area" localSheetId="6">'5.1'!$A$1:$L$289</definedName>
    <definedName name="_xlnm.Print_Area" localSheetId="7">'5.2'!$B$1:$M$62</definedName>
    <definedName name="_xlnm.Print_Area" localSheetId="8">'5.3 '!$A$1:$L$331</definedName>
    <definedName name="_xlnm.Print_Area" localSheetId="5">'5.mell'!$A$1:$K$62</definedName>
    <definedName name="_xlnm.Print_Area" localSheetId="9">'7-8.mell.'!$A$1:$E$80</definedName>
    <definedName name="_xlnm.Print_Area" localSheetId="10">'9.1-9.2'!$A$1:$K$138</definedName>
  </definedNames>
  <calcPr fullCalcOnLoad="1"/>
</workbook>
</file>

<file path=xl/sharedStrings.xml><?xml version="1.0" encoding="utf-8"?>
<sst xmlns="http://schemas.openxmlformats.org/spreadsheetml/2006/main" count="2301" uniqueCount="764">
  <si>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</si>
  <si>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</si>
  <si>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</si>
  <si>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</si>
  <si>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</si>
  <si>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</si>
  <si>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</si>
  <si>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</si>
  <si>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</si>
  <si>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</si>
  <si>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</si>
  <si>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</si>
  <si>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</si>
  <si>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</si>
  <si>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</si>
  <si>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</si>
  <si>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</si>
  <si>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</si>
  <si>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</si>
  <si>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</si>
  <si>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</si>
  <si>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</si>
  <si>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</si>
  <si>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</si>
  <si>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</si>
  <si>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</si>
  <si>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</si>
  <si>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</si>
  <si>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</si>
  <si>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>Költségv.</t>
  </si>
  <si>
    <t>bevételi</t>
  </si>
  <si>
    <t>főösszeg</t>
  </si>
  <si>
    <t xml:space="preserve">     Eredeti előirányzat</t>
  </si>
  <si>
    <t>Polgármesteri Hivatal</t>
  </si>
  <si>
    <t xml:space="preserve">       Eredeti előirányzat</t>
  </si>
  <si>
    <t>Kiadási összesítő</t>
  </si>
  <si>
    <t>Működési kiadás</t>
  </si>
  <si>
    <t>Felhalmozási kiadás</t>
  </si>
  <si>
    <t>Felújítás</t>
  </si>
  <si>
    <t>Beruházás</t>
  </si>
  <si>
    <t>Kincstári Szervezet</t>
  </si>
  <si>
    <t xml:space="preserve">        Eredeti előirányzat</t>
  </si>
  <si>
    <t>1. cím költségvetési főösszege</t>
  </si>
  <si>
    <t>2. cím költségvetési főösszege</t>
  </si>
  <si>
    <t xml:space="preserve">                 Dorog Város Önkormányzat</t>
  </si>
  <si>
    <t xml:space="preserve">        Működésre átadott pénzeszközök és</t>
  </si>
  <si>
    <t xml:space="preserve">                        egyéb támogatások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</si>
  <si>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</si>
  <si>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</si>
  <si>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</si>
  <si>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</si>
  <si>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Dorog Város Önkormányzat </t>
  </si>
  <si>
    <t xml:space="preserve">                                                               Adatok: ezer forintban</t>
  </si>
  <si>
    <t>I.</t>
  </si>
  <si>
    <t>II.</t>
  </si>
  <si>
    <t>III.</t>
  </si>
  <si>
    <t xml:space="preserve">                          Dorog Város Önkormányzat</t>
  </si>
  <si>
    <t xml:space="preserve">                               Felhalmozási kiadások</t>
  </si>
  <si>
    <t xml:space="preserve">                                       BERUHÁZÁS</t>
  </si>
  <si>
    <t>Alap</t>
  </si>
  <si>
    <t>ÁFA</t>
  </si>
  <si>
    <t xml:space="preserve">                                       FELÚJÍTÁS</t>
  </si>
  <si>
    <t>Felújítások összesen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</si>
  <si>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</si>
  <si>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</si>
  <si>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</si>
  <si>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</si>
  <si>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Nyugdíjasok</t>
  </si>
  <si>
    <t>Mellékfoglalko-</t>
  </si>
  <si>
    <t>mélyi juttatásban</t>
  </si>
  <si>
    <t>zásúak</t>
  </si>
  <si>
    <t>részesülők</t>
  </si>
  <si>
    <t>2. Polgármesteri Hivatal</t>
  </si>
  <si>
    <t>Választott vezető</t>
  </si>
  <si>
    <t>Jegyző, aljegyző</t>
  </si>
  <si>
    <t>Osztályvezető</t>
  </si>
  <si>
    <t>Jegyző alá tartozó munkatárs</t>
  </si>
  <si>
    <t>Szervezési Osztály</t>
  </si>
  <si>
    <t>Pénzügyi Osztály</t>
  </si>
  <si>
    <t>Műszaki Osztály</t>
  </si>
  <si>
    <t>Személyi juttatások</t>
  </si>
  <si>
    <t>Munkaadókat terhelő járulékok</t>
  </si>
  <si>
    <t>Előirányzat felhasználási terv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</si>
  <si>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</si>
  <si>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</si>
  <si>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</si>
  <si>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</si>
  <si>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</si>
  <si>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</si>
  <si>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</si>
  <si>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</si>
  <si>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</si>
  <si>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</si>
  <si>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</si>
  <si>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</si>
  <si>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</si>
  <si>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</si>
  <si>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</si>
  <si>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</si>
  <si>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</si>
  <si>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</si>
  <si>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Pénzforgalom nélküli bevételek</t>
  </si>
  <si>
    <t>Dologi kiadások</t>
  </si>
  <si>
    <t>Felújítások</t>
  </si>
  <si>
    <t>Beruházások</t>
  </si>
  <si>
    <t>Társadalom és szoc.pol. juttatás összesen</t>
  </si>
  <si>
    <t xml:space="preserve">                Önkormányzat által folyósított ellátások</t>
  </si>
  <si>
    <t>Összesen:</t>
  </si>
  <si>
    <t>Intézmények</t>
  </si>
  <si>
    <t xml:space="preserve">   Adatok: ezer forintban</t>
  </si>
  <si>
    <t>Lízingelt lakások adómegtérítése</t>
  </si>
  <si>
    <t>Beruházások összesen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</si>
  <si>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</si>
  <si>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</si>
  <si>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</si>
  <si>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</si>
  <si>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</si>
  <si>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</si>
  <si>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23. Felhalmozási kiadások összesen (18-21)</t>
  </si>
  <si>
    <t>Köztemetés</t>
  </si>
  <si>
    <t>Város, községgazdálkodási szolgáltatás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</si>
  <si>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</si>
  <si>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</si>
  <si>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</si>
  <si>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</si>
  <si>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</si>
  <si>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</si>
  <si>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</si>
  <si>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22. Fejlesztési célú hiteltörlesztés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</si>
  <si>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</si>
  <si>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</si>
  <si>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</si>
  <si>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</si>
  <si>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</si>
  <si>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</si>
  <si>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</si>
  <si>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</si>
  <si>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1-21.</t>
  </si>
  <si>
    <t>Közfoglalkoz- tatottak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</si>
  <si>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</si>
  <si>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</si>
  <si>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</si>
  <si>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</si>
  <si>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</si>
  <si>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</si>
  <si>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</si>
  <si>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</si>
  <si>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</si>
  <si>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3-5.</t>
  </si>
  <si>
    <t>Dorog Város Egyesített Sportintézménye</t>
  </si>
  <si>
    <t xml:space="preserve">DorogiEgyetértés Sportegyesület </t>
  </si>
  <si>
    <t>Dorogi Futtball Club</t>
  </si>
  <si>
    <t>Dorogi Szénmedence Sportjáért Alapítvány</t>
  </si>
  <si>
    <t>Dorogi Nehézatlétikai Klub</t>
  </si>
  <si>
    <t>Új-Hullám Sportegyesület</t>
  </si>
  <si>
    <t>Diófa Sportegyesület</t>
  </si>
  <si>
    <t>Pályázati keretösszeg dorogi egyesületi tagok részére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</si>
  <si>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</si>
  <si>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</si>
  <si>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</si>
  <si>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</si>
  <si>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</si>
  <si>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</si>
  <si>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</si>
  <si>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</si>
  <si>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</si>
  <si>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Térségi Társulásnak igényelt normatíva átadása</t>
  </si>
  <si>
    <t>Egyéb szociális pénzbeli ellátások</t>
  </si>
  <si>
    <t>Bizottsági hatáskörben eseti támogatás</t>
  </si>
  <si>
    <t>Lakásfenntartással, lakhatással összefüggő ellátások</t>
  </si>
  <si>
    <t>Betegséggel kapcsolatos pénzbeli ellátások, támogatások</t>
  </si>
  <si>
    <t>Munkanélküli aktív korúak ellátása</t>
  </si>
  <si>
    <t>Homlokzatfelújítási pályázat</t>
  </si>
  <si>
    <t>1-15.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</si>
  <si>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</si>
  <si>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</si>
  <si>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</si>
  <si>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</si>
  <si>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</si>
  <si>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</si>
  <si>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</si>
  <si>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</si>
  <si>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</si>
  <si>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</si>
  <si>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</si>
  <si>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Pedagógiai Szakszolgálat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</si>
  <si>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</si>
  <si>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</si>
  <si>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</si>
  <si>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Erkel F. Zeneiskola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</si>
  <si>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</si>
  <si>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</si>
  <si>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</si>
  <si>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</si>
  <si>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</si>
  <si>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</si>
  <si>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</si>
  <si>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</si>
  <si>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</si>
  <si>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 xml:space="preserve">ÖNK </t>
  </si>
  <si>
    <t>Államigazgatási összesen</t>
  </si>
  <si>
    <t xml:space="preserve">                                       2015. évi költségvetése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</si>
  <si>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</si>
  <si>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</si>
  <si>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</si>
  <si>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</si>
  <si>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</si>
  <si>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</si>
  <si>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</si>
  <si>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</si>
  <si>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</si>
  <si>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</si>
  <si>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</si>
  <si>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</si>
  <si>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</si>
  <si>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</si>
  <si>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</si>
  <si>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</si>
  <si>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</si>
  <si>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>Ebből: - egyéb működési célú támog.áht-n belülre</t>
  </si>
  <si>
    <t xml:space="preserve">           - egyéb működési célú támog.áht-n kívülre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</si>
  <si>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</si>
  <si>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</si>
  <si>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</si>
  <si>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</si>
  <si>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</si>
  <si>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</si>
  <si>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</si>
  <si>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 xml:space="preserve">IX. </t>
  </si>
  <si>
    <t>Pénzforgalom nélküli bevétel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</si>
  <si>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</si>
  <si>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</si>
  <si>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</si>
  <si>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</si>
  <si>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</si>
  <si>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</si>
  <si>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</si>
  <si>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</si>
  <si>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</si>
  <si>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</si>
  <si>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</si>
  <si>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</si>
  <si>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</si>
  <si>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</si>
  <si>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</si>
  <si>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</si>
  <si>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</si>
  <si>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</si>
  <si>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</si>
  <si>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</si>
  <si>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</si>
  <si>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</si>
  <si>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</si>
  <si>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</si>
  <si>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1-2. Köztemető-fenntartás és működtetés</t>
  </si>
  <si>
    <t>1-3. Önkotm.vagyonnal való gazd.kapcs.feladatok</t>
  </si>
  <si>
    <t>1-4. Önkorm.elszámolasai a központi költségvetéssel</t>
  </si>
  <si>
    <t>1-5. Támogatási célú fianszírozási műveletek</t>
  </si>
  <si>
    <t>1-6. Téli közfoglalkoztatás</t>
  </si>
  <si>
    <t>1-7. Hosszabb időtartamú közfoglalkoztatás</t>
  </si>
  <si>
    <t>1-8. Állat egészségügy</t>
  </si>
  <si>
    <t>1-9. Út, autópálya építése</t>
  </si>
  <si>
    <t>1-10. Közutak, hidak,alagutak üzemeltet.fenntart.</t>
  </si>
  <si>
    <t>1-11. Nem veszélyes hulladék begyűjtsée</t>
  </si>
  <si>
    <t>1-12. Szennyvíz gyűjtése, tisztítása, elhelyezése</t>
  </si>
  <si>
    <t>1-13. Közvilágítás</t>
  </si>
  <si>
    <t>1-14. Zöldterület-kezelés</t>
  </si>
  <si>
    <t>1-15. Város és községgazd.egyéb szolgáltatások</t>
  </si>
  <si>
    <t>1-16. Járóbetegek gyógyító szakellátsa</t>
  </si>
  <si>
    <t>1-17. Sportlétesítmények működtetése és fejlesztése</t>
  </si>
  <si>
    <t>1-18. Iskolai, diáksport-tevéeknység és támogatása</t>
  </si>
  <si>
    <t>1-19. Szabadidősport tevékenység támogatása</t>
  </si>
  <si>
    <t>1-21. Civil szervezetek működési támogatása</t>
  </si>
  <si>
    <t>1-22. Óvodai nevelés, ellátás működtetési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</si>
  <si>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</si>
  <si>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</si>
  <si>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</si>
  <si>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</si>
  <si>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2-3. Támogatási célú finanszírozási műveletek</t>
  </si>
  <si>
    <t>2-4. Gyermekvédelmi pénzbeli és term.beni ellát.</t>
  </si>
  <si>
    <t>2-5. Munkanélküli aktív korúak ellátsai</t>
  </si>
  <si>
    <t>2-6. Lakásfenntartással, lakhatással összef.felad.</t>
  </si>
  <si>
    <t>2015. évi előirányzat</t>
  </si>
  <si>
    <t>2015. évi létszám összesítő</t>
  </si>
  <si>
    <t>2015. évi létszám alakulása</t>
  </si>
  <si>
    <t>2015.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</si>
  <si>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</si>
  <si>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</si>
  <si>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</si>
  <si>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</si>
  <si>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</si>
  <si>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</si>
  <si>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</si>
  <si>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</si>
  <si>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</si>
  <si>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</si>
  <si>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</si>
  <si>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</si>
  <si>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</si>
  <si>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</si>
  <si>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>1-23. Köznev.int.1-4 évf.tanulók nev.okt.összefügg. működtetési feladatok</t>
  </si>
  <si>
    <t>Önk. feladat jellege</t>
  </si>
  <si>
    <t>Finanszí-rozási bevételek</t>
  </si>
  <si>
    <t>Pénzfor-galom nélküli bevételek</t>
  </si>
  <si>
    <t xml:space="preserve">       - Kincstári Szervezet</t>
  </si>
  <si>
    <t xml:space="preserve">       -  Védőnői Szolgálat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</si>
  <si>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</si>
  <si>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</si>
  <si>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</si>
  <si>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</si>
  <si>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</si>
  <si>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</si>
  <si>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3-4. Gáthy Z. Városi Könyvtár és Helytörténeti Múzeum</t>
  </si>
  <si>
    <r>
      <t xml:space="preserve">       -  </t>
    </r>
    <r>
      <rPr>
        <b/>
        <sz val="10"/>
        <rFont val="Arial CE"/>
        <family val="0"/>
      </rPr>
      <t>Kincstári Szervezet</t>
    </r>
  </si>
  <si>
    <t xml:space="preserve">      -  Védőnői Szolgálat</t>
  </si>
  <si>
    <r>
      <t xml:space="preserve">     </t>
    </r>
    <r>
      <rPr>
        <b/>
        <u val="single"/>
        <sz val="10"/>
        <rFont val="Arial CE"/>
        <family val="0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</si>
  <si>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</si>
  <si>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</si>
  <si>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</si>
  <si>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</si>
  <si>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</si>
  <si>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</si>
  <si>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</si>
  <si>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</si>
  <si>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</si>
  <si>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</si>
  <si>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</si>
  <si>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Szent Borbála templom lépcső felújítás támogatása</t>
  </si>
  <si>
    <t>Szent József tempom felújítás támogatása</t>
  </si>
  <si>
    <t>1-34</t>
  </si>
  <si>
    <t>1-37.</t>
  </si>
  <si>
    <t>Házi segítségnyújtás</t>
  </si>
  <si>
    <t>Szociális étkeztetés</t>
  </si>
  <si>
    <t>Dorogi Többcélú Kistérségi Társulás tagsági támogatás</t>
  </si>
  <si>
    <t>Dorogi Többcélú Kistérségi Társnak igényelt normatíva átad</t>
  </si>
  <si>
    <t>Települési támogatás</t>
  </si>
  <si>
    <t>Idősek karácsonya természetbeni támogatás</t>
  </si>
  <si>
    <t>Óvodáztatási támogatás</t>
  </si>
  <si>
    <t>Közterületi és intézményi játszótéri eszközök beszerz.</t>
  </si>
  <si>
    <t>Zöldhulladék lerakó fejlesztése</t>
  </si>
  <si>
    <t>Schmidt Agora tervezése</t>
  </si>
  <si>
    <t>Schmidt Agora kivitelezése</t>
  </si>
  <si>
    <t>Üdülési jog megvásárlása</t>
  </si>
  <si>
    <t>Önkormányzati vagyonnal való gazdálk.kapcs.fel.</t>
  </si>
  <si>
    <t>Nyilvános WC felújítása</t>
  </si>
  <si>
    <t>Zenepavilon felújítása</t>
  </si>
  <si>
    <t>Egyéb helyiség felújítása</t>
  </si>
  <si>
    <t>Zöld kerítés kialakítása Esztergomi úton</t>
  </si>
  <si>
    <t>Közművelődés-közösségi és társadalmi részvétel fejl.</t>
  </si>
  <si>
    <t>Művelődési ház hangtech.és villamosháloz.fejl.</t>
  </si>
  <si>
    <t>Óvodai nevelés, ellátás működtetési feladatok</t>
  </si>
  <si>
    <t>Köznevelési intézmény 1-4 évf. működtetési feladatok</t>
  </si>
  <si>
    <t>Időskorúak, demens betegek tartós bentlakásos ellátása</t>
  </si>
  <si>
    <t xml:space="preserve">Idősek otthona felújítása </t>
  </si>
  <si>
    <t>Gyermekek napközbeni ellátása</t>
  </si>
  <si>
    <t>Tetőfelújítás</t>
  </si>
  <si>
    <t>Önkorm.és önk.hiv. jogalkotó és ált.igazg.feladatok</t>
  </si>
  <si>
    <t>Immateriális javak beszerzése</t>
  </si>
  <si>
    <t>Informatikai eszközök beszerzése</t>
  </si>
  <si>
    <t>Szgk. Beszerzés</t>
  </si>
  <si>
    <t>Beruházás összesen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</si>
  <si>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</si>
  <si>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</si>
  <si>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</si>
  <si>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</si>
  <si>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</si>
  <si>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>Polg. Hivatal felújítás tervezési ktg.</t>
  </si>
  <si>
    <t>Mátyás király u. út és járdafelújítás</t>
  </si>
  <si>
    <t>Szennyvíz gyűjtése, tisztítása, elhelyezése</t>
  </si>
  <si>
    <t>Közvilágítás</t>
  </si>
  <si>
    <t>Díszkivilágítás fejlesztése</t>
  </si>
  <si>
    <t>Dorog Város Kulturális Közalapítvány</t>
  </si>
  <si>
    <t>Dorog Város Kommunális Közalapítvány</t>
  </si>
  <si>
    <t>Egyéb civil szervezetek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</si>
  <si>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</si>
  <si>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</si>
  <si>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</si>
  <si>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</si>
  <si>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</si>
  <si>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Tartós részesedés vásárlása, tőkemelés</t>
  </si>
  <si>
    <t>Környezetvédelmi fejlesztések</t>
  </si>
  <si>
    <t>Felszíni vízelvezető rendszerek fejlesztése</t>
  </si>
  <si>
    <t>Sportintézményrendszer fejlesztés</t>
  </si>
  <si>
    <t>Művelődési ház közösségi tér fejlesztés</t>
  </si>
  <si>
    <t>1-3</t>
  </si>
  <si>
    <t>1-14</t>
  </si>
  <si>
    <t>1-20</t>
  </si>
  <si>
    <t>1 -13</t>
  </si>
  <si>
    <t>2-1</t>
  </si>
  <si>
    <t>1-9</t>
  </si>
  <si>
    <t>1-12</t>
  </si>
  <si>
    <t>1-17</t>
  </si>
  <si>
    <t>1-22</t>
  </si>
  <si>
    <t>1-23</t>
  </si>
  <si>
    <t>1-26</t>
  </si>
  <si>
    <t>1-29</t>
  </si>
  <si>
    <t>1-15</t>
  </si>
  <si>
    <t>1-32</t>
  </si>
  <si>
    <t>3. cím költségvetési főösszege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</si>
  <si>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</si>
  <si>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</si>
  <si>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</si>
  <si>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</si>
  <si>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7. Pénzforgalom nélküli bevételek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</si>
  <si>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</si>
  <si>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</si>
  <si>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</si>
  <si>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</si>
  <si>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</si>
  <si>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</si>
  <si>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>18. Működési kiadások összesen (12-17)</t>
  </si>
  <si>
    <t xml:space="preserve">BEVÉTELEK ÖSSZESEN </t>
  </si>
  <si>
    <t>24. KIADÁSOK ÖSSZESEN</t>
  </si>
  <si>
    <t xml:space="preserve">        Módosított előirányzat</t>
  </si>
  <si>
    <t>Kötelező összesen eredeti előirányzat</t>
  </si>
  <si>
    <t>Önkéntes összesen eredeti előirányzat</t>
  </si>
  <si>
    <t>Államigazgatási összesen eredeti előirányzat</t>
  </si>
  <si>
    <t xml:space="preserve"> 1-27 eredeti ei.</t>
  </si>
  <si>
    <t>Kötelező összesen módosított előirányzat</t>
  </si>
  <si>
    <t>Önkéntes összesen módsoított előirányzat</t>
  </si>
  <si>
    <t>Államigazgatási összesen módosított előirányzat</t>
  </si>
  <si>
    <t xml:space="preserve">     Módosított előirányzat</t>
  </si>
  <si>
    <t>Költségvetési cím és megnevezés</t>
  </si>
  <si>
    <t>Költségv.bevételi főösszeg</t>
  </si>
  <si>
    <t>Költségv.kiadási  főösszeg</t>
  </si>
  <si>
    <t>Költségv.kiadási főösszeg</t>
  </si>
  <si>
    <t>1-20. Közművelődés-közösségi részvétel fejl.</t>
  </si>
  <si>
    <t>2015. évi eredeti előirányzat</t>
  </si>
  <si>
    <t xml:space="preserve">     Felhalmozásra átadott pénzeszközök és egyéb</t>
  </si>
  <si>
    <t xml:space="preserve">                         támogatások</t>
  </si>
  <si>
    <t xml:space="preserve">        módosítás összesen</t>
  </si>
  <si>
    <t xml:space="preserve">         módosítás összesen</t>
  </si>
  <si>
    <t xml:space="preserve">       módosítás összesen</t>
  </si>
  <si>
    <t>Intézmény finanszírozás</t>
  </si>
  <si>
    <t>Zöld Levelecske Alapítvány támogatása</t>
  </si>
  <si>
    <t>Eötvös Alapítvány támogatása</t>
  </si>
  <si>
    <t xml:space="preserve">         - telekadó</t>
  </si>
  <si>
    <t>Képzőművészeti alkotás vásárlása</t>
  </si>
  <si>
    <t>Esztergomi út buszváró kialakítása</t>
  </si>
  <si>
    <t>Sportcsarnok bővítés tervezési ktg</t>
  </si>
  <si>
    <t>Műv. Ház tekepálya és sörudvar tervezése</t>
  </si>
  <si>
    <t>Művelődési ház közösség tér fejlesztése</t>
  </si>
  <si>
    <t>Gyermekvédelmi pénzbeli és természetbeni ellátások</t>
  </si>
  <si>
    <t>Szociális nyári gyermekétkeztetés</t>
  </si>
  <si>
    <t>Természetbeni támogatás Erzsébet utalvány</t>
  </si>
  <si>
    <t>Járóbetegek gyógyító szakellátása</t>
  </si>
  <si>
    <t>Fogorvosi ügyelet ellát.támogatása</t>
  </si>
  <si>
    <t>1-16.</t>
  </si>
  <si>
    <t>3-7.</t>
  </si>
  <si>
    <t>Dorog Város Egyesített Sportintézmény</t>
  </si>
  <si>
    <t>Kültéri fitnesz park kialakítása</t>
  </si>
  <si>
    <t>3-8.</t>
  </si>
  <si>
    <t>Dorogi József A. Művelődési Ház</t>
  </si>
  <si>
    <t>Fénytechnikai beruházás</t>
  </si>
  <si>
    <t>Hangtechnikai beruházás</t>
  </si>
  <si>
    <t>Klubszoba bútor beszerzés</t>
  </si>
  <si>
    <t>Beruházás 1-3 cím összesen</t>
  </si>
  <si>
    <t>Sportcsarnok felújítás tervezési ktg.</t>
  </si>
  <si>
    <t>Tekepálya felújítása</t>
  </si>
  <si>
    <t>Szauna felújítás uszodában</t>
  </si>
  <si>
    <t>2-5.</t>
  </si>
  <si>
    <t>6. Finanszírozási bevétel</t>
  </si>
  <si>
    <t>17. Finanszírozási kiadások</t>
  </si>
  <si>
    <t xml:space="preserve">    Államigazgatási összesen</t>
  </si>
  <si>
    <t xml:space="preserve">       I. féléves módosított előirányzat</t>
  </si>
  <si>
    <t xml:space="preserve">    Önkéntes összesen</t>
  </si>
  <si>
    <t xml:space="preserve">    Kötelező összesen</t>
  </si>
  <si>
    <t xml:space="preserve">       -  Intézmény működtetés </t>
  </si>
  <si>
    <t xml:space="preserve">       Előirányzat rendezése</t>
  </si>
  <si>
    <t>Felhal-mozási bevételek</t>
  </si>
  <si>
    <t>Közhatal-mi bevételek</t>
  </si>
  <si>
    <t>Felhal-mozási célú támog. áht-n belülről</t>
  </si>
  <si>
    <t>Műk.c.tá-mog. áht-n belülről</t>
  </si>
  <si>
    <t>Önkor-mányzati támogatás</t>
  </si>
  <si>
    <t>Költség-vetési bevételi főösszeg</t>
  </si>
  <si>
    <t>alcím megnevezés</t>
  </si>
  <si>
    <t>Költségv. kiad. főösszeg</t>
  </si>
  <si>
    <t>Költségvetési cím és</t>
  </si>
  <si>
    <t>Sportcsarnok bővítés-új birkózócsarnok építése</t>
  </si>
  <si>
    <t>III. n.évi módosított előirányzat</t>
  </si>
  <si>
    <t xml:space="preserve">         Módosított előirányzat</t>
  </si>
  <si>
    <t xml:space="preserve">        Módosított előriányzat</t>
  </si>
  <si>
    <t>1-27 féléves</t>
  </si>
  <si>
    <t xml:space="preserve">         Módosított előriányzat</t>
  </si>
  <si>
    <t xml:space="preserve">         Módosított előironyzat</t>
  </si>
  <si>
    <t xml:space="preserve">     III.n.évi Módosított előirányzat</t>
  </si>
  <si>
    <t xml:space="preserve">        III. n. évi Módosított előirányzat</t>
  </si>
  <si>
    <t>III.n.évi módosított előirányzat</t>
  </si>
  <si>
    <t>III.n. évi módosított előirányzat</t>
  </si>
  <si>
    <t xml:space="preserve">         közterület üzemeltetés, köztisztaság</t>
  </si>
  <si>
    <t xml:space="preserve">         hulladékszállítás</t>
  </si>
  <si>
    <t xml:space="preserve">        módosított előirányzat</t>
  </si>
  <si>
    <t>Segédképletek 1-27</t>
  </si>
  <si>
    <t>félév</t>
  </si>
  <si>
    <t>III.n.év</t>
  </si>
  <si>
    <t>1-24. Gimnázium és szakképző iskola működtetési feladatok</t>
  </si>
  <si>
    <t>1-25. Pedagógiai szakszolg.tev.működtetési feladatok</t>
  </si>
  <si>
    <t>1-26. Betegséggel kapcs. pénzbeli ellátások, támogat.</t>
  </si>
  <si>
    <t>1-27. Időskorúak, demens betegek tartós bentlakásos ellát</t>
  </si>
  <si>
    <t>1-28. Idősek, nappali betegek nappali ellátása</t>
  </si>
  <si>
    <t>1-29. Elhunyt személyek hátramaradott.pénzbeli elllátás</t>
  </si>
  <si>
    <t>1-30. Gyermekek napközbeni ellátása</t>
  </si>
  <si>
    <t>1-31. Gyermekjóléti szolgáltatások</t>
  </si>
  <si>
    <t>1-32. Gyermekvéd. pénzbeli és természetbeni ellátások</t>
  </si>
  <si>
    <t>1-33 Lakóingatlan szociális célú bérbeadása, üzemeltetése</t>
  </si>
  <si>
    <t>1-34. Lakásfenntartással, lakhatással összefügg.ellátások</t>
  </si>
  <si>
    <t>1-35. Egyéb szociális pénzbeli ellátások, támogatások</t>
  </si>
  <si>
    <t>1-36. Idősek nappali ellátása</t>
  </si>
  <si>
    <t>1-37. Szociális étkeztetés</t>
  </si>
  <si>
    <t>1-38. Házi Segítségnyújtás</t>
  </si>
  <si>
    <t xml:space="preserve">1-39.  Családsegítés </t>
  </si>
  <si>
    <t xml:space="preserve">        karbantartás</t>
  </si>
  <si>
    <t xml:space="preserve">         karbantartás</t>
  </si>
  <si>
    <t xml:space="preserve">        idősek otthona karbantartás</t>
  </si>
  <si>
    <t xml:space="preserve">        lakásfenntartási támog.</t>
  </si>
  <si>
    <t xml:space="preserve">         óvodáztatási támogatás</t>
  </si>
  <si>
    <t>Önkéntes összesen III.n. évi mód. előirányzat</t>
  </si>
  <si>
    <t>Kötelező összesen III.n.évi mód. előirányzat</t>
  </si>
  <si>
    <t>Államigazgatási összesen III. n.évi mód. előirányzat</t>
  </si>
  <si>
    <t xml:space="preserve">         finanszírozás csökk.</t>
  </si>
  <si>
    <t xml:space="preserve">   </t>
  </si>
  <si>
    <t xml:space="preserve">D 1518/16,19,21,22 hrsz alaptestek bontása, ideiglenes kerítés építése </t>
  </si>
  <si>
    <t>Schmidt Agora emlékfal és plasztika építése</t>
  </si>
  <si>
    <t>Szent József u. járdafelújítás</t>
  </si>
  <si>
    <t>Schmidt Agora zöldfelület fejlesztése</t>
  </si>
  <si>
    <t>Térfigyelő kamerarendszer fejlesztése</t>
  </si>
  <si>
    <t>Eötvös iskola folyosó burkolása</t>
  </si>
  <si>
    <t>Gimnázium és szakközépiskola működtetési feladatok</t>
  </si>
  <si>
    <t>Gimnázium fűtési rendszer részleges felújítása</t>
  </si>
  <si>
    <t>1-24.</t>
  </si>
  <si>
    <t>Iskolák működtetési feladatai</t>
  </si>
  <si>
    <t>Petőfi Iskola sportcsarnok bővítésévelkapcs.terv,ktg</t>
  </si>
  <si>
    <t>Bécsi út 40. zöldfelület kialakítása</t>
  </si>
  <si>
    <t>D.1518/33. hrsz területvásárlás (parkoló intézm.háza)</t>
  </si>
  <si>
    <t>dologi</t>
  </si>
  <si>
    <t>Buzánszki Stadion vásárlása részlet</t>
  </si>
  <si>
    <t xml:space="preserve">D 1518/16,19,21,22 hrsz épület bontása </t>
  </si>
  <si>
    <t>Városmarketing média és komm.eszközfejlesztés</t>
  </si>
  <si>
    <t>D 1518/16,19,21,22 hrsz területvásárlás (buszváró mellett)</t>
  </si>
  <si>
    <t>Egyéb tárgyi eszköz beszerzés</t>
  </si>
  <si>
    <t>Dorogi Rendőrkapitányság támogatása</t>
  </si>
  <si>
    <t>Polgárőrség támogatása</t>
  </si>
  <si>
    <t>1-35</t>
  </si>
  <si>
    <t>1</t>
  </si>
  <si>
    <t>1. cím összesen</t>
  </si>
  <si>
    <t>2-4.</t>
  </si>
  <si>
    <t>2-6.</t>
  </si>
  <si>
    <t xml:space="preserve"> 2 cím összesen</t>
  </si>
  <si>
    <t>Beregszászi Egyházköz.óvoda építés támogatása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</si>
  <si>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</si>
  <si>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előirányzat</t>
  </si>
  <si>
    <t>3-1.</t>
  </si>
  <si>
    <t>Hétszínvirág Óvoda</t>
  </si>
  <si>
    <t>Kisértékű tárgyi eszköz beszerzés</t>
  </si>
  <si>
    <t>3-2.</t>
  </si>
  <si>
    <t>Petőfi Óvoda</t>
  </si>
  <si>
    <t>3-3.</t>
  </si>
  <si>
    <t>Zrínyi Óvoda</t>
  </si>
  <si>
    <t>3-4.</t>
  </si>
  <si>
    <t>Gáthy Z. Városi Könyvtár</t>
  </si>
  <si>
    <t>Idősek Gondozási Központja</t>
  </si>
  <si>
    <t>Gk. beszrzés</t>
  </si>
  <si>
    <t>3-6.</t>
  </si>
  <si>
    <t>Magyar Károly Városi Bölcsőde</t>
  </si>
  <si>
    <t>Tisztító robot</t>
  </si>
  <si>
    <t>Szárítógép</t>
  </si>
  <si>
    <t>3-9.</t>
  </si>
  <si>
    <t>Önkorm.elszámolásai központi költségvetéssel</t>
  </si>
  <si>
    <t>1-4</t>
  </si>
  <si>
    <t>Támogatási előleg visszafizetése</t>
  </si>
  <si>
    <t xml:space="preserve">       III. negyedéves módosított előirányzat</t>
  </si>
  <si>
    <t xml:space="preserve">       Módosítások összesen</t>
  </si>
  <si>
    <t>2015. évi költségvetés III. negyedéves módosítása</t>
  </si>
  <si>
    <t>1-28. Időskorral összefüggő pénzbeli ellátások</t>
  </si>
  <si>
    <t>1-29. Elhunyt személyek hátramaradott.pénzbeli ellátás</t>
  </si>
  <si>
    <t>1-33. Lakóingatlan szociális célú bérbeadása, üzemeltetése</t>
  </si>
  <si>
    <t xml:space="preserve">1-40. Önkormányzatok funkcióra nem sorolható bevételei </t>
  </si>
  <si>
    <t xml:space="preserve">1-23. Köznevelési int.1-4.évf.nev.okt.működtetési feladatok </t>
  </si>
  <si>
    <t>hazai forr.</t>
  </si>
  <si>
    <t>Eredeti előriányzat</t>
  </si>
  <si>
    <t>IV. n.évi módosított előirányzat</t>
  </si>
  <si>
    <t>2015 évi költségvetésének IV. n.évi módosítása</t>
  </si>
  <si>
    <t xml:space="preserve">     IV. n. évi módosított előirányzat</t>
  </si>
  <si>
    <t>2015. évi költségvetésének IV. n.évi módosítása</t>
  </si>
  <si>
    <t xml:space="preserve">       IV. n.évi Módosított előirányzat</t>
  </si>
  <si>
    <t xml:space="preserve">        IV. n.évi Módosított előirányzat</t>
  </si>
  <si>
    <t xml:space="preserve">        IV. n.évi  Módosított előirányzat</t>
  </si>
  <si>
    <t xml:space="preserve">       IV. n.évi  Módosított előirányzat</t>
  </si>
  <si>
    <t xml:space="preserve">        IV. n.éviMódosított előirányzat</t>
  </si>
  <si>
    <t xml:space="preserve">        IV. n..évi Módosított előirányzat</t>
  </si>
  <si>
    <t xml:space="preserve">      VI. n.évi  Módosított előirányzat</t>
  </si>
  <si>
    <t xml:space="preserve">       IV. n. évi Módosított előirányzat</t>
  </si>
  <si>
    <t xml:space="preserve">      IV. n. évi  Módosított előirányzat</t>
  </si>
  <si>
    <t xml:space="preserve">        IV. n. évi Módosított előirányzat</t>
  </si>
  <si>
    <t xml:space="preserve">       IV.n.évi Módosított előirányzat</t>
  </si>
  <si>
    <t xml:space="preserve">         IV. n. évi Módosított előirányzat</t>
  </si>
  <si>
    <t xml:space="preserve">        IV n. évi Módosított előirányzat</t>
  </si>
  <si>
    <t xml:space="preserve">        IV n.évi  Módosított előirányzat</t>
  </si>
  <si>
    <t>2015. évi költségvetésének IV. negyedévi módosítása</t>
  </si>
  <si>
    <t xml:space="preserve">     IV.n.évi Módosított előirányzat</t>
  </si>
  <si>
    <t xml:space="preserve">    IV. n. évi    Módosított előirányzat</t>
  </si>
  <si>
    <t>2015 évi költségvetésének IV. negydévi módosítása</t>
  </si>
  <si>
    <t xml:space="preserve">        Üzemeltetési anyag</t>
  </si>
  <si>
    <t xml:space="preserve">        Informatikai szolgált.igénybevétele</t>
  </si>
  <si>
    <t xml:space="preserve">        Nem adatátviteli szolg.(telefon)</t>
  </si>
  <si>
    <t xml:space="preserve">        Közüzemi díjak PH</t>
  </si>
  <si>
    <t xml:space="preserve">        Karbantartás, kisjavítás</t>
  </si>
  <si>
    <t xml:space="preserve">        Szakmai tev.segítő szolgáltatás</t>
  </si>
  <si>
    <t xml:space="preserve">        Egyéb üzemeltetési szolgáltatás</t>
  </si>
  <si>
    <t xml:space="preserve">        Belföldi kiküldetés</t>
  </si>
  <si>
    <t xml:space="preserve">        Dolgoi kiadások áfa</t>
  </si>
  <si>
    <t xml:space="preserve">        Adók, díjak, egyéb befizetési köt.</t>
  </si>
  <si>
    <t xml:space="preserve">        Informatikai eszközök beruh.</t>
  </si>
  <si>
    <t xml:space="preserve">        Egyéb működési bevétel elmaradás</t>
  </si>
  <si>
    <t xml:space="preserve">        Dolgozói kölcsön visszatérülés</t>
  </si>
  <si>
    <t xml:space="preserve">        szakértői díj</t>
  </si>
  <si>
    <t xml:space="preserve">        egyéb üzemeltetési szolg</t>
  </si>
  <si>
    <t xml:space="preserve">         egyéb üzemeltetési szolgáltatás</t>
  </si>
  <si>
    <t xml:space="preserve">         dologi kiadások áfa</t>
  </si>
  <si>
    <t xml:space="preserve">         díjak, egyéb befizetések</t>
  </si>
  <si>
    <t xml:space="preserve">         közvetített szolgáltatás</t>
  </si>
  <si>
    <t xml:space="preserve">         beruházás </t>
  </si>
  <si>
    <t xml:space="preserve">         felújítás</t>
  </si>
  <si>
    <t xml:space="preserve">          szakmai tev.segítő szolg. (szakértői díj</t>
  </si>
  <si>
    <t xml:space="preserve">         eszközbeszerzés</t>
  </si>
  <si>
    <t xml:space="preserve">         rágcsálóírtás</t>
  </si>
  <si>
    <t xml:space="preserve">         tárgyi eszköz beszerzése</t>
  </si>
  <si>
    <t xml:space="preserve">         felújítás csökk.</t>
  </si>
  <si>
    <t xml:space="preserve">        közüzemi díjak, egyéb üzemeltetés</t>
  </si>
  <si>
    <t xml:space="preserve">        díszkivilágítás fejlesztése</t>
  </si>
  <si>
    <t xml:space="preserve">         műk.c. támogatás háztartásnak</t>
  </si>
  <si>
    <t xml:space="preserve">        üzemeltetési költség</t>
  </si>
  <si>
    <t xml:space="preserve">        fogorvosi ügyelet ellát támogatása</t>
  </si>
  <si>
    <t xml:space="preserve">        informatikai eszk.beszerzés</t>
  </si>
  <si>
    <t xml:space="preserve">        beruházás zölkdterület fejlesztés</t>
  </si>
  <si>
    <t xml:space="preserve">         dologi kiadások </t>
  </si>
  <si>
    <t xml:space="preserve">         felhalm.c. támogatás lakosságnak</t>
  </si>
  <si>
    <t xml:space="preserve">         egyéb szakmai szolg.</t>
  </si>
  <si>
    <t xml:space="preserve">         kiküldetés</t>
  </si>
  <si>
    <t xml:space="preserve">         kamatkiadás</t>
  </si>
  <si>
    <t xml:space="preserve">         egyéb különféle dologi</t>
  </si>
  <si>
    <t xml:space="preserve">         bankköltség</t>
  </si>
  <si>
    <t xml:space="preserve">         előző évi szállítói állomány</t>
  </si>
  <si>
    <t xml:space="preserve">        egyéb szolgáltatás</t>
  </si>
  <si>
    <t xml:space="preserve">         reklám és propaganda kiadások</t>
  </si>
  <si>
    <t xml:space="preserve">        birkózócsarnok beruh.</t>
  </si>
  <si>
    <t xml:space="preserve">        úszáskoktatás szállítás</t>
  </si>
  <si>
    <t xml:space="preserve">        városi futónap</t>
  </si>
  <si>
    <t xml:space="preserve">         beruházás csökkenés</t>
  </si>
  <si>
    <t xml:space="preserve">        civil szervezetek támogatása csökk.</t>
  </si>
  <si>
    <t xml:space="preserve">         beruházás</t>
  </si>
  <si>
    <t xml:space="preserve">        közgyógy ellátás</t>
  </si>
  <si>
    <t xml:space="preserve">        normatíva átadás térségnek</t>
  </si>
  <si>
    <t xml:space="preserve">        közös költség</t>
  </si>
  <si>
    <t xml:space="preserve">        adósságkezelési szolg.</t>
  </si>
  <si>
    <t xml:space="preserve">        önkormányzati segélyezés</t>
  </si>
  <si>
    <t xml:space="preserve">         normatíva átadás térségnek</t>
  </si>
  <si>
    <t xml:space="preserve">        intermodális közl. Kp támogatás</t>
  </si>
  <si>
    <t xml:space="preserve">         igénybevételi díj</t>
  </si>
  <si>
    <t xml:space="preserve">         bérbeadásból származó bevétel</t>
  </si>
  <si>
    <t xml:space="preserve">         ingatlanértékesítés bevétel</t>
  </si>
  <si>
    <t xml:space="preserve">        köv. évi támogatási előleg</t>
  </si>
  <si>
    <t xml:space="preserve">        közfogalkoztatás támogatása</t>
  </si>
  <si>
    <t xml:space="preserve">        egyéb működési bevétel, kamatbevétel</t>
  </si>
  <si>
    <t xml:space="preserve">         égető alapítvány támogatása</t>
  </si>
  <si>
    <t xml:space="preserve">        kölcsön visszatérülés</t>
  </si>
  <si>
    <t xml:space="preserve">        pénzmaradvány</t>
  </si>
  <si>
    <t>1-16. Járóbetegek gyógyító szakellátása</t>
  </si>
  <si>
    <t xml:space="preserve">        OEP támogatás</t>
  </si>
  <si>
    <t xml:space="preserve">       Egyéb működési bevétel</t>
  </si>
  <si>
    <t xml:space="preserve">        pályázati támogatás</t>
  </si>
  <si>
    <t xml:space="preserve">        lakébérbevétel</t>
  </si>
  <si>
    <t xml:space="preserve">        vagyoni típusú adók</t>
  </si>
  <si>
    <t xml:space="preserve">        iparűzési adó</t>
  </si>
  <si>
    <t xml:space="preserve">        gépjármű adó</t>
  </si>
  <si>
    <t xml:space="preserve">        talajterhelési díj</t>
  </si>
  <si>
    <t xml:space="preserve">        egyéb közhatalmi bevétel</t>
  </si>
  <si>
    <t xml:space="preserve">         késedelmi kamat</t>
  </si>
  <si>
    <t xml:space="preserve">        Természetbeni támogatás Erzsébet utalvány</t>
  </si>
  <si>
    <t xml:space="preserve">         földalapú támogatás</t>
  </si>
  <si>
    <t xml:space="preserve">        támogatási előleg visszafiz</t>
  </si>
  <si>
    <t xml:space="preserve">        normatív támogatás</t>
  </si>
  <si>
    <t xml:space="preserve">        betét elhelyezés</t>
  </si>
  <si>
    <t xml:space="preserve">        hiteltörlesztés</t>
  </si>
  <si>
    <t>IV. 1-27</t>
  </si>
  <si>
    <t>IV .n.év 1-27</t>
  </si>
  <si>
    <t xml:space="preserve">         támogatási előleg visszafiz.</t>
  </si>
  <si>
    <t xml:space="preserve">        reprezentáció</t>
  </si>
  <si>
    <t xml:space="preserve">         közfoglalkoztatás bér és járulék</t>
  </si>
  <si>
    <t xml:space="preserve">         közműv. Kft.megszünt.pe. Átvétel</t>
  </si>
  <si>
    <t>IV.n.évi módosított előirányzat</t>
  </si>
  <si>
    <t>Önk és önk.hivatalok jogalkotó és igazgatási feladatok</t>
  </si>
  <si>
    <t>1-1</t>
  </si>
  <si>
    <t>1-2</t>
  </si>
  <si>
    <t>Köztemető fenntartás és működtetés</t>
  </si>
  <si>
    <t>1 -7</t>
  </si>
  <si>
    <t>Hosszabb időtartamú közfoglalkoztatás</t>
  </si>
  <si>
    <t>Eszközbeszerzés</t>
  </si>
  <si>
    <t>1 -9</t>
  </si>
  <si>
    <t>Fortuna buszváró járdaépítés</t>
  </si>
  <si>
    <t>1 -11</t>
  </si>
  <si>
    <t>Nem veszélyes hulladék begyűjtése</t>
  </si>
  <si>
    <t>Közterületi hulladékgyűjtő edényzet beszerzése</t>
  </si>
  <si>
    <t>Schmidt lakótelep zöldfelület fejlesztése</t>
  </si>
  <si>
    <t>Petőfi óvoda futópálya kialakítása</t>
  </si>
  <si>
    <t>Bányász emlékház vizesblokk</t>
  </si>
  <si>
    <t>Eötvös iskola tornaterem felújítás</t>
  </si>
  <si>
    <t xml:space="preserve"> Petőfi Óvodák tetőfelújítás</t>
  </si>
  <si>
    <t>Tekepálya beruházás</t>
  </si>
  <si>
    <t>Köztemető zöldfelületet fejlesztés</t>
  </si>
  <si>
    <t>Zrínyi iskola bekötővezeték cseréje</t>
  </si>
  <si>
    <t xml:space="preserve">                              2015. évi költségvetésének IV. negyedévi módosítása</t>
  </si>
  <si>
    <t xml:space="preserve">                              2015 évi költségvetésének IV. negyedévi módosítása</t>
  </si>
  <si>
    <t xml:space="preserve">         tekepálya beruházás</t>
  </si>
  <si>
    <t>Informatikai eszközök beszerzése kameraszoba</t>
  </si>
  <si>
    <t xml:space="preserve">                              2015. évi költésgvetésének IV. negyedévi módosítása</t>
  </si>
  <si>
    <t>Schmidt Agóra egyéb tárgyi eszköz beszerzés</t>
  </si>
  <si>
    <t xml:space="preserve">         általános tartalék</t>
  </si>
  <si>
    <t>IV.n. évi módosított előirányzat</t>
  </si>
  <si>
    <t>Előző évi normatíva visszafizetése</t>
  </si>
  <si>
    <t>Védőnői szolgálatá támogatás</t>
  </si>
  <si>
    <t>Művészeti tevékenység támogatása</t>
  </si>
  <si>
    <t>Muravédéki baráti egyesület támogatása</t>
  </si>
  <si>
    <t>1-31.</t>
  </si>
  <si>
    <t>Gyermekjóléti szolgálat</t>
  </si>
  <si>
    <t>1-36</t>
  </si>
  <si>
    <t>Idősek nappali ellátása</t>
  </si>
  <si>
    <t>1-39.</t>
  </si>
  <si>
    <t>1-38.</t>
  </si>
  <si>
    <t>Családsegítő szolgálat</t>
  </si>
  <si>
    <t xml:space="preserve">                     2015. évi költségvetésének IV. negyedévi módosítása</t>
  </si>
  <si>
    <t xml:space="preserve">                     2015. évi költségvetésének IV.negyedévi módosítása</t>
  </si>
  <si>
    <t>2016. évi költségvetés IV. negyedéves módosítása</t>
  </si>
  <si>
    <t xml:space="preserve">       Előző évi maradvány korrekció</t>
  </si>
  <si>
    <t xml:space="preserve">       Saját bevétel korr.</t>
  </si>
  <si>
    <t xml:space="preserve">       Finanszírozási korrekció</t>
  </si>
  <si>
    <t xml:space="preserve">       IV. negyedéves módosított előirányzat</t>
  </si>
  <si>
    <t xml:space="preserve">       Saját bevételi többlet</t>
  </si>
  <si>
    <t xml:space="preserve">       Műk. átv. pénzeszk.</t>
  </si>
  <si>
    <t xml:space="preserve">       Saját bevétel korrekció</t>
  </si>
  <si>
    <t xml:space="preserve">       Oep finansz. korrekció</t>
  </si>
  <si>
    <t xml:space="preserve">       Saját hk. átcsop.</t>
  </si>
  <si>
    <t>Konyhai eszközök (Közm. érdekeltségnövelő pályázat)</t>
  </si>
  <si>
    <t xml:space="preserve">                             2015. évi költségvetésének IV. negyedévi módosítása</t>
  </si>
  <si>
    <t>2. melléklet a 2/2016. (II.26.)  önkormányzati rendelethez</t>
  </si>
  <si>
    <t>3. melléklet a 2/2016. (II.26.) önkormányzati rendelethez</t>
  </si>
  <si>
    <t>4. melléklet a 2/2016. (II.26.) önkormányzati rendelethez</t>
  </si>
  <si>
    <t xml:space="preserve"> 4/1. melléklet a 1-40. Helyi önkormányzatok bevételei 2/2016 (II.26.) önkormányzati rendelethez</t>
  </si>
  <si>
    <t>4/2. melléklet a 2-6. Polgármesteri Hivatal bevételei 2/2016. (II.26.) önkormányzati rendelethez</t>
  </si>
  <si>
    <t xml:space="preserve"> 4/3. melléklet a 3-9. Kincstári Szervezet bevételei 2/2016. (II.26.) önkormányzati rendelethez</t>
  </si>
  <si>
    <t>5. melléklet a 2/2016. (II.26.) önkormányzati rendelethez</t>
  </si>
  <si>
    <t>5/1. melléklet 1-39. Helyi önkormányzatok kiadásai a 2/2016 (II.26.)  önkormányzati rendelethez</t>
  </si>
  <si>
    <t>5/2. melléklet 1-5. Polgármesteri Hivatal kiadásai a 2/2016 (II.26.)  önkormányzati rendelethez</t>
  </si>
  <si>
    <t>5/3. melléklet 3-9 Kincstári Szervezet kiadásai a 2/2016 (II.26.)  önkormányzati rendelethez</t>
  </si>
  <si>
    <t>7. melléklet a 2/2016. (II.26.) önkormányzati rendelethez</t>
  </si>
  <si>
    <t>8.  melléklet a 2/2016.(II.26.) önkormányzati rendelethez</t>
  </si>
  <si>
    <t>9/1. melléklet a 2/2016. (II.26.) önkormányzati rendelethez</t>
  </si>
  <si>
    <t>9/2. melléklet a 2/2016. (II.26.) önkormányzati rendelethez</t>
  </si>
  <si>
    <t>9/3. melléklet az 2/2016. (II.26.) önkormmányzati rendelethez</t>
  </si>
  <si>
    <t>10. melléklet a 2/2016. (II.26.) önkormányzati rendelethez</t>
  </si>
  <si>
    <t>11. melléklet a 2/2016. (II.26.)önkormányzati  rendelethez</t>
  </si>
  <si>
    <t>11/1. melléklet a 2/2016. (II.26.) önkormányzati rendelethez</t>
  </si>
  <si>
    <t>11/2. melléklet a 2/2016. (II.26.) önkormányzati rendelethez</t>
  </si>
  <si>
    <t xml:space="preserve">12. melléklet a 2/2016. (II.26.)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</si>
</sst>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u val="single"/>
      <sz val="10"/>
      <name val="Arial"/>
      <family val="2"/>
    </font>
    <font>
      <b/>
      <sz val="10"/>
      <color indexed="10"/>
      <name val="Arial CE"/>
      <family val="2"/>
    </font>
    <font>
      <i/>
      <sz val="10"/>
      <name val="Arial CE"/>
      <family val="0"/>
    </font>
    <font>
      <b/>
      <sz val="10"/>
      <name val="Times New Roman CE"/>
      <family val="1"/>
    </font>
    <font>
      <b/>
      <sz val="12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Arial CE"/>
      <family val="2"/>
    </font>
    <font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8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5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11" xfId="0" applyFont="1" applyBorder="1" applyAlignment="1">
      <alignment horizontal="right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8" fillId="0" borderId="2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9" fillId="0" borderId="18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0" fillId="0" borderId="0" xfId="0" applyNumberFormat="1" applyAlignment="1">
      <alignment/>
    </xf>
    <xf numFmtId="3" fontId="9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7" fillId="0" borderId="11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" fontId="3" fillId="0" borderId="0" xfId="0" applyNumberFormat="1" applyFont="1" applyAlignment="1">
      <alignment/>
    </xf>
    <xf numFmtId="3" fontId="7" fillId="0" borderId="28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 horizontal="left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right"/>
    </xf>
    <xf numFmtId="0" fontId="8" fillId="0" borderId="10" xfId="54" applyFont="1" applyFill="1" applyBorder="1" applyAlignment="1">
      <alignment horizontal="center"/>
      <protection/>
    </xf>
    <xf numFmtId="0" fontId="8" fillId="0" borderId="13" xfId="54" applyFont="1" applyFill="1" applyBorder="1" applyAlignment="1">
      <alignment horizontal="center"/>
      <protection/>
    </xf>
    <xf numFmtId="0" fontId="9" fillId="0" borderId="10" xfId="55" applyFont="1" applyFill="1" applyBorder="1">
      <alignment/>
      <protection/>
    </xf>
    <xf numFmtId="3" fontId="7" fillId="0" borderId="14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7" fillId="0" borderId="13" xfId="54" applyFont="1" applyFill="1" applyBorder="1">
      <alignment/>
      <protection/>
    </xf>
    <xf numFmtId="3" fontId="7" fillId="0" borderId="13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3" fontId="7" fillId="0" borderId="11" xfId="54" applyNumberFormat="1" applyFont="1" applyFill="1" applyBorder="1">
      <alignment/>
      <protection/>
    </xf>
    <xf numFmtId="3" fontId="7" fillId="0" borderId="0" xfId="54" applyNumberFormat="1" applyFont="1" applyFill="1" applyBorder="1">
      <alignment/>
      <protection/>
    </xf>
    <xf numFmtId="0" fontId="9" fillId="0" borderId="10" xfId="54" applyFont="1" applyFill="1" applyBorder="1">
      <alignment/>
      <protection/>
    </xf>
    <xf numFmtId="0" fontId="9" fillId="0" borderId="18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7" fillId="0" borderId="19" xfId="54" applyNumberFormat="1" applyFont="1" applyFill="1" applyBorder="1">
      <alignment/>
      <protection/>
    </xf>
    <xf numFmtId="3" fontId="7" fillId="0" borderId="14" xfId="55" applyNumberFormat="1" applyFont="1" applyFill="1" applyBorder="1">
      <alignment/>
      <protection/>
    </xf>
    <xf numFmtId="3" fontId="7" fillId="0" borderId="10" xfId="55" applyNumberFormat="1" applyFont="1" applyFill="1" applyBorder="1">
      <alignment/>
      <protection/>
    </xf>
    <xf numFmtId="3" fontId="7" fillId="0" borderId="11" xfId="55" applyNumberFormat="1" applyFont="1" applyFill="1" applyBorder="1">
      <alignment/>
      <protection/>
    </xf>
    <xf numFmtId="0" fontId="8" fillId="0" borderId="13" xfId="55" applyFont="1" applyFill="1" applyBorder="1" applyAlignment="1">
      <alignment/>
      <protection/>
    </xf>
    <xf numFmtId="3" fontId="7" fillId="0" borderId="0" xfId="55" applyNumberFormat="1" applyFont="1" applyFill="1" applyBorder="1">
      <alignment/>
      <protection/>
    </xf>
    <xf numFmtId="3" fontId="7" fillId="0" borderId="13" xfId="55" applyNumberFormat="1" applyFont="1" applyFill="1" applyBorder="1">
      <alignment/>
      <protection/>
    </xf>
    <xf numFmtId="0" fontId="8" fillId="0" borderId="13" xfId="55" applyFont="1" applyFill="1" applyBorder="1">
      <alignment/>
      <protection/>
    </xf>
    <xf numFmtId="0" fontId="8" fillId="0" borderId="10" xfId="55" applyFont="1" applyFill="1" applyBorder="1">
      <alignment/>
      <protection/>
    </xf>
    <xf numFmtId="3" fontId="8" fillId="0" borderId="14" xfId="54" applyNumberFormat="1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0" fillId="0" borderId="0" xfId="0" applyFill="1" applyAlignment="1">
      <alignment/>
    </xf>
    <xf numFmtId="0" fontId="7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3" fontId="7" fillId="0" borderId="0" xfId="55" applyNumberFormat="1" applyFont="1" applyFill="1">
      <alignment/>
      <protection/>
    </xf>
    <xf numFmtId="0" fontId="8" fillId="0" borderId="13" xfId="55" applyFont="1" applyFill="1" applyBorder="1" applyAlignment="1">
      <alignment horizontal="center"/>
      <protection/>
    </xf>
    <xf numFmtId="0" fontId="7" fillId="0" borderId="13" xfId="55" applyFont="1" applyFill="1" applyBorder="1">
      <alignment/>
      <protection/>
    </xf>
    <xf numFmtId="0" fontId="8" fillId="0" borderId="20" xfId="0" applyFont="1" applyFill="1" applyBorder="1" applyAlignment="1">
      <alignment/>
    </xf>
    <xf numFmtId="3" fontId="8" fillId="0" borderId="14" xfId="55" applyNumberFormat="1" applyFont="1" applyFill="1" applyBorder="1">
      <alignment/>
      <protection/>
    </xf>
    <xf numFmtId="3" fontId="8" fillId="0" borderId="10" xfId="55" applyNumberFormat="1" applyFont="1" applyFill="1" applyBorder="1">
      <alignment/>
      <protection/>
    </xf>
    <xf numFmtId="0" fontId="9" fillId="0" borderId="10" xfId="55" applyFont="1" applyFill="1" applyBorder="1" applyAlignment="1">
      <alignment/>
      <protection/>
    </xf>
    <xf numFmtId="0" fontId="8" fillId="0" borderId="18" xfId="0" applyFont="1" applyBorder="1" applyAlignment="1">
      <alignment/>
    </xf>
    <xf numFmtId="16" fontId="3" fillId="0" borderId="0" xfId="0" applyNumberFormat="1" applyFont="1" applyAlignment="1">
      <alignment horizontal="left"/>
    </xf>
    <xf numFmtId="3" fontId="15" fillId="0" borderId="17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8" fillId="0" borderId="22" xfId="54" applyNumberFormat="1" applyFont="1" applyFill="1" applyBorder="1">
      <alignment/>
      <protection/>
    </xf>
    <xf numFmtId="0" fontId="8" fillId="0" borderId="0" xfId="54" applyFont="1" applyFill="1" applyAlignment="1">
      <alignment horizontal="center"/>
      <protection/>
    </xf>
    <xf numFmtId="0" fontId="9" fillId="0" borderId="10" xfId="55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8" fillId="0" borderId="13" xfId="54" applyFont="1" applyFill="1" applyBorder="1" applyAlignment="1">
      <alignment horizontal="center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55" applyFont="1" applyFill="1" applyBorder="1" applyAlignment="1">
      <alignment/>
      <protection/>
    </xf>
    <xf numFmtId="0" fontId="17" fillId="0" borderId="13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8" fillId="0" borderId="12" xfId="54" applyFont="1" applyFill="1" applyBorder="1">
      <alignment/>
      <protection/>
    </xf>
    <xf numFmtId="49" fontId="7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2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9" fillId="0" borderId="13" xfId="54" applyFont="1" applyFill="1" applyBorder="1">
      <alignment/>
      <protection/>
    </xf>
    <xf numFmtId="0" fontId="9" fillId="0" borderId="13" xfId="54" applyFont="1" applyFill="1" applyBorder="1" applyAlignment="1">
      <alignment horizontal="center"/>
      <protection/>
    </xf>
    <xf numFmtId="3" fontId="7" fillId="0" borderId="1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8" fillId="0" borderId="20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27" xfId="54" applyNumberFormat="1" applyFont="1" applyFill="1" applyBorder="1">
      <alignment/>
      <protection/>
    </xf>
    <xf numFmtId="3" fontId="13" fillId="0" borderId="28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8" fillId="0" borderId="11" xfId="54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8" fillId="0" borderId="11" xfId="0" applyNumberFormat="1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9" fillId="0" borderId="18" xfId="0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0" borderId="2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right"/>
    </xf>
    <xf numFmtId="49" fontId="8" fillId="0" borderId="19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9" fillId="0" borderId="20" xfId="0" applyFont="1" applyBorder="1" applyAlignment="1">
      <alignment/>
    </xf>
    <xf numFmtId="3" fontId="9" fillId="0" borderId="13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3" fontId="9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2" xfId="0" applyFont="1" applyBorder="1" applyAlignment="1">
      <alignment/>
    </xf>
    <xf numFmtId="3" fontId="9" fillId="0" borderId="33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8" xfId="0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2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9" fillId="0" borderId="13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4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6" fillId="0" borderId="0" xfId="54" applyFont="1" applyFill="1" applyAlignment="1">
      <alignment horizontal="center"/>
      <protection/>
    </xf>
    <xf numFmtId="3" fontId="0" fillId="0" borderId="0" xfId="0" applyNumberFormat="1" applyBorder="1" applyAlignment="1">
      <alignment/>
    </xf>
    <xf numFmtId="0" fontId="2" fillId="0" borderId="0" xfId="0" applyFont="1" applyFill="1" applyAlignment="1">
      <alignment horizontal="center"/>
    </xf>
    <xf numFmtId="0" fontId="1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3" xfId="54" applyFont="1" applyFill="1" applyBorder="1">
      <alignment/>
      <protection/>
    </xf>
    <xf numFmtId="3" fontId="13" fillId="0" borderId="13" xfId="0" applyNumberFormat="1" applyFont="1" applyFill="1" applyBorder="1" applyAlignment="1">
      <alignment/>
    </xf>
    <xf numFmtId="3" fontId="8" fillId="0" borderId="28" xfId="54" applyNumberFormat="1" applyFont="1" applyFill="1" applyBorder="1">
      <alignment/>
      <protection/>
    </xf>
    <xf numFmtId="0" fontId="7" fillId="0" borderId="11" xfId="54" applyFont="1" applyFill="1" applyBorder="1">
      <alignment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13" xfId="54" applyFont="1" applyFill="1" applyBorder="1">
      <alignment/>
      <protection/>
    </xf>
    <xf numFmtId="3" fontId="7" fillId="0" borderId="20" xfId="54" applyNumberFormat="1" applyFont="1" applyFill="1" applyBorder="1">
      <alignment/>
      <protection/>
    </xf>
    <xf numFmtId="0" fontId="0" fillId="0" borderId="0" xfId="0" applyAlignment="1">
      <alignment vertical="center"/>
    </xf>
    <xf numFmtId="0" fontId="8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8" fillId="0" borderId="13" xfId="54" applyNumberFormat="1" applyFont="1" applyFill="1" applyBorder="1">
      <alignment/>
      <protection/>
    </xf>
    <xf numFmtId="3" fontId="8" fillId="0" borderId="20" xfId="54" applyNumberFormat="1" applyFont="1" applyFill="1" applyBorder="1">
      <alignment/>
      <protection/>
    </xf>
    <xf numFmtId="3" fontId="8" fillId="0" borderId="13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7" fillId="0" borderId="28" xfId="55" applyNumberFormat="1" applyFont="1" applyFill="1" applyBorder="1">
      <alignment/>
      <protection/>
    </xf>
    <xf numFmtId="3" fontId="8" fillId="0" borderId="13" xfId="55" applyNumberFormat="1" applyFont="1" applyFill="1" applyBorder="1">
      <alignment/>
      <protection/>
    </xf>
    <xf numFmtId="3" fontId="8" fillId="0" borderId="0" xfId="55" applyNumberFormat="1" applyFont="1" applyFill="1" applyBorder="1">
      <alignment/>
      <protection/>
    </xf>
    <xf numFmtId="3" fontId="8" fillId="0" borderId="28" xfId="55" applyNumberFormat="1" applyFont="1" applyFill="1" applyBorder="1">
      <alignment/>
      <protection/>
    </xf>
    <xf numFmtId="0" fontId="18" fillId="0" borderId="13" xfId="55" applyFont="1" applyFill="1" applyBorder="1">
      <alignment/>
      <protection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3" fontId="9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3" fontId="9" fillId="0" borderId="37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horizontal="right"/>
    </xf>
    <xf numFmtId="3" fontId="9" fillId="0" borderId="41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7" xfId="0" applyNumberFormat="1" applyFont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9" fillId="0" borderId="46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23" fillId="0" borderId="0" xfId="0" applyFont="1" applyAlignment="1">
      <alignment/>
    </xf>
    <xf numFmtId="49" fontId="7" fillId="0" borderId="18" xfId="0" applyNumberFormat="1" applyFont="1" applyBorder="1" applyAlignment="1">
      <alignment horizontal="center"/>
    </xf>
    <xf numFmtId="3" fontId="9" fillId="33" borderId="12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7" fillId="0" borderId="20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9" fillId="0" borderId="20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7" fillId="33" borderId="13" xfId="0" applyFont="1" applyFill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21" fillId="0" borderId="0" xfId="0" applyNumberFormat="1" applyFont="1" applyAlignment="1">
      <alignment/>
    </xf>
    <xf numFmtId="0" fontId="13" fillId="33" borderId="11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23" fillId="0" borderId="28" xfId="0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right" wrapText="1"/>
    </xf>
    <xf numFmtId="3" fontId="0" fillId="0" borderId="28" xfId="0" applyNumberFormat="1" applyFont="1" applyBorder="1" applyAlignment="1">
      <alignment horizontal="right" wrapText="1"/>
    </xf>
    <xf numFmtId="3" fontId="9" fillId="33" borderId="10" xfId="0" applyNumberFormat="1" applyFont="1" applyFill="1" applyBorder="1" applyAlignment="1">
      <alignment/>
    </xf>
    <xf numFmtId="0" fontId="8" fillId="0" borderId="11" xfId="54" applyFont="1" applyFill="1" applyBorder="1">
      <alignment/>
      <protection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8" fillId="0" borderId="1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7" fillId="0" borderId="48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3" fontId="7" fillId="33" borderId="37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44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3" fontId="0" fillId="34" borderId="0" xfId="0" applyNumberFormat="1" applyFill="1" applyAlignment="1">
      <alignment/>
    </xf>
    <xf numFmtId="3" fontId="9" fillId="33" borderId="1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horizontal="right"/>
    </xf>
    <xf numFmtId="3" fontId="7" fillId="33" borderId="28" xfId="0" applyNumberFormat="1" applyFont="1" applyFill="1" applyBorder="1" applyAlignment="1">
      <alignment vertical="center"/>
    </xf>
    <xf numFmtId="3" fontId="7" fillId="33" borderId="22" xfId="0" applyNumberFormat="1" applyFont="1" applyFill="1" applyBorder="1" applyAlignment="1">
      <alignment vertical="center"/>
    </xf>
    <xf numFmtId="3" fontId="7" fillId="33" borderId="28" xfId="0" applyNumberFormat="1" applyFont="1" applyFill="1" applyBorder="1" applyAlignment="1">
      <alignment vertical="center"/>
    </xf>
    <xf numFmtId="49" fontId="8" fillId="35" borderId="20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/>
    </xf>
    <xf numFmtId="3" fontId="8" fillId="35" borderId="13" xfId="0" applyNumberFormat="1" applyFont="1" applyFill="1" applyBorder="1" applyAlignment="1">
      <alignment horizontal="right" vertical="center"/>
    </xf>
    <xf numFmtId="3" fontId="8" fillId="35" borderId="46" xfId="0" applyNumberFormat="1" applyFont="1" applyFill="1" applyBorder="1" applyAlignment="1">
      <alignment horizontal="right" vertical="center"/>
    </xf>
    <xf numFmtId="3" fontId="8" fillId="35" borderId="29" xfId="0" applyNumberFormat="1" applyFont="1" applyFill="1" applyBorder="1" applyAlignment="1">
      <alignment horizontal="right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3" fontId="8" fillId="35" borderId="45" xfId="0" applyNumberFormat="1" applyFont="1" applyFill="1" applyBorder="1" applyAlignment="1">
      <alignment vertical="center"/>
    </xf>
    <xf numFmtId="3" fontId="8" fillId="35" borderId="38" xfId="0" applyNumberFormat="1" applyFont="1" applyFill="1" applyBorder="1" applyAlignment="1">
      <alignment vertical="center"/>
    </xf>
    <xf numFmtId="49" fontId="8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3" fontId="8" fillId="35" borderId="47" xfId="0" applyNumberFormat="1" applyFont="1" applyFill="1" applyBorder="1" applyAlignment="1">
      <alignment vertical="center"/>
    </xf>
    <xf numFmtId="49" fontId="8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vertical="center"/>
    </xf>
    <xf numFmtId="3" fontId="8" fillId="35" borderId="12" xfId="0" applyNumberFormat="1" applyFont="1" applyFill="1" applyBorder="1" applyAlignment="1">
      <alignment vertical="center"/>
    </xf>
    <xf numFmtId="3" fontId="8" fillId="35" borderId="49" xfId="0" applyNumberFormat="1" applyFont="1" applyFill="1" applyBorder="1" applyAlignment="1">
      <alignment vertical="center"/>
    </xf>
    <xf numFmtId="3" fontId="8" fillId="35" borderId="50" xfId="0" applyNumberFormat="1" applyFont="1" applyFill="1" applyBorder="1" applyAlignment="1">
      <alignment vertical="center"/>
    </xf>
    <xf numFmtId="3" fontId="8" fillId="35" borderId="5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/>
    </xf>
    <xf numFmtId="3" fontId="8" fillId="35" borderId="12" xfId="0" applyNumberFormat="1" applyFont="1" applyFill="1" applyBorder="1" applyAlignment="1">
      <alignment vertical="center"/>
    </xf>
    <xf numFmtId="3" fontId="9" fillId="0" borderId="18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vertical="center"/>
    </xf>
    <xf numFmtId="3" fontId="8" fillId="35" borderId="37" xfId="0" applyNumberFormat="1" applyFont="1" applyFill="1" applyBorder="1" applyAlignment="1">
      <alignment horizontal="right" vertical="center"/>
    </xf>
    <xf numFmtId="3" fontId="8" fillId="35" borderId="18" xfId="0" applyNumberFormat="1" applyFont="1" applyFill="1" applyBorder="1" applyAlignment="1">
      <alignment vertical="center"/>
    </xf>
    <xf numFmtId="3" fontId="8" fillId="35" borderId="42" xfId="0" applyNumberFormat="1" applyFont="1" applyFill="1" applyBorder="1" applyAlignment="1">
      <alignment vertical="center"/>
    </xf>
    <xf numFmtId="3" fontId="8" fillId="35" borderId="52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9" fillId="33" borderId="10" xfId="0" applyFont="1" applyFill="1" applyBorder="1" applyAlignment="1">
      <alignment/>
    </xf>
    <xf numFmtId="49" fontId="9" fillId="35" borderId="13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3" fontId="9" fillId="35" borderId="13" xfId="0" applyNumberFormat="1" applyFont="1" applyFill="1" applyBorder="1" applyAlignment="1">
      <alignment/>
    </xf>
    <xf numFmtId="49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49" fontId="8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3" fontId="8" fillId="35" borderId="12" xfId="0" applyNumberFormat="1" applyFont="1" applyFill="1" applyBorder="1" applyAlignment="1">
      <alignment/>
    </xf>
    <xf numFmtId="49" fontId="8" fillId="35" borderId="19" xfId="0" applyNumberFormat="1" applyFont="1" applyFill="1" applyBorder="1" applyAlignment="1">
      <alignment horizontal="center"/>
    </xf>
    <xf numFmtId="3" fontId="8" fillId="35" borderId="27" xfId="0" applyNumberFormat="1" applyFont="1" applyFill="1" applyBorder="1" applyAlignment="1">
      <alignment/>
    </xf>
    <xf numFmtId="49" fontId="8" fillId="35" borderId="15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3" fontId="8" fillId="35" borderId="21" xfId="0" applyNumberFormat="1" applyFont="1" applyFill="1" applyBorder="1" applyAlignment="1">
      <alignment/>
    </xf>
    <xf numFmtId="3" fontId="7" fillId="33" borderId="17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8" fillId="0" borderId="11" xfId="54" applyNumberFormat="1" applyFont="1" applyFill="1" applyBorder="1">
      <alignment/>
      <protection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23" xfId="0" applyNumberFormat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0" xfId="54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7" fillId="0" borderId="17" xfId="54" applyFont="1" applyFill="1" applyBorder="1" applyAlignment="1">
      <alignment horizontal="right"/>
      <protection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7" xfId="55" applyFont="1" applyFill="1" applyBorder="1" applyAlignment="1">
      <alignment horizontal="right"/>
      <protection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ncst&#225;rt&#243;l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3.mell"/>
      <sheetName val="4.mell"/>
      <sheetName val="4.1"/>
      <sheetName val="4.2"/>
      <sheetName val="4.3 "/>
      <sheetName val="5.mell"/>
      <sheetName val="5.1"/>
      <sheetName val="5.2"/>
      <sheetName val="5.3"/>
      <sheetName val="7-8.mell."/>
      <sheetName val="9.1-9.2"/>
      <sheetName val="9.3. mell."/>
      <sheetName val="10 mell"/>
      <sheetName val="11-11.2"/>
      <sheetName val="12 mell"/>
    </sheetNames>
    <sheetDataSet>
      <sheetData sheetId="4">
        <row r="334">
          <cell r="C334">
            <v>1201644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6.7109375" style="0" customWidth="1"/>
    <col min="2" max="2" width="53.57421875" style="0" customWidth="1"/>
    <col min="3" max="3" width="13.8515625" style="0" customWidth="1"/>
    <col min="4" max="4" width="13.28125" style="0" customWidth="1"/>
    <col min="5" max="5" width="12.7109375" style="0" customWidth="1"/>
    <col min="6" max="6" width="11.28125" style="0" customWidth="1"/>
    <col min="7" max="7" width="31.7109375" style="0" customWidth="1"/>
    <col min="8" max="10" width="11.7109375" style="0" customWidth="1"/>
  </cols>
  <sheetData>
    <row r="1" spans="1:10" ht="15.75">
      <c r="A1" s="28" t="s">
        <v>744</v>
      </c>
      <c r="B1" s="28"/>
      <c r="C1" s="28"/>
      <c r="D1" s="26"/>
      <c r="E1" s="26"/>
      <c r="F1" s="28"/>
      <c r="G1" s="28"/>
      <c r="H1" s="28"/>
      <c r="I1" s="26"/>
      <c r="J1" s="26"/>
    </row>
    <row r="2" spans="1:10" ht="15.75">
      <c r="A2" s="28"/>
      <c r="B2" s="28"/>
      <c r="C2" s="28"/>
      <c r="D2" s="26"/>
      <c r="E2" s="26"/>
      <c r="F2" s="28"/>
      <c r="G2" s="28"/>
      <c r="H2" s="28"/>
      <c r="I2" s="26"/>
      <c r="J2" s="26"/>
    </row>
    <row r="3" spans="1:10" ht="15.75">
      <c r="A3" s="42"/>
      <c r="B3" s="4" t="s">
        <v>0</v>
      </c>
      <c r="C3" s="42"/>
      <c r="D3" s="31"/>
      <c r="E3" s="20"/>
      <c r="F3" s="42"/>
      <c r="G3" s="4"/>
      <c r="H3" s="42"/>
      <c r="I3" s="31"/>
      <c r="J3" s="20"/>
    </row>
    <row r="4" spans="1:10" ht="15.75">
      <c r="A4" s="42"/>
      <c r="B4" s="42" t="s">
        <v>201</v>
      </c>
      <c r="C4" s="42"/>
      <c r="D4" s="20"/>
      <c r="E4" s="27"/>
      <c r="F4" s="42"/>
      <c r="G4" s="42"/>
      <c r="H4" s="42"/>
      <c r="I4" s="20"/>
      <c r="J4" s="27"/>
    </row>
    <row r="5" spans="1:10" ht="15.75">
      <c r="A5" s="42"/>
      <c r="B5" s="42" t="s">
        <v>1</v>
      </c>
      <c r="C5" s="42"/>
      <c r="D5" s="38"/>
      <c r="E5" s="27"/>
      <c r="F5" s="42"/>
      <c r="G5" s="42"/>
      <c r="H5" s="42"/>
      <c r="I5" s="38"/>
      <c r="J5" s="27"/>
    </row>
    <row r="6" spans="1:10" ht="15.75">
      <c r="A6" s="42"/>
      <c r="B6" s="42"/>
      <c r="C6" s="42"/>
      <c r="D6" s="38"/>
      <c r="E6" s="27"/>
      <c r="F6" s="42"/>
      <c r="G6" s="42"/>
      <c r="H6" s="42"/>
      <c r="I6" s="38"/>
      <c r="J6" s="27"/>
    </row>
    <row r="7" spans="1:10" ht="13.5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8" ht="26.25" customHeight="1">
      <c r="A8" s="7" t="s">
        <v>4</v>
      </c>
      <c r="B8" s="16" t="s">
        <v>5</v>
      </c>
      <c r="C8" s="607" t="s">
        <v>579</v>
      </c>
      <c r="D8" s="605" t="s">
        <v>479</v>
      </c>
      <c r="E8" s="605" t="s">
        <v>580</v>
      </c>
      <c r="F8" s="20"/>
      <c r="G8" s="20"/>
      <c r="H8" s="20"/>
    </row>
    <row r="9" spans="1:8" ht="13.5" customHeight="1">
      <c r="A9" s="19" t="s">
        <v>7</v>
      </c>
      <c r="B9" s="20"/>
      <c r="C9" s="608"/>
      <c r="D9" s="606"/>
      <c r="E9" s="606"/>
      <c r="F9" s="20"/>
      <c r="G9" s="20"/>
      <c r="H9" s="20"/>
    </row>
    <row r="10" spans="1:8" s="274" customFormat="1" ht="18" customHeight="1">
      <c r="A10" s="17" t="s">
        <v>53</v>
      </c>
      <c r="B10" s="74" t="s">
        <v>202</v>
      </c>
      <c r="C10" s="94">
        <v>598051</v>
      </c>
      <c r="D10" s="94">
        <v>677037</v>
      </c>
      <c r="E10" s="94">
        <v>647383</v>
      </c>
      <c r="F10" s="27"/>
      <c r="G10" s="27"/>
      <c r="H10" s="27"/>
    </row>
    <row r="11" spans="1:8" s="272" customFormat="1" ht="18" customHeight="1">
      <c r="A11" s="17" t="s">
        <v>203</v>
      </c>
      <c r="B11" s="74" t="s">
        <v>204</v>
      </c>
      <c r="C11" s="94">
        <v>0</v>
      </c>
      <c r="D11" s="94">
        <v>1305</v>
      </c>
      <c r="E11" s="94">
        <v>1305</v>
      </c>
      <c r="F11" s="26"/>
      <c r="G11" s="26"/>
      <c r="H11" s="26"/>
    </row>
    <row r="12" spans="1:8" s="272" customFormat="1" ht="18" customHeight="1">
      <c r="A12" s="24" t="s">
        <v>55</v>
      </c>
      <c r="B12" s="342" t="s">
        <v>165</v>
      </c>
      <c r="C12" s="111">
        <f>SUM(C13:C17)</f>
        <v>1239784</v>
      </c>
      <c r="D12" s="111">
        <f>SUM(D13:D17)</f>
        <v>1385825</v>
      </c>
      <c r="E12" s="111">
        <f>SUM(E13:E17)</f>
        <v>1312610</v>
      </c>
      <c r="F12" s="26"/>
      <c r="G12" s="26"/>
      <c r="H12" s="26"/>
    </row>
    <row r="13" spans="1:8" ht="18" customHeight="1">
      <c r="A13" s="271"/>
      <c r="B13" s="33" t="s">
        <v>205</v>
      </c>
      <c r="C13" s="93">
        <v>27500</v>
      </c>
      <c r="D13" s="93">
        <v>27500</v>
      </c>
      <c r="E13" s="93">
        <v>28904</v>
      </c>
      <c r="F13" s="27"/>
      <c r="G13" s="27"/>
      <c r="H13" s="27"/>
    </row>
    <row r="14" spans="1:8" ht="18" customHeight="1">
      <c r="A14" s="271"/>
      <c r="B14" s="33" t="s">
        <v>206</v>
      </c>
      <c r="C14" s="93">
        <v>267000</v>
      </c>
      <c r="D14" s="93">
        <v>267000</v>
      </c>
      <c r="E14" s="93">
        <v>263928</v>
      </c>
      <c r="F14" s="27"/>
      <c r="G14" s="27"/>
      <c r="H14" s="27"/>
    </row>
    <row r="15" spans="1:8" ht="18" customHeight="1">
      <c r="A15" s="271"/>
      <c r="B15" s="33" t="s">
        <v>207</v>
      </c>
      <c r="C15" s="93">
        <v>938377</v>
      </c>
      <c r="D15" s="93">
        <v>938377</v>
      </c>
      <c r="E15" s="93">
        <v>912242</v>
      </c>
      <c r="F15" s="27"/>
      <c r="G15" s="27"/>
      <c r="H15" s="27"/>
    </row>
    <row r="16" spans="1:8" ht="18" customHeight="1">
      <c r="A16" s="271"/>
      <c r="B16" s="33" t="s">
        <v>436</v>
      </c>
      <c r="C16" s="93"/>
      <c r="D16" s="93">
        <v>145791</v>
      </c>
      <c r="E16" s="93">
        <v>98760</v>
      </c>
      <c r="F16" s="27"/>
      <c r="G16" s="27"/>
      <c r="H16" s="27"/>
    </row>
    <row r="17" spans="1:8" ht="18" customHeight="1">
      <c r="A17" s="280"/>
      <c r="B17" s="30" t="s">
        <v>208</v>
      </c>
      <c r="C17" s="117">
        <v>6907</v>
      </c>
      <c r="D17" s="117">
        <v>7157</v>
      </c>
      <c r="E17" s="117">
        <v>8776</v>
      </c>
      <c r="F17" s="27"/>
      <c r="G17" s="27"/>
      <c r="H17" s="27"/>
    </row>
    <row r="18" spans="1:8" s="274" customFormat="1" ht="18" customHeight="1">
      <c r="A18" s="17" t="s">
        <v>97</v>
      </c>
      <c r="B18" s="74" t="s">
        <v>209</v>
      </c>
      <c r="C18" s="94">
        <v>325055</v>
      </c>
      <c r="D18" s="94">
        <v>370103</v>
      </c>
      <c r="E18" s="94">
        <v>346922</v>
      </c>
      <c r="F18" s="27"/>
      <c r="G18" s="27"/>
      <c r="H18" s="27"/>
    </row>
    <row r="19" spans="1:8" s="272" customFormat="1" ht="18" customHeight="1">
      <c r="A19" s="17" t="s">
        <v>210</v>
      </c>
      <c r="B19" s="74" t="s">
        <v>211</v>
      </c>
      <c r="C19" s="191">
        <v>30453</v>
      </c>
      <c r="D19" s="191">
        <v>33912</v>
      </c>
      <c r="E19" s="191">
        <v>27512</v>
      </c>
      <c r="F19" s="26"/>
      <c r="G19" s="26"/>
      <c r="H19" s="26"/>
    </row>
    <row r="20" spans="1:8" ht="18" customHeight="1">
      <c r="A20" s="75" t="s">
        <v>212</v>
      </c>
      <c r="B20" s="246" t="s">
        <v>213</v>
      </c>
      <c r="C20" s="154">
        <f>SUM(C21:C22)</f>
        <v>10800</v>
      </c>
      <c r="D20" s="154">
        <f>SUM(D21:D22)</f>
        <v>31950</v>
      </c>
      <c r="E20" s="154">
        <f>SUM(E21:E22)</f>
        <v>81166</v>
      </c>
      <c r="F20" s="27"/>
      <c r="G20" s="27"/>
      <c r="H20" s="27"/>
    </row>
    <row r="21" spans="1:8" ht="18" customHeight="1">
      <c r="A21" s="271"/>
      <c r="B21" s="33" t="s">
        <v>227</v>
      </c>
      <c r="C21" s="93">
        <v>10800</v>
      </c>
      <c r="D21" s="93">
        <v>31950</v>
      </c>
      <c r="E21" s="93">
        <v>81166</v>
      </c>
      <c r="F21" s="27"/>
      <c r="G21" s="27"/>
      <c r="H21" s="27"/>
    </row>
    <row r="22" spans="1:8" ht="18" customHeight="1">
      <c r="A22" s="280"/>
      <c r="B22" s="30" t="s">
        <v>231</v>
      </c>
      <c r="C22" s="117">
        <v>0</v>
      </c>
      <c r="D22" s="117">
        <v>0</v>
      </c>
      <c r="E22" s="117">
        <v>0</v>
      </c>
      <c r="F22" s="27"/>
      <c r="G22" s="27"/>
      <c r="H22" s="27"/>
    </row>
    <row r="23" spans="1:8" ht="18" customHeight="1">
      <c r="A23" s="75" t="s">
        <v>100</v>
      </c>
      <c r="B23" s="246" t="s">
        <v>214</v>
      </c>
      <c r="C23" s="154">
        <f>SUM(C24:C25)</f>
        <v>57009</v>
      </c>
      <c r="D23" s="154">
        <f>SUM(D24:D25)</f>
        <v>42009</v>
      </c>
      <c r="E23" s="154">
        <f>SUM(E24:E25)</f>
        <v>16188</v>
      </c>
      <c r="F23" s="27"/>
      <c r="G23" s="27"/>
      <c r="H23" s="27"/>
    </row>
    <row r="24" spans="1:8" ht="18" customHeight="1">
      <c r="A24" s="271"/>
      <c r="B24" s="33" t="s">
        <v>227</v>
      </c>
      <c r="C24" s="93">
        <v>15552</v>
      </c>
      <c r="D24" s="93">
        <v>552</v>
      </c>
      <c r="E24" s="93">
        <v>0</v>
      </c>
      <c r="F24" s="27"/>
      <c r="G24" s="27"/>
      <c r="H24" s="27"/>
    </row>
    <row r="25" spans="1:8" ht="18" customHeight="1">
      <c r="A25" s="280"/>
      <c r="B25" s="30" t="s">
        <v>231</v>
      </c>
      <c r="C25" s="117">
        <v>41457</v>
      </c>
      <c r="D25" s="117">
        <v>41457</v>
      </c>
      <c r="E25" s="117">
        <v>16188</v>
      </c>
      <c r="F25" s="27"/>
      <c r="G25" s="27"/>
      <c r="H25" s="27"/>
    </row>
    <row r="26" spans="1:8" ht="18" customHeight="1">
      <c r="A26" s="86" t="s">
        <v>215</v>
      </c>
      <c r="B26" s="52" t="s">
        <v>216</v>
      </c>
      <c r="C26" s="95">
        <v>0</v>
      </c>
      <c r="D26" s="95">
        <v>390500</v>
      </c>
      <c r="E26" s="95">
        <v>390058</v>
      </c>
      <c r="F26" s="58"/>
      <c r="G26" s="58"/>
      <c r="H26" s="58"/>
    </row>
    <row r="27" spans="1:8" ht="18" customHeight="1">
      <c r="A27" s="85" t="s">
        <v>228</v>
      </c>
      <c r="B27" s="273" t="s">
        <v>229</v>
      </c>
      <c r="C27" s="118">
        <v>0</v>
      </c>
      <c r="D27" s="118">
        <v>187241</v>
      </c>
      <c r="E27" s="118">
        <v>187192</v>
      </c>
      <c r="F27" s="27"/>
      <c r="G27" s="27"/>
      <c r="H27" s="27"/>
    </row>
    <row r="28" spans="1:8" ht="21.75" customHeight="1">
      <c r="A28" s="9"/>
      <c r="B28" s="278" t="s">
        <v>230</v>
      </c>
      <c r="C28" s="279">
        <f>SUM(C10,C11,C12,C18,C19,C20,C23,C26,C27)</f>
        <v>2261152</v>
      </c>
      <c r="D28" s="279">
        <f>SUM(D10,D11,D12,D18,D19,D20,D23,D26,D27,)</f>
        <v>3119882</v>
      </c>
      <c r="E28" s="279">
        <f>SUM(E10,E11,E12,E18,E19,E20,E23,E26,E27,)</f>
        <v>3010336</v>
      </c>
      <c r="F28" s="39"/>
      <c r="G28" s="39"/>
      <c r="H28" s="39"/>
    </row>
    <row r="29" spans="1:10" ht="12.75" customHeight="1">
      <c r="A29" s="20"/>
      <c r="B29" s="26"/>
      <c r="C29" s="26"/>
      <c r="D29" s="26"/>
      <c r="E29" s="26"/>
      <c r="F29" s="39"/>
      <c r="G29" s="39"/>
      <c r="H29" s="39"/>
      <c r="I29" s="39"/>
      <c r="J29" s="39"/>
    </row>
    <row r="30" spans="1:10" ht="15.75">
      <c r="A30" s="28" t="s">
        <v>745</v>
      </c>
      <c r="B30" s="28"/>
      <c r="C30" s="28"/>
      <c r="D30" s="26"/>
      <c r="E30" s="26"/>
      <c r="F30" s="39"/>
      <c r="G30" s="39"/>
      <c r="H30" s="39"/>
      <c r="I30" s="39"/>
      <c r="J30" s="39"/>
    </row>
    <row r="31" spans="1:10" ht="15.75">
      <c r="A31" s="38"/>
      <c r="B31" s="20"/>
      <c r="C31" s="20"/>
      <c r="D31" s="20"/>
      <c r="E31" s="20"/>
      <c r="F31" s="39"/>
      <c r="G31" s="39"/>
      <c r="H31" s="39"/>
      <c r="I31" s="39"/>
      <c r="J31" s="39"/>
    </row>
    <row r="32" spans="1:10" ht="15.75">
      <c r="A32" s="42"/>
      <c r="B32" s="4" t="s">
        <v>0</v>
      </c>
      <c r="C32" s="42"/>
      <c r="D32" s="31"/>
      <c r="E32" s="20"/>
      <c r="F32" s="39"/>
      <c r="G32" s="39"/>
      <c r="H32" s="39"/>
      <c r="I32" s="39"/>
      <c r="J32" s="39"/>
    </row>
    <row r="33" spans="1:10" ht="15.75">
      <c r="A33" s="42"/>
      <c r="B33" s="42" t="s">
        <v>201</v>
      </c>
      <c r="C33" s="42"/>
      <c r="D33" s="20"/>
      <c r="E33" s="27"/>
      <c r="F33" s="39"/>
      <c r="G33" s="39"/>
      <c r="H33" s="39"/>
      <c r="I33" s="39"/>
      <c r="J33" s="39"/>
    </row>
    <row r="34" spans="1:10" ht="15.75">
      <c r="A34" s="42"/>
      <c r="B34" s="42" t="s">
        <v>1</v>
      </c>
      <c r="C34" s="42"/>
      <c r="D34" s="38"/>
      <c r="E34" s="27"/>
      <c r="F34" s="39"/>
      <c r="G34" s="39"/>
      <c r="H34" s="39"/>
      <c r="I34" s="39"/>
      <c r="J34" s="39"/>
    </row>
    <row r="35" spans="1:10" ht="15" customHeight="1">
      <c r="A35" s="20"/>
      <c r="B35" s="20"/>
      <c r="C35" s="20"/>
      <c r="D35" s="20"/>
      <c r="E35" s="20"/>
      <c r="F35" s="39"/>
      <c r="G35" s="39"/>
      <c r="H35" s="39"/>
      <c r="I35" s="39"/>
      <c r="J35" s="39"/>
    </row>
    <row r="36" spans="1:10" ht="15" customHeight="1">
      <c r="A36" s="4" t="s">
        <v>20</v>
      </c>
      <c r="B36" s="4"/>
      <c r="C36" s="5" t="s">
        <v>21</v>
      </c>
      <c r="D36" s="5"/>
      <c r="E36" s="5"/>
      <c r="F36" s="39"/>
      <c r="G36" s="39"/>
      <c r="H36" s="39"/>
      <c r="I36" s="39"/>
      <c r="J36" s="39"/>
    </row>
    <row r="37" spans="1:8" ht="18" customHeight="1">
      <c r="A37" s="7" t="s">
        <v>4</v>
      </c>
      <c r="B37" s="7" t="s">
        <v>5</v>
      </c>
      <c r="C37" s="607" t="s">
        <v>579</v>
      </c>
      <c r="D37" s="605" t="s">
        <v>479</v>
      </c>
      <c r="E37" s="605" t="s">
        <v>580</v>
      </c>
      <c r="F37" s="39"/>
      <c r="G37" s="39"/>
      <c r="H37" s="39"/>
    </row>
    <row r="38" spans="1:8" ht="25.5" customHeight="1">
      <c r="A38" s="19" t="s">
        <v>7</v>
      </c>
      <c r="B38" s="19"/>
      <c r="C38" s="608"/>
      <c r="D38" s="606"/>
      <c r="E38" s="606"/>
      <c r="F38" s="39"/>
      <c r="G38" s="39"/>
      <c r="H38" s="39"/>
    </row>
    <row r="39" spans="1:8" s="274" customFormat="1" ht="18" customHeight="1">
      <c r="A39" s="24" t="s">
        <v>53</v>
      </c>
      <c r="B39" s="29" t="s">
        <v>80</v>
      </c>
      <c r="C39" s="135">
        <v>699585</v>
      </c>
      <c r="D39" s="135">
        <v>744232</v>
      </c>
      <c r="E39" s="135">
        <f>SUM('5.mell'!C62)</f>
        <v>731009</v>
      </c>
      <c r="F39" s="3"/>
      <c r="G39" s="3"/>
      <c r="H39" s="3"/>
    </row>
    <row r="40" spans="1:8" s="272" customFormat="1" ht="18" customHeight="1">
      <c r="A40" s="17" t="s">
        <v>54</v>
      </c>
      <c r="B40" s="74" t="s">
        <v>81</v>
      </c>
      <c r="C40" s="94">
        <v>186836</v>
      </c>
      <c r="D40" s="94">
        <v>193343</v>
      </c>
      <c r="E40" s="94">
        <f>SUM('5.mell'!D62)</f>
        <v>194199</v>
      </c>
      <c r="F40" s="275"/>
      <c r="G40" s="275"/>
      <c r="H40" s="275"/>
    </row>
    <row r="41" spans="1:8" s="272" customFormat="1" ht="18" customHeight="1">
      <c r="A41" s="17" t="s">
        <v>55</v>
      </c>
      <c r="B41" s="74" t="s">
        <v>102</v>
      </c>
      <c r="C41" s="94">
        <v>882085</v>
      </c>
      <c r="D41" s="94">
        <v>996197</v>
      </c>
      <c r="E41" s="94">
        <f>SUM('5.mell'!E62)</f>
        <v>985129</v>
      </c>
      <c r="F41" s="275"/>
      <c r="G41" s="275"/>
      <c r="H41" s="275"/>
    </row>
    <row r="42" spans="1:8" s="272" customFormat="1" ht="18" customHeight="1">
      <c r="A42" s="17" t="s">
        <v>97</v>
      </c>
      <c r="B42" s="74" t="s">
        <v>217</v>
      </c>
      <c r="C42" s="94">
        <v>26070</v>
      </c>
      <c r="D42" s="94">
        <v>31960</v>
      </c>
      <c r="E42" s="94">
        <f>SUM('5.mell'!F62)</f>
        <v>28625</v>
      </c>
      <c r="F42" s="275"/>
      <c r="G42" s="275"/>
      <c r="H42" s="275"/>
    </row>
    <row r="43" spans="1:8" s="272" customFormat="1" ht="18" customHeight="1">
      <c r="A43" s="24" t="s">
        <v>98</v>
      </c>
      <c r="B43" s="29" t="s">
        <v>218</v>
      </c>
      <c r="C43" s="111">
        <f>SUM(C44:C46)</f>
        <v>159901</v>
      </c>
      <c r="D43" s="111">
        <f>SUM(D44:D46)</f>
        <v>194440</v>
      </c>
      <c r="E43" s="111">
        <f>SUM(E44:E46)</f>
        <v>232078</v>
      </c>
      <c r="F43" s="3"/>
      <c r="G43" s="275"/>
      <c r="H43" s="275"/>
    </row>
    <row r="44" spans="1:8" s="274" customFormat="1" ht="18" customHeight="1">
      <c r="A44" s="73"/>
      <c r="B44" s="33" t="s">
        <v>219</v>
      </c>
      <c r="C44" s="93">
        <v>131623</v>
      </c>
      <c r="D44" s="93">
        <v>166282</v>
      </c>
      <c r="E44" s="93">
        <v>153173</v>
      </c>
      <c r="F44" s="3"/>
      <c r="G44" s="3"/>
      <c r="H44" s="3"/>
    </row>
    <row r="45" spans="1:8" ht="18" customHeight="1">
      <c r="A45" s="73"/>
      <c r="B45" s="33" t="s">
        <v>220</v>
      </c>
      <c r="C45" s="93">
        <v>23278</v>
      </c>
      <c r="D45" s="93">
        <v>28158</v>
      </c>
      <c r="E45" s="93">
        <v>25378</v>
      </c>
      <c r="F45" s="3"/>
      <c r="G45" s="3"/>
      <c r="H45" s="3"/>
    </row>
    <row r="46" spans="1:8" ht="18" customHeight="1">
      <c r="A46" s="281"/>
      <c r="B46" s="30" t="s">
        <v>221</v>
      </c>
      <c r="C46" s="117">
        <v>5000</v>
      </c>
      <c r="D46" s="117">
        <v>0</v>
      </c>
      <c r="E46" s="117">
        <v>53527</v>
      </c>
      <c r="F46" s="3"/>
      <c r="G46" s="3"/>
      <c r="H46" s="3"/>
    </row>
    <row r="47" spans="1:8" s="272" customFormat="1" ht="18" customHeight="1">
      <c r="A47" s="17" t="s">
        <v>99</v>
      </c>
      <c r="B47" s="74" t="s">
        <v>104</v>
      </c>
      <c r="C47" s="94">
        <v>159175</v>
      </c>
      <c r="D47" s="94">
        <v>382298</v>
      </c>
      <c r="E47" s="94">
        <f>SUM('5.mell'!H62)</f>
        <v>261787</v>
      </c>
      <c r="F47" s="275"/>
      <c r="G47" s="275"/>
      <c r="H47" s="275"/>
    </row>
    <row r="48" spans="1:8" s="274" customFormat="1" ht="18" customHeight="1">
      <c r="A48" s="17" t="s">
        <v>222</v>
      </c>
      <c r="B48" s="74" t="s">
        <v>103</v>
      </c>
      <c r="C48" s="94">
        <v>136000</v>
      </c>
      <c r="D48" s="94">
        <v>156751</v>
      </c>
      <c r="E48" s="94">
        <f>SUM('5.mell'!I62)</f>
        <v>141633</v>
      </c>
      <c r="F48" s="3"/>
      <c r="G48" s="3"/>
      <c r="H48" s="3"/>
    </row>
    <row r="49" spans="1:8" s="272" customFormat="1" ht="18" customHeight="1">
      <c r="A49" s="17" t="s">
        <v>141</v>
      </c>
      <c r="B49" s="74" t="s">
        <v>223</v>
      </c>
      <c r="C49" s="94">
        <v>11500</v>
      </c>
      <c r="D49" s="94">
        <v>22961</v>
      </c>
      <c r="E49" s="94">
        <f>SUM('5.mell'!J62)</f>
        <v>22461</v>
      </c>
      <c r="F49" s="275"/>
      <c r="G49" s="275"/>
      <c r="H49" s="275"/>
    </row>
    <row r="50" spans="1:8" s="272" customFormat="1" ht="18" customHeight="1">
      <c r="A50" s="25" t="s">
        <v>224</v>
      </c>
      <c r="B50" s="34" t="s">
        <v>225</v>
      </c>
      <c r="C50" s="134">
        <v>0</v>
      </c>
      <c r="D50" s="134">
        <v>397700</v>
      </c>
      <c r="E50" s="134">
        <f>SUM('5.mell'!K62)</f>
        <v>413415</v>
      </c>
      <c r="F50" s="275"/>
      <c r="G50" s="275"/>
      <c r="H50" s="275"/>
    </row>
    <row r="51" spans="1:8" ht="18" customHeight="1">
      <c r="A51" s="276"/>
      <c r="B51" s="277" t="s">
        <v>22</v>
      </c>
      <c r="C51" s="341">
        <f>SUM(C39,C40,C41,C42,C43,C47,C48,C49,C50)</f>
        <v>2261152</v>
      </c>
      <c r="D51" s="341">
        <f>SUM(D39,D40,D41,D42,D43,D47,D48,D49,D50)</f>
        <v>3119882</v>
      </c>
      <c r="E51" s="341">
        <f>SUM(E39,E40,E41,E42,E43,E47,E48,E49,E50)</f>
        <v>3010336</v>
      </c>
      <c r="F51" s="3"/>
      <c r="G51" s="3"/>
      <c r="H51" s="3"/>
    </row>
    <row r="52" spans="1:10" ht="19.5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19.5" customHeight="1">
      <c r="A53" s="5"/>
      <c r="B53" s="5" t="s">
        <v>226</v>
      </c>
      <c r="C53" s="5"/>
      <c r="D53" s="5"/>
      <c r="E53" s="5"/>
      <c r="G53" s="3"/>
      <c r="H53" s="3"/>
      <c r="I53" s="3"/>
      <c r="J53" s="3"/>
    </row>
    <row r="54" spans="1:10" ht="19.5" customHeight="1">
      <c r="A54" s="5"/>
      <c r="B54" s="61"/>
      <c r="C54" s="60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20">
        <f>SUM(E28)</f>
        <v>3010336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120">
        <f>SUM(E51)</f>
        <v>3010336</v>
      </c>
      <c r="D56" s="5"/>
      <c r="E56" s="131"/>
      <c r="G56" s="3"/>
      <c r="H56" s="3"/>
      <c r="I56" s="3"/>
      <c r="J56" s="3"/>
    </row>
    <row r="57" spans="1:10" ht="15" customHeight="1">
      <c r="A57" s="5"/>
      <c r="B57" s="22" t="s">
        <v>25</v>
      </c>
      <c r="C57" s="125">
        <v>0</v>
      </c>
      <c r="D57" s="5"/>
      <c r="E57" s="131"/>
      <c r="G57" s="3"/>
      <c r="H57" s="3"/>
      <c r="I57" s="3"/>
      <c r="J57" s="3"/>
    </row>
    <row r="58" spans="1:10" ht="15" customHeight="1">
      <c r="A58" s="5"/>
      <c r="B58" s="5" t="s">
        <v>25</v>
      </c>
      <c r="C58" s="120">
        <f>C55-C56</f>
        <v>0</v>
      </c>
      <c r="D58" s="5"/>
      <c r="E58" s="120"/>
      <c r="G58" s="3"/>
      <c r="H58" s="3"/>
      <c r="I58" s="3"/>
      <c r="J58" s="3"/>
    </row>
    <row r="59" spans="1:10" ht="15" customHeight="1">
      <c r="A59" s="5"/>
      <c r="B59" s="27"/>
      <c r="C59" s="27"/>
      <c r="D59" s="5"/>
      <c r="E59" s="5"/>
      <c r="G59" s="3"/>
      <c r="H59" s="3"/>
      <c r="I59" s="3"/>
      <c r="J59" s="3"/>
    </row>
    <row r="60" spans="1:10" ht="15" customHeight="1">
      <c r="A60" s="20"/>
      <c r="B60" s="27"/>
      <c r="C60" s="27"/>
      <c r="D60" s="58"/>
      <c r="E60" s="58"/>
      <c r="G60" s="3"/>
      <c r="H60" s="3"/>
      <c r="I60" s="3"/>
      <c r="J60" s="3"/>
    </row>
    <row r="61" spans="1:10" ht="15" customHeight="1">
      <c r="A61" s="36"/>
      <c r="B61" s="27"/>
      <c r="C61" s="27"/>
      <c r="D61" s="27"/>
      <c r="E61" s="27"/>
      <c r="G61" s="3"/>
      <c r="H61" s="3"/>
      <c r="I61" s="3"/>
      <c r="J61" s="3"/>
    </row>
    <row r="62" spans="1:10" ht="15" customHeight="1">
      <c r="A62" s="36"/>
      <c r="B62" s="27"/>
      <c r="C62" s="27"/>
      <c r="D62" s="27"/>
      <c r="E62" s="27"/>
      <c r="F62" s="3"/>
      <c r="G62" s="3"/>
      <c r="H62" s="3"/>
      <c r="I62" s="3"/>
      <c r="J62" s="3"/>
    </row>
    <row r="63" spans="1:10" ht="15" customHeight="1">
      <c r="A63" s="20"/>
      <c r="B63" s="26"/>
      <c r="C63" s="26"/>
      <c r="D63" s="26"/>
      <c r="E63" s="26"/>
      <c r="F63" s="3"/>
      <c r="G63" s="3"/>
      <c r="H63" s="3"/>
      <c r="I63" s="3"/>
      <c r="J63" s="3"/>
    </row>
    <row r="64" spans="1:10" ht="15" customHeight="1">
      <c r="A64" s="20"/>
      <c r="B64" s="26"/>
      <c r="C64" s="26"/>
      <c r="D64" s="26"/>
      <c r="E64" s="26"/>
      <c r="F64" s="3"/>
      <c r="G64" s="3"/>
      <c r="H64" s="3"/>
      <c r="I64" s="3"/>
      <c r="J64" s="3"/>
    </row>
    <row r="65" spans="1:10" ht="15.75">
      <c r="A65" s="64"/>
      <c r="B65" s="64"/>
      <c r="C65" s="64"/>
      <c r="D65" s="64"/>
      <c r="E65" s="64"/>
      <c r="F65" s="3"/>
      <c r="G65" s="3"/>
      <c r="H65" s="3"/>
      <c r="I65" s="3"/>
      <c r="J65" s="3"/>
    </row>
    <row r="66" spans="1:10" ht="15.75">
      <c r="A66" s="27"/>
      <c r="B66" s="27"/>
      <c r="C66" s="27"/>
      <c r="D66" s="27"/>
      <c r="E66" s="27"/>
      <c r="F66" s="3"/>
      <c r="G66" s="3"/>
      <c r="H66" s="3"/>
      <c r="I66" s="3"/>
      <c r="J66" s="3"/>
    </row>
    <row r="67" spans="1:10" ht="15.75">
      <c r="A67" s="27"/>
      <c r="B67" s="42"/>
      <c r="C67" s="65"/>
      <c r="D67" s="27"/>
      <c r="E67" s="27"/>
      <c r="F67" s="3"/>
      <c r="G67" s="3"/>
      <c r="H67" s="3"/>
      <c r="I67" s="3"/>
      <c r="J67" s="3"/>
    </row>
    <row r="68" spans="1:10" ht="15.75">
      <c r="A68" s="27"/>
      <c r="B68" s="27"/>
      <c r="C68" s="27"/>
      <c r="D68" s="27"/>
      <c r="E68" s="27"/>
      <c r="F68" s="3"/>
      <c r="G68" s="3"/>
      <c r="H68" s="3"/>
      <c r="I68" s="3"/>
      <c r="J68" s="3"/>
    </row>
    <row r="69" spans="1:10" ht="15.75">
      <c r="A69" s="27"/>
      <c r="B69" s="27"/>
      <c r="C69" s="27"/>
      <c r="D69" s="27"/>
      <c r="E69" s="27"/>
      <c r="F69" s="3"/>
      <c r="G69" s="3"/>
      <c r="H69" s="3"/>
      <c r="I69" s="3"/>
      <c r="J69" s="3"/>
    </row>
    <row r="70" spans="1:10" ht="15.75">
      <c r="A70" s="27"/>
      <c r="B70" s="27"/>
      <c r="C70" s="27"/>
      <c r="D70" s="27"/>
      <c r="E70" s="27"/>
      <c r="F70" s="3"/>
      <c r="G70" s="3"/>
      <c r="H70" s="3"/>
      <c r="I70" s="3"/>
      <c r="J70" s="3"/>
    </row>
    <row r="71" spans="1:10" ht="15.75">
      <c r="A71" s="27"/>
      <c r="B71" s="27"/>
      <c r="C71" s="27"/>
      <c r="D71" s="27"/>
      <c r="E71" s="27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5"/>
      <c r="B80" s="5"/>
      <c r="C80" s="5"/>
      <c r="D80" s="5"/>
      <c r="E80" s="5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sheetProtection/>
  <mergeCells count="6">
    <mergeCell ref="D8:D9"/>
    <mergeCell ref="D37:D38"/>
    <mergeCell ref="E8:E9"/>
    <mergeCell ref="E37:E38"/>
    <mergeCell ref="C8:C9"/>
    <mergeCell ref="C37:C38"/>
  </mergeCells>
  <printOptions horizontalCentered="1"/>
  <pageMargins left="0.5905511811023623" right="0.5905511811023623" top="0.3937007874015748" bottom="0.3937007874015748" header="0.5118110236220472" footer="0.31496062992125984"/>
  <pageSetup horizontalDpi="300" verticalDpi="300" orientation="portrait" paperSize="9" scale="86" r:id="rId1"/>
  <headerFooter alignWithMargins="0">
    <oddFooter>&amp;C&amp;P. oldal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1">
      <selection activeCell="B47" sqref="B47"/>
    </sheetView>
  </sheetViews>
  <sheetFormatPr defaultColWidth="9.140625" defaultRowHeight="12.75"/>
  <cols>
    <col min="1" max="1" width="8.7109375" style="0" customWidth="1"/>
    <col min="2" max="2" width="49.140625" style="0" customWidth="1"/>
    <col min="3" max="3" width="17.00390625" style="0" customWidth="1"/>
    <col min="4" max="4" width="14.57421875" style="0" customWidth="1"/>
    <col min="5" max="5" width="12.00390625" style="0" customWidth="1"/>
  </cols>
  <sheetData>
    <row r="1" spans="1:4" ht="15.75">
      <c r="A1" s="4" t="s">
        <v>754</v>
      </c>
      <c r="B1" s="46"/>
      <c r="C1" s="70"/>
      <c r="D1" s="5"/>
    </row>
    <row r="2" spans="1:4" ht="15.75">
      <c r="A2" s="46"/>
      <c r="B2" s="46"/>
      <c r="C2" s="5"/>
      <c r="D2" s="5"/>
    </row>
    <row r="3" spans="1:4" ht="15.75">
      <c r="A3" s="660" t="s">
        <v>44</v>
      </c>
      <c r="B3" s="661"/>
      <c r="C3" s="661"/>
      <c r="D3" s="661"/>
    </row>
    <row r="4" spans="1:4" ht="15.75">
      <c r="A4" s="660" t="s">
        <v>730</v>
      </c>
      <c r="B4" s="661"/>
      <c r="C4" s="661"/>
      <c r="D4" s="661"/>
    </row>
    <row r="5" spans="1:4" ht="15.75">
      <c r="A5" s="660" t="s">
        <v>45</v>
      </c>
      <c r="B5" s="661"/>
      <c r="C5" s="661"/>
      <c r="D5" s="661"/>
    </row>
    <row r="6" spans="1:4" ht="15.75">
      <c r="A6" s="660" t="s">
        <v>46</v>
      </c>
      <c r="B6" s="661"/>
      <c r="C6" s="661"/>
      <c r="D6" s="661"/>
    </row>
    <row r="7" spans="1:4" ht="15.75">
      <c r="A7" s="46"/>
      <c r="B7" s="46"/>
      <c r="C7" s="5"/>
      <c r="D7" s="5"/>
    </row>
    <row r="8" spans="1:4" ht="12.75">
      <c r="A8" s="5"/>
      <c r="B8" s="5" t="s">
        <v>47</v>
      </c>
      <c r="C8" s="5"/>
      <c r="D8" s="5"/>
    </row>
    <row r="9" spans="1:5" ht="15" customHeight="1">
      <c r="A9" s="62" t="s">
        <v>48</v>
      </c>
      <c r="B9" s="49" t="s">
        <v>5</v>
      </c>
      <c r="C9" s="662" t="s">
        <v>427</v>
      </c>
      <c r="D9" s="662" t="s">
        <v>479</v>
      </c>
      <c r="E9" s="662" t="s">
        <v>580</v>
      </c>
    </row>
    <row r="10" spans="1:5" ht="26.25" customHeight="1">
      <c r="A10" s="63" t="s">
        <v>49</v>
      </c>
      <c r="B10" s="51"/>
      <c r="C10" s="606"/>
      <c r="D10" s="606"/>
      <c r="E10" s="606"/>
    </row>
    <row r="11" spans="1:5" ht="15" customHeight="1">
      <c r="A11" s="75" t="s">
        <v>568</v>
      </c>
      <c r="B11" s="502" t="s">
        <v>567</v>
      </c>
      <c r="C11" s="503"/>
      <c r="D11" s="504">
        <v>15822</v>
      </c>
      <c r="E11" s="504">
        <v>108</v>
      </c>
    </row>
    <row r="12" spans="1:5" ht="15" customHeight="1">
      <c r="A12" s="76"/>
      <c r="B12" s="499" t="s">
        <v>719</v>
      </c>
      <c r="C12" s="503"/>
      <c r="D12" s="504"/>
      <c r="E12" s="505">
        <v>108</v>
      </c>
    </row>
    <row r="13" spans="1:5" s="501" customFormat="1" ht="15.75" customHeight="1">
      <c r="A13" s="498"/>
      <c r="B13" s="499" t="s">
        <v>569</v>
      </c>
      <c r="C13" s="500"/>
      <c r="D13" s="505">
        <v>15822</v>
      </c>
      <c r="E13" s="505">
        <v>0</v>
      </c>
    </row>
    <row r="14" spans="1:5" ht="15" customHeight="1">
      <c r="A14" s="75" t="s">
        <v>173</v>
      </c>
      <c r="B14" s="92" t="s">
        <v>120</v>
      </c>
      <c r="C14" s="112">
        <f>SUM(C16:C16)</f>
        <v>71</v>
      </c>
      <c r="D14" s="112">
        <f>SUM(D15:D16)</f>
        <v>571</v>
      </c>
      <c r="E14" s="112">
        <f>SUM(E15:E16)</f>
        <v>643</v>
      </c>
    </row>
    <row r="15" spans="1:5" s="274" customFormat="1" ht="15" customHeight="1">
      <c r="A15" s="317"/>
      <c r="B15" s="45" t="s">
        <v>540</v>
      </c>
      <c r="C15" s="115"/>
      <c r="D15" s="115">
        <v>500</v>
      </c>
      <c r="E15" s="115">
        <v>500</v>
      </c>
    </row>
    <row r="16" spans="1:5" ht="15" customHeight="1">
      <c r="A16" s="76"/>
      <c r="B16" s="45" t="s">
        <v>110</v>
      </c>
      <c r="C16" s="113">
        <v>71</v>
      </c>
      <c r="D16" s="113">
        <v>71</v>
      </c>
      <c r="E16" s="113">
        <v>143</v>
      </c>
    </row>
    <row r="17" spans="1:5" ht="15" customHeight="1">
      <c r="A17" s="75" t="s">
        <v>447</v>
      </c>
      <c r="B17" s="92" t="s">
        <v>445</v>
      </c>
      <c r="C17" s="408"/>
      <c r="D17" s="408">
        <f>SUM(D18)</f>
        <v>182</v>
      </c>
      <c r="E17" s="408">
        <f>SUM(E18)</f>
        <v>0</v>
      </c>
    </row>
    <row r="18" spans="1:5" ht="15" customHeight="1">
      <c r="A18" s="85"/>
      <c r="B18" s="406" t="s">
        <v>446</v>
      </c>
      <c r="C18" s="407"/>
      <c r="D18" s="407">
        <v>182</v>
      </c>
      <c r="E18" s="407">
        <v>0</v>
      </c>
    </row>
    <row r="19" spans="1:5" s="274" customFormat="1" ht="15.75" customHeight="1">
      <c r="A19" s="478" t="s">
        <v>137</v>
      </c>
      <c r="B19" s="305" t="s">
        <v>126</v>
      </c>
      <c r="C19" s="154">
        <f>SUM(C23:C28)</f>
        <v>3507</v>
      </c>
      <c r="D19" s="154">
        <f>SUM(D20:D28)</f>
        <v>4358</v>
      </c>
      <c r="E19" s="154">
        <f>SUM(E20:E28)</f>
        <v>3209</v>
      </c>
    </row>
    <row r="20" spans="1:5" s="274" customFormat="1" ht="15.75" customHeight="1">
      <c r="A20" s="317"/>
      <c r="B20" s="98" t="s">
        <v>541</v>
      </c>
      <c r="C20" s="140"/>
      <c r="D20" s="140">
        <v>400</v>
      </c>
      <c r="E20" s="140">
        <v>400</v>
      </c>
    </row>
    <row r="21" spans="1:5" ht="15.75" customHeight="1">
      <c r="A21" s="76"/>
      <c r="B21" s="98" t="s">
        <v>434</v>
      </c>
      <c r="C21" s="140">
        <v>0</v>
      </c>
      <c r="D21" s="140">
        <v>151</v>
      </c>
      <c r="E21" s="140">
        <v>152</v>
      </c>
    </row>
    <row r="22" spans="1:5" ht="15.75" customHeight="1">
      <c r="A22" s="76"/>
      <c r="B22" s="98" t="s">
        <v>435</v>
      </c>
      <c r="C22" s="140">
        <v>0</v>
      </c>
      <c r="D22" s="140">
        <v>300</v>
      </c>
      <c r="E22" s="140">
        <v>300</v>
      </c>
    </row>
    <row r="23" spans="1:5" s="274" customFormat="1" ht="15.75" customHeight="1">
      <c r="A23" s="317"/>
      <c r="B23" s="98" t="s">
        <v>371</v>
      </c>
      <c r="C23" s="140">
        <v>507</v>
      </c>
      <c r="D23" s="140">
        <v>507</v>
      </c>
      <c r="E23" s="140">
        <v>507</v>
      </c>
    </row>
    <row r="24" spans="1:5" s="274" customFormat="1" ht="15.75" customHeight="1">
      <c r="A24" s="317"/>
      <c r="B24" s="98" t="s">
        <v>372</v>
      </c>
      <c r="C24" s="140">
        <v>1000</v>
      </c>
      <c r="D24" s="140">
        <v>1000</v>
      </c>
      <c r="E24" s="140">
        <v>1000</v>
      </c>
    </row>
    <row r="25" spans="1:5" s="274" customFormat="1" ht="15.75" customHeight="1">
      <c r="A25" s="317"/>
      <c r="B25" s="98" t="s">
        <v>720</v>
      </c>
      <c r="C25" s="140"/>
      <c r="D25" s="140"/>
      <c r="E25" s="140">
        <v>200</v>
      </c>
    </row>
    <row r="26" spans="1:5" s="274" customFormat="1" ht="15.75" customHeight="1">
      <c r="A26" s="317"/>
      <c r="B26" s="98" t="s">
        <v>721</v>
      </c>
      <c r="C26" s="140"/>
      <c r="D26" s="140"/>
      <c r="E26" s="140">
        <v>50</v>
      </c>
    </row>
    <row r="27" spans="1:5" s="274" customFormat="1" ht="15.75" customHeight="1">
      <c r="A27" s="317"/>
      <c r="B27" s="98" t="s">
        <v>722</v>
      </c>
      <c r="C27" s="140"/>
      <c r="D27" s="140"/>
      <c r="E27" s="140">
        <v>100</v>
      </c>
    </row>
    <row r="28" spans="1:5" s="274" customFormat="1" ht="15.75" customHeight="1">
      <c r="A28" s="325"/>
      <c r="B28" s="326" t="s">
        <v>373</v>
      </c>
      <c r="C28" s="116">
        <v>2000</v>
      </c>
      <c r="D28" s="116">
        <v>2000</v>
      </c>
      <c r="E28" s="116">
        <v>500</v>
      </c>
    </row>
    <row r="29" spans="1:5" s="274" customFormat="1" ht="15.75" customHeight="1">
      <c r="A29" s="88" t="s">
        <v>723</v>
      </c>
      <c r="B29" s="162" t="s">
        <v>724</v>
      </c>
      <c r="C29" s="154">
        <f>SUM(C31)</f>
        <v>0</v>
      </c>
      <c r="D29" s="154">
        <f>SUM(D31)</f>
        <v>0</v>
      </c>
      <c r="E29" s="154">
        <f>SUM(E30:E31)</f>
        <v>33963</v>
      </c>
    </row>
    <row r="30" spans="1:5" s="274" customFormat="1" ht="15.75" customHeight="1">
      <c r="A30" s="89"/>
      <c r="B30" s="98" t="s">
        <v>333</v>
      </c>
      <c r="C30" s="405"/>
      <c r="D30" s="405"/>
      <c r="E30" s="140">
        <v>3345</v>
      </c>
    </row>
    <row r="31" spans="1:5" s="274" customFormat="1" ht="15.75" customHeight="1">
      <c r="A31" s="90"/>
      <c r="B31" s="22" t="s">
        <v>166</v>
      </c>
      <c r="C31" s="117"/>
      <c r="D31" s="117"/>
      <c r="E31" s="117">
        <v>30618</v>
      </c>
    </row>
    <row r="32" spans="1:5" s="274" customFormat="1" ht="15.75" customHeight="1">
      <c r="A32" s="88" t="s">
        <v>725</v>
      </c>
      <c r="B32" s="162" t="s">
        <v>726</v>
      </c>
      <c r="C32" s="154">
        <f>SUM(C34)</f>
        <v>0</v>
      </c>
      <c r="D32" s="154">
        <f>SUM(D34)</f>
        <v>0</v>
      </c>
      <c r="E32" s="154">
        <f>SUM(E33:E34)</f>
        <v>39339</v>
      </c>
    </row>
    <row r="33" spans="1:5" s="274" customFormat="1" ht="15.75" customHeight="1">
      <c r="A33" s="89"/>
      <c r="B33" s="98" t="s">
        <v>333</v>
      </c>
      <c r="C33" s="405"/>
      <c r="D33" s="405"/>
      <c r="E33" s="140">
        <v>1617</v>
      </c>
    </row>
    <row r="34" spans="1:5" s="274" customFormat="1" ht="15.75" customHeight="1">
      <c r="A34" s="90"/>
      <c r="B34" s="22" t="s">
        <v>166</v>
      </c>
      <c r="C34" s="117"/>
      <c r="D34" s="117"/>
      <c r="E34" s="117">
        <v>37722</v>
      </c>
    </row>
    <row r="35" spans="1:5" ht="15" customHeight="1">
      <c r="A35" s="76" t="s">
        <v>330</v>
      </c>
      <c r="B35" s="323" t="s">
        <v>332</v>
      </c>
      <c r="C35" s="324">
        <f>SUM(C36:C37)</f>
        <v>35108</v>
      </c>
      <c r="D35" s="324">
        <f>SUM(D36:D37)</f>
        <v>38912</v>
      </c>
      <c r="E35" s="324">
        <f>SUM(E36:E37)</f>
        <v>36244</v>
      </c>
    </row>
    <row r="36" spans="1:5" ht="15" customHeight="1">
      <c r="A36" s="76"/>
      <c r="B36" s="98" t="s">
        <v>333</v>
      </c>
      <c r="C36" s="140">
        <v>6365</v>
      </c>
      <c r="D36" s="140">
        <v>6365</v>
      </c>
      <c r="E36" s="140">
        <v>4679</v>
      </c>
    </row>
    <row r="37" spans="1:5" ht="15" customHeight="1">
      <c r="A37" s="76"/>
      <c r="B37" s="30" t="s">
        <v>334</v>
      </c>
      <c r="C37" s="116">
        <v>28743</v>
      </c>
      <c r="D37" s="116">
        <v>32547</v>
      </c>
      <c r="E37" s="116">
        <v>31565</v>
      </c>
    </row>
    <row r="38" spans="1:5" ht="15" customHeight="1">
      <c r="A38" s="88" t="s">
        <v>727</v>
      </c>
      <c r="B38" s="162" t="s">
        <v>729</v>
      </c>
      <c r="C38" s="154">
        <f>SUM(C40)</f>
        <v>0</v>
      </c>
      <c r="D38" s="154">
        <f>SUM(D40)</f>
        <v>0</v>
      </c>
      <c r="E38" s="154">
        <f>SUM(E39:E40)</f>
        <v>35815</v>
      </c>
    </row>
    <row r="39" spans="1:5" ht="15" customHeight="1">
      <c r="A39" s="89"/>
      <c r="B39" s="98" t="s">
        <v>333</v>
      </c>
      <c r="C39" s="405"/>
      <c r="D39" s="405"/>
      <c r="E39" s="140">
        <v>3345</v>
      </c>
    </row>
    <row r="40" spans="1:5" ht="15" customHeight="1">
      <c r="A40" s="90"/>
      <c r="B40" s="22" t="s">
        <v>166</v>
      </c>
      <c r="C40" s="117"/>
      <c r="D40" s="117"/>
      <c r="E40" s="117">
        <v>32470</v>
      </c>
    </row>
    <row r="41" spans="1:5" ht="15" customHeight="1">
      <c r="A41" s="88" t="s">
        <v>728</v>
      </c>
      <c r="B41" s="162" t="s">
        <v>331</v>
      </c>
      <c r="C41" s="154">
        <f>SUM(C42)</f>
        <v>5844</v>
      </c>
      <c r="D41" s="154">
        <f>SUM(D42)</f>
        <v>6846</v>
      </c>
      <c r="E41" s="154">
        <f>SUM(E42)</f>
        <v>7704</v>
      </c>
    </row>
    <row r="42" spans="1:5" ht="15" customHeight="1">
      <c r="A42" s="90"/>
      <c r="B42" s="22" t="s">
        <v>166</v>
      </c>
      <c r="C42" s="117">
        <v>5844</v>
      </c>
      <c r="D42" s="117">
        <v>6846</v>
      </c>
      <c r="E42" s="117">
        <v>7704</v>
      </c>
    </row>
    <row r="43" spans="1:5" ht="15" customHeight="1">
      <c r="A43" s="589" t="s">
        <v>8</v>
      </c>
      <c r="B43" s="584" t="s">
        <v>50</v>
      </c>
      <c r="C43" s="590">
        <f>SUM(C11,C14,C17,C19,C29,C32,C35,C38,C41,)</f>
        <v>44530</v>
      </c>
      <c r="D43" s="590">
        <f>SUM(D11,D14,D17,D19,D29,D32,D35,D38,D41,)</f>
        <v>66691</v>
      </c>
      <c r="E43" s="590">
        <f>SUM(E11,E14,E17,E19,E29,E32,E35,E38,E41,)</f>
        <v>157025</v>
      </c>
    </row>
    <row r="44" spans="1:5" ht="15" customHeight="1">
      <c r="A44" s="76" t="s">
        <v>148</v>
      </c>
      <c r="B44" s="97" t="s">
        <v>149</v>
      </c>
      <c r="C44" s="111">
        <f>SUM(C45:C51)</f>
        <v>19700</v>
      </c>
      <c r="D44" s="506">
        <f>SUM(D45:D51)</f>
        <v>20790</v>
      </c>
      <c r="E44" s="506">
        <v>21526</v>
      </c>
    </row>
    <row r="45" spans="1:5" ht="15" customHeight="1">
      <c r="A45" s="76"/>
      <c r="B45" s="98" t="s">
        <v>150</v>
      </c>
      <c r="C45" s="140">
        <v>5800</v>
      </c>
      <c r="D45" s="140">
        <v>5800</v>
      </c>
      <c r="E45" s="604">
        <v>5963</v>
      </c>
    </row>
    <row r="46" spans="1:5" ht="15" customHeight="1">
      <c r="A46" s="76"/>
      <c r="B46" s="98" t="s">
        <v>151</v>
      </c>
      <c r="C46" s="140">
        <v>8000</v>
      </c>
      <c r="D46" s="140">
        <v>8000</v>
      </c>
      <c r="E46" s="604">
        <v>9321</v>
      </c>
    </row>
    <row r="47" spans="1:5" ht="15" customHeight="1">
      <c r="A47" s="76"/>
      <c r="B47" s="98" t="s">
        <v>152</v>
      </c>
      <c r="C47" s="140">
        <v>400</v>
      </c>
      <c r="D47" s="140">
        <v>400</v>
      </c>
      <c r="E47" s="604">
        <v>400</v>
      </c>
    </row>
    <row r="48" spans="1:5" ht="15" customHeight="1">
      <c r="A48" s="76"/>
      <c r="B48" s="98" t="s">
        <v>153</v>
      </c>
      <c r="C48" s="140">
        <v>1500</v>
      </c>
      <c r="D48" s="140">
        <v>2000</v>
      </c>
      <c r="E48" s="604">
        <v>2089</v>
      </c>
    </row>
    <row r="49" spans="1:5" ht="15" customHeight="1">
      <c r="A49" s="76"/>
      <c r="B49" s="98" t="s">
        <v>154</v>
      </c>
      <c r="C49" s="140">
        <v>1500</v>
      </c>
      <c r="D49" s="140">
        <v>1500</v>
      </c>
      <c r="E49" s="604">
        <v>1665</v>
      </c>
    </row>
    <row r="50" spans="1:5" ht="15" customHeight="1">
      <c r="A50" s="76"/>
      <c r="B50" s="98" t="s">
        <v>155</v>
      </c>
      <c r="C50" s="140">
        <v>2000</v>
      </c>
      <c r="D50" s="140">
        <v>2000</v>
      </c>
      <c r="E50" s="604">
        <v>2088</v>
      </c>
    </row>
    <row r="51" spans="1:5" ht="15" customHeight="1">
      <c r="A51" s="76"/>
      <c r="B51" s="98" t="s">
        <v>156</v>
      </c>
      <c r="C51" s="116">
        <v>500</v>
      </c>
      <c r="D51" s="116">
        <v>1090</v>
      </c>
      <c r="E51" s="480">
        <v>0</v>
      </c>
    </row>
    <row r="52" spans="1:5" ht="15" customHeight="1">
      <c r="A52" s="591"/>
      <c r="B52" s="592" t="s">
        <v>50</v>
      </c>
      <c r="C52" s="593">
        <f>SUM(C43,C44)</f>
        <v>64230</v>
      </c>
      <c r="D52" s="593">
        <f>SUM(D43,D44)</f>
        <v>87481</v>
      </c>
      <c r="E52" s="593">
        <f>SUM(E43,E44)</f>
        <v>178551</v>
      </c>
    </row>
    <row r="54" spans="1:3" ht="15.75">
      <c r="A54" s="4" t="s">
        <v>755</v>
      </c>
      <c r="B54" s="4"/>
      <c r="C54" s="4"/>
    </row>
    <row r="55" spans="1:3" ht="15.75">
      <c r="A55" s="4"/>
      <c r="B55" s="4"/>
      <c r="C55" s="4"/>
    </row>
    <row r="56" spans="1:4" ht="15.75">
      <c r="A56" s="647" t="s">
        <v>51</v>
      </c>
      <c r="B56" s="661"/>
      <c r="C56" s="661"/>
      <c r="D56" s="661"/>
    </row>
    <row r="57" spans="1:4" ht="15.75">
      <c r="A57" s="647" t="s">
        <v>715</v>
      </c>
      <c r="B57" s="661"/>
      <c r="C57" s="661"/>
      <c r="D57" s="661"/>
    </row>
    <row r="58" spans="1:4" ht="15.75">
      <c r="A58" s="647" t="s">
        <v>106</v>
      </c>
      <c r="B58" s="661"/>
      <c r="C58" s="661"/>
      <c r="D58" s="661"/>
    </row>
    <row r="59" spans="1:3" ht="12.75">
      <c r="A59" s="5"/>
      <c r="B59" s="5"/>
      <c r="C59" s="5"/>
    </row>
    <row r="60" spans="1:3" ht="12.75">
      <c r="A60" s="5"/>
      <c r="B60" s="5" t="s">
        <v>52</v>
      </c>
      <c r="C60" s="5"/>
    </row>
    <row r="61" spans="1:5" ht="15" customHeight="1">
      <c r="A61" s="49" t="s">
        <v>4</v>
      </c>
      <c r="B61" s="49" t="s">
        <v>5</v>
      </c>
      <c r="C61" s="662" t="s">
        <v>427</v>
      </c>
      <c r="D61" s="662" t="s">
        <v>479</v>
      </c>
      <c r="E61" s="662" t="s">
        <v>580</v>
      </c>
    </row>
    <row r="62" spans="1:5" ht="24.75" customHeight="1">
      <c r="A62" s="50" t="s">
        <v>7</v>
      </c>
      <c r="B62" s="50"/>
      <c r="C62" s="644"/>
      <c r="D62" s="644"/>
      <c r="E62" s="644"/>
    </row>
    <row r="63" spans="1:5" ht="21" customHeight="1">
      <c r="A63" s="91" t="s">
        <v>394</v>
      </c>
      <c r="B63" s="189" t="s">
        <v>170</v>
      </c>
      <c r="C63" s="479">
        <v>60</v>
      </c>
      <c r="D63" s="479">
        <v>60</v>
      </c>
      <c r="E63" s="479">
        <v>97</v>
      </c>
    </row>
    <row r="64" spans="1:5" ht="15" customHeight="1">
      <c r="A64" s="75" t="s">
        <v>397</v>
      </c>
      <c r="B64" s="305" t="s">
        <v>442</v>
      </c>
      <c r="C64" s="154">
        <v>0</v>
      </c>
      <c r="D64" s="154">
        <f>SUM(D65:D66)</f>
        <v>5206</v>
      </c>
      <c r="E64" s="154">
        <f>SUM(E65:E66)</f>
        <v>5044</v>
      </c>
    </row>
    <row r="65" spans="1:5" ht="15" customHeight="1">
      <c r="A65" s="76"/>
      <c r="B65" s="98" t="s">
        <v>443</v>
      </c>
      <c r="C65" s="405"/>
      <c r="D65" s="140">
        <v>1376</v>
      </c>
      <c r="E65" s="140">
        <v>1376</v>
      </c>
    </row>
    <row r="66" spans="1:5" ht="15" customHeight="1">
      <c r="A66" s="85"/>
      <c r="B66" s="326" t="s">
        <v>444</v>
      </c>
      <c r="C66" s="341"/>
      <c r="D66" s="116">
        <v>3830</v>
      </c>
      <c r="E66" s="116">
        <v>3668</v>
      </c>
    </row>
    <row r="67" spans="1:5" s="477" customFormat="1" ht="15" customHeight="1">
      <c r="A67" s="90" t="s">
        <v>329</v>
      </c>
      <c r="B67" s="190" t="s">
        <v>169</v>
      </c>
      <c r="C67" s="306">
        <v>650</v>
      </c>
      <c r="D67" s="306">
        <v>650</v>
      </c>
      <c r="E67" s="306">
        <v>1177</v>
      </c>
    </row>
    <row r="68" spans="1:5" s="477" customFormat="1" ht="15" customHeight="1">
      <c r="A68" s="88" t="s">
        <v>542</v>
      </c>
      <c r="B68" s="162" t="s">
        <v>167</v>
      </c>
      <c r="C68" s="154">
        <f>SUM(C69:C73)</f>
        <v>9750</v>
      </c>
      <c r="D68" s="154">
        <f>SUM(D69:D73)</f>
        <v>9750</v>
      </c>
      <c r="E68" s="154">
        <f>SUM(E69:E73)</f>
        <v>6492</v>
      </c>
    </row>
    <row r="69" spans="1:5" s="477" customFormat="1" ht="15" customHeight="1">
      <c r="A69" s="89"/>
      <c r="B69" s="27" t="s">
        <v>335</v>
      </c>
      <c r="C69" s="140">
        <v>4400</v>
      </c>
      <c r="D69" s="140">
        <v>4400</v>
      </c>
      <c r="E69" s="140">
        <v>1256</v>
      </c>
    </row>
    <row r="70" spans="1:5" s="477" customFormat="1" ht="15" customHeight="1">
      <c r="A70" s="89"/>
      <c r="B70" s="27" t="s">
        <v>119</v>
      </c>
      <c r="C70" s="140">
        <v>1200</v>
      </c>
      <c r="D70" s="140">
        <v>1200</v>
      </c>
      <c r="E70" s="140">
        <v>893</v>
      </c>
    </row>
    <row r="71" spans="1:5" s="477" customFormat="1" ht="15" customHeight="1">
      <c r="A71" s="89"/>
      <c r="B71" s="27" t="s">
        <v>365</v>
      </c>
      <c r="C71" s="140">
        <v>1000</v>
      </c>
      <c r="D71" s="140">
        <v>1000</v>
      </c>
      <c r="E71" s="140">
        <v>320</v>
      </c>
    </row>
    <row r="72" spans="1:5" s="477" customFormat="1" ht="15" customHeight="1">
      <c r="A72" s="89"/>
      <c r="B72" s="27" t="s">
        <v>336</v>
      </c>
      <c r="C72" s="140">
        <v>3000</v>
      </c>
      <c r="D72" s="140">
        <v>3000</v>
      </c>
      <c r="E72" s="140">
        <v>4023</v>
      </c>
    </row>
    <row r="73" spans="1:5" s="477" customFormat="1" ht="15" customHeight="1">
      <c r="A73" s="90"/>
      <c r="B73" s="22" t="s">
        <v>168</v>
      </c>
      <c r="C73" s="116">
        <v>150</v>
      </c>
      <c r="D73" s="116">
        <v>150</v>
      </c>
      <c r="E73" s="116">
        <v>0</v>
      </c>
    </row>
    <row r="74" spans="1:5" s="322" customFormat="1" ht="15" customHeight="1">
      <c r="A74" s="580" t="s">
        <v>543</v>
      </c>
      <c r="B74" s="581" t="s">
        <v>544</v>
      </c>
      <c r="C74" s="582">
        <f>SUM(C63,C64,C67,C68)</f>
        <v>10460</v>
      </c>
      <c r="D74" s="582">
        <f>SUM(D63,D64,D67,D68)</f>
        <v>15666</v>
      </c>
      <c r="E74" s="582">
        <f>SUM(E63,E64,E67,E68)</f>
        <v>12810</v>
      </c>
    </row>
    <row r="75" spans="1:5" ht="15" customHeight="1">
      <c r="A75" s="88" t="s">
        <v>545</v>
      </c>
      <c r="B75" s="305" t="s">
        <v>442</v>
      </c>
      <c r="C75" s="154">
        <f>SUM(C76)</f>
        <v>110</v>
      </c>
      <c r="D75" s="154">
        <f>SUM(D76)</f>
        <v>60</v>
      </c>
      <c r="E75" s="154">
        <f>SUM(E76)</f>
        <v>20</v>
      </c>
    </row>
    <row r="76" spans="1:5" ht="15" customHeight="1">
      <c r="A76" s="90"/>
      <c r="B76" s="192" t="s">
        <v>337</v>
      </c>
      <c r="C76" s="480">
        <v>110</v>
      </c>
      <c r="D76" s="480">
        <v>60</v>
      </c>
      <c r="E76" s="480">
        <v>20</v>
      </c>
    </row>
    <row r="77" spans="1:5" ht="15" customHeight="1">
      <c r="A77" s="91" t="s">
        <v>460</v>
      </c>
      <c r="B77" s="189" t="s">
        <v>171</v>
      </c>
      <c r="C77" s="191">
        <v>7500</v>
      </c>
      <c r="D77" s="191">
        <v>10934</v>
      </c>
      <c r="E77" s="191">
        <v>10934</v>
      </c>
    </row>
    <row r="78" spans="1:5" ht="15" customHeight="1">
      <c r="A78" s="91" t="s">
        <v>546</v>
      </c>
      <c r="B78" s="190" t="s">
        <v>169</v>
      </c>
      <c r="C78" s="306">
        <v>8000</v>
      </c>
      <c r="D78" s="306">
        <v>5300</v>
      </c>
      <c r="E78" s="306">
        <v>4861</v>
      </c>
    </row>
    <row r="79" spans="1:5" ht="15" customHeight="1">
      <c r="A79" s="583" t="s">
        <v>9</v>
      </c>
      <c r="B79" s="584" t="s">
        <v>547</v>
      </c>
      <c r="C79" s="585">
        <f>SUM(C75,C77,C78)</f>
        <v>15610</v>
      </c>
      <c r="D79" s="585">
        <f>SUM(D75,D77,D78)</f>
        <v>16294</v>
      </c>
      <c r="E79" s="585">
        <f>SUM(E75,E77,E78)</f>
        <v>15815</v>
      </c>
    </row>
    <row r="80" spans="1:5" ht="15" customHeight="1">
      <c r="A80" s="586" t="s">
        <v>693</v>
      </c>
      <c r="B80" s="587" t="s">
        <v>105</v>
      </c>
      <c r="C80" s="588">
        <f>SUM(C74,C79)</f>
        <v>26070</v>
      </c>
      <c r="D80" s="588">
        <f>SUM(D74,D79)</f>
        <v>31960</v>
      </c>
      <c r="E80" s="588">
        <f>SUM(E74,E79)</f>
        <v>28625</v>
      </c>
    </row>
    <row r="81" spans="1:3" ht="12.75">
      <c r="A81" s="67"/>
      <c r="B81" s="66"/>
      <c r="C81" s="66"/>
    </row>
    <row r="82" spans="1:3" ht="12.75">
      <c r="A82" s="68"/>
      <c r="B82" s="68"/>
      <c r="C82" s="68"/>
    </row>
  </sheetData>
  <sheetProtection/>
  <mergeCells count="13">
    <mergeCell ref="A58:D58"/>
    <mergeCell ref="E9:E10"/>
    <mergeCell ref="E61:E62"/>
    <mergeCell ref="A3:D3"/>
    <mergeCell ref="A4:D4"/>
    <mergeCell ref="A5:D5"/>
    <mergeCell ref="A6:D6"/>
    <mergeCell ref="C9:C10"/>
    <mergeCell ref="C61:C62"/>
    <mergeCell ref="D9:D10"/>
    <mergeCell ref="D61:D62"/>
    <mergeCell ref="A56:D56"/>
    <mergeCell ref="A57:D57"/>
  </mergeCells>
  <printOptions horizontalCentered="1"/>
  <pageMargins left="0.7874015748031497" right="0.7874015748031497" top="0.5905511811023623" bottom="0.5905511811023623" header="0.5118110236220472" footer="0.31496062992125984"/>
  <pageSetup horizontalDpi="300" verticalDpi="300" orientation="portrait" paperSize="9" scale="79" r:id="rId1"/>
  <headerFooter alignWithMargins="0">
    <oddFooter>&amp;C&amp;P. oldal</oddFooter>
  </headerFooter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47"/>
  <sheetViews>
    <sheetView view="pageBreakPreview" zoomScaleSheetLayoutView="100" zoomScalePageLayoutView="0" workbookViewId="0" topLeftCell="A118">
      <selection activeCell="A101" sqref="A101:H101"/>
    </sheetView>
  </sheetViews>
  <sheetFormatPr defaultColWidth="9.140625" defaultRowHeight="12.75"/>
  <cols>
    <col min="1" max="1" width="6.7109375" style="0" customWidth="1"/>
    <col min="2" max="2" width="48.00390625" style="0" customWidth="1"/>
    <col min="3" max="3" width="10.7109375" style="0" customWidth="1"/>
    <col min="4" max="4" width="11.00390625" style="0" customWidth="1"/>
    <col min="5" max="5" width="10.7109375" style="0" customWidth="1"/>
    <col min="6" max="7" width="9.28125" style="0" bestFit="1" customWidth="1"/>
    <col min="8" max="8" width="10.421875" style="0" customWidth="1"/>
    <col min="9" max="10" width="9.28125" style="0" bestFit="1" customWidth="1"/>
    <col min="11" max="11" width="10.57421875" style="0" customWidth="1"/>
    <col min="12" max="12" width="11.57421875" style="0" bestFit="1" customWidth="1"/>
  </cols>
  <sheetData>
    <row r="1" spans="1:5" ht="15.75">
      <c r="A1" s="46" t="s">
        <v>756</v>
      </c>
      <c r="B1" s="46"/>
      <c r="C1" s="46"/>
      <c r="D1" s="46"/>
      <c r="E1" s="46"/>
    </row>
    <row r="2" spans="1:5" ht="15.75">
      <c r="A2" s="46"/>
      <c r="B2" s="46"/>
      <c r="C2" s="46"/>
      <c r="D2" s="46"/>
      <c r="E2" s="46"/>
    </row>
    <row r="3" spans="1:8" ht="15.75">
      <c r="A3" s="660" t="s">
        <v>56</v>
      </c>
      <c r="B3" s="661"/>
      <c r="C3" s="661"/>
      <c r="D3" s="661"/>
      <c r="E3" s="661"/>
      <c r="F3" s="661"/>
      <c r="G3" s="661"/>
      <c r="H3" s="661"/>
    </row>
    <row r="4" spans="1:8" ht="15.75">
      <c r="A4" s="660" t="s">
        <v>711</v>
      </c>
      <c r="B4" s="661"/>
      <c r="C4" s="661"/>
      <c r="D4" s="661"/>
      <c r="E4" s="661"/>
      <c r="F4" s="661"/>
      <c r="G4" s="661"/>
      <c r="H4" s="661"/>
    </row>
    <row r="5" spans="1:8" ht="15.75">
      <c r="A5" s="660" t="s">
        <v>57</v>
      </c>
      <c r="B5" s="661"/>
      <c r="C5" s="661"/>
      <c r="D5" s="661"/>
      <c r="E5" s="661"/>
      <c r="F5" s="661"/>
      <c r="G5" s="661"/>
      <c r="H5" s="661"/>
    </row>
    <row r="6" spans="1:8" ht="15.75">
      <c r="A6" s="660" t="s">
        <v>58</v>
      </c>
      <c r="B6" s="661"/>
      <c r="C6" s="661"/>
      <c r="D6" s="661"/>
      <c r="E6" s="661"/>
      <c r="F6" s="661"/>
      <c r="G6" s="661"/>
      <c r="H6" s="661"/>
    </row>
    <row r="7" spans="1:5" ht="12.75">
      <c r="A7" s="5"/>
      <c r="B7" s="5"/>
      <c r="C7" s="5"/>
      <c r="D7" s="5"/>
      <c r="E7" s="5"/>
    </row>
    <row r="8" spans="1:5" ht="13.5" thickBot="1">
      <c r="A8" s="5"/>
      <c r="B8" s="5"/>
      <c r="C8" s="5"/>
      <c r="D8" s="5" t="s">
        <v>109</v>
      </c>
      <c r="E8" s="5"/>
    </row>
    <row r="9" spans="1:11" ht="12.75" customHeight="1">
      <c r="A9" s="49" t="s">
        <v>48</v>
      </c>
      <c r="B9" s="49" t="s">
        <v>5</v>
      </c>
      <c r="C9" s="52"/>
      <c r="D9" s="53" t="s">
        <v>282</v>
      </c>
      <c r="E9" s="54"/>
      <c r="F9" s="449"/>
      <c r="G9" s="450" t="s">
        <v>487</v>
      </c>
      <c r="H9" s="451"/>
      <c r="I9" s="449"/>
      <c r="J9" s="450" t="s">
        <v>690</v>
      </c>
      <c r="K9" s="451"/>
    </row>
    <row r="10" spans="1:11" ht="12.75" customHeight="1">
      <c r="A10" s="51" t="s">
        <v>49</v>
      </c>
      <c r="B10" s="51"/>
      <c r="C10" s="55" t="s">
        <v>59</v>
      </c>
      <c r="D10" s="55" t="s">
        <v>60</v>
      </c>
      <c r="E10" s="55" t="s">
        <v>6</v>
      </c>
      <c r="F10" s="452" t="s">
        <v>59</v>
      </c>
      <c r="G10" s="55" t="s">
        <v>60</v>
      </c>
      <c r="H10" s="453" t="s">
        <v>6</v>
      </c>
      <c r="I10" s="452" t="s">
        <v>59</v>
      </c>
      <c r="J10" s="55" t="s">
        <v>60</v>
      </c>
      <c r="K10" s="453" t="s">
        <v>6</v>
      </c>
    </row>
    <row r="11" spans="1:11" ht="12.75" customHeight="1">
      <c r="A11" s="144" t="s">
        <v>692</v>
      </c>
      <c r="B11" s="525" t="s">
        <v>691</v>
      </c>
      <c r="C11" s="49"/>
      <c r="D11" s="49"/>
      <c r="E11" s="49"/>
      <c r="F11" s="527"/>
      <c r="G11" s="49"/>
      <c r="H11" s="62"/>
      <c r="I11" s="532">
        <v>177</v>
      </c>
      <c r="J11" s="532">
        <v>48</v>
      </c>
      <c r="K11" s="533">
        <f>SUM(I11:J11)</f>
        <v>225</v>
      </c>
    </row>
    <row r="12" spans="1:11" ht="12.75" customHeight="1">
      <c r="A12" s="50"/>
      <c r="B12" s="526" t="s">
        <v>358</v>
      </c>
      <c r="C12" s="51"/>
      <c r="D12" s="51"/>
      <c r="E12" s="529"/>
      <c r="F12" s="528"/>
      <c r="G12" s="50"/>
      <c r="H12" s="63"/>
      <c r="I12" s="84">
        <v>177</v>
      </c>
      <c r="J12" s="84">
        <v>48</v>
      </c>
      <c r="K12" s="531">
        <f>SUM(I12:J12)</f>
        <v>225</v>
      </c>
    </row>
    <row r="13" spans="1:11" ht="12.75" customHeight="1">
      <c r="A13" s="144" t="s">
        <v>693</v>
      </c>
      <c r="B13" s="502" t="s">
        <v>694</v>
      </c>
      <c r="C13" s="49"/>
      <c r="D13" s="49"/>
      <c r="E13" s="49"/>
      <c r="F13" s="527"/>
      <c r="G13" s="49"/>
      <c r="H13" s="62"/>
      <c r="I13" s="532">
        <v>1166</v>
      </c>
      <c r="J13" s="532">
        <v>315</v>
      </c>
      <c r="K13" s="533">
        <f>SUM(I13:J13)</f>
        <v>1481</v>
      </c>
    </row>
    <row r="14" spans="1:11" ht="12.75" customHeight="1">
      <c r="A14" s="50"/>
      <c r="B14" s="499" t="s">
        <v>709</v>
      </c>
      <c r="C14" s="51"/>
      <c r="D14" s="51"/>
      <c r="E14" s="529"/>
      <c r="F14" s="528"/>
      <c r="G14" s="50"/>
      <c r="H14" s="63"/>
      <c r="I14" s="84">
        <v>1166</v>
      </c>
      <c r="J14" s="84">
        <v>315</v>
      </c>
      <c r="K14" s="530">
        <f>SUM(I14:J14)</f>
        <v>1481</v>
      </c>
    </row>
    <row r="15" spans="1:12" ht="12.75" customHeight="1">
      <c r="A15" s="144" t="s">
        <v>384</v>
      </c>
      <c r="B15" s="537" t="s">
        <v>343</v>
      </c>
      <c r="C15" s="197">
        <f aca="true" t="shared" si="0" ref="C15:K15">SUM(C16:C30)</f>
        <v>74532</v>
      </c>
      <c r="D15" s="109">
        <f t="shared" si="0"/>
        <v>19448</v>
      </c>
      <c r="E15" s="109">
        <f t="shared" si="0"/>
        <v>93980</v>
      </c>
      <c r="F15" s="454">
        <f t="shared" si="0"/>
        <v>139008</v>
      </c>
      <c r="G15" s="109">
        <f t="shared" si="0"/>
        <v>35792</v>
      </c>
      <c r="H15" s="455">
        <f t="shared" si="0"/>
        <v>174800</v>
      </c>
      <c r="I15" s="454">
        <f t="shared" si="0"/>
        <v>134078</v>
      </c>
      <c r="J15" s="109">
        <f t="shared" si="0"/>
        <v>30110</v>
      </c>
      <c r="K15" s="455">
        <f t="shared" si="0"/>
        <v>164112</v>
      </c>
      <c r="L15" s="153">
        <f>K15-H15</f>
        <v>-10688</v>
      </c>
    </row>
    <row r="16" spans="1:15" ht="12.75" customHeight="1">
      <c r="A16" s="104"/>
      <c r="B16" s="163" t="s">
        <v>338</v>
      </c>
      <c r="C16" s="201">
        <v>3040</v>
      </c>
      <c r="D16" s="164">
        <v>810</v>
      </c>
      <c r="E16" s="164">
        <f>SUM(C16:D16)</f>
        <v>3850</v>
      </c>
      <c r="F16" s="456">
        <v>3040</v>
      </c>
      <c r="G16" s="164">
        <v>810</v>
      </c>
      <c r="H16" s="457">
        <f aca="true" t="shared" si="1" ref="H16:H30">SUM(F16:G16)</f>
        <v>3850</v>
      </c>
      <c r="I16" s="456">
        <v>0</v>
      </c>
      <c r="J16" s="164">
        <v>0</v>
      </c>
      <c r="K16" s="457">
        <f aca="true" t="shared" si="2" ref="K16:K30">SUM(I16:J16)</f>
        <v>0</v>
      </c>
      <c r="L16" s="153">
        <f aca="true" t="shared" si="3" ref="L16:L112">K16-H16</f>
        <v>-3850</v>
      </c>
      <c r="O16" s="68"/>
    </row>
    <row r="17" spans="1:12" ht="12.75" customHeight="1">
      <c r="A17" s="104"/>
      <c r="B17" s="163" t="s">
        <v>340</v>
      </c>
      <c r="C17" s="165">
        <v>2362</v>
      </c>
      <c r="D17" s="164">
        <v>638</v>
      </c>
      <c r="E17" s="164">
        <f>SUM(C17:D17)</f>
        <v>3000</v>
      </c>
      <c r="F17" s="456">
        <v>2362</v>
      </c>
      <c r="G17" s="164">
        <v>638</v>
      </c>
      <c r="H17" s="457">
        <f t="shared" si="1"/>
        <v>3000</v>
      </c>
      <c r="I17" s="456">
        <v>2300</v>
      </c>
      <c r="J17" s="164">
        <v>621</v>
      </c>
      <c r="K17" s="457">
        <f t="shared" si="2"/>
        <v>2921</v>
      </c>
      <c r="L17" s="153">
        <f t="shared" si="3"/>
        <v>-79</v>
      </c>
    </row>
    <row r="18" spans="1:12" ht="12.75" customHeight="1">
      <c r="A18" s="104"/>
      <c r="B18" s="494" t="s">
        <v>341</v>
      </c>
      <c r="C18" s="165">
        <v>67000</v>
      </c>
      <c r="D18" s="164">
        <v>18000</v>
      </c>
      <c r="E18" s="164">
        <f>SUM(C18:D18)</f>
        <v>85000</v>
      </c>
      <c r="F18" s="456">
        <v>88677</v>
      </c>
      <c r="G18" s="164">
        <v>23943</v>
      </c>
      <c r="H18" s="457">
        <f t="shared" si="1"/>
        <v>112620</v>
      </c>
      <c r="I18" s="456">
        <v>85799</v>
      </c>
      <c r="J18" s="164">
        <v>18252</v>
      </c>
      <c r="K18" s="457">
        <f t="shared" si="2"/>
        <v>104051</v>
      </c>
      <c r="L18" s="153">
        <f t="shared" si="3"/>
        <v>-8569</v>
      </c>
    </row>
    <row r="19" spans="1:12" ht="12.75" customHeight="1">
      <c r="A19" s="104"/>
      <c r="B19" s="163" t="s">
        <v>522</v>
      </c>
      <c r="C19" s="165"/>
      <c r="D19" s="164"/>
      <c r="E19" s="164"/>
      <c r="F19" s="456">
        <v>13390</v>
      </c>
      <c r="G19" s="164">
        <v>3615</v>
      </c>
      <c r="H19" s="457">
        <f t="shared" si="1"/>
        <v>17005</v>
      </c>
      <c r="I19" s="456">
        <v>14924</v>
      </c>
      <c r="J19" s="164">
        <v>4029</v>
      </c>
      <c r="K19" s="457">
        <f t="shared" si="2"/>
        <v>18953</v>
      </c>
      <c r="L19" s="153">
        <f t="shared" si="3"/>
        <v>1948</v>
      </c>
    </row>
    <row r="20" spans="1:12" ht="12.75" customHeight="1">
      <c r="A20" s="104"/>
      <c r="B20" s="163" t="s">
        <v>716</v>
      </c>
      <c r="C20" s="165"/>
      <c r="D20" s="164"/>
      <c r="E20" s="164"/>
      <c r="F20" s="456"/>
      <c r="G20" s="164"/>
      <c r="H20" s="457"/>
      <c r="I20" s="456">
        <v>1613</v>
      </c>
      <c r="J20" s="164">
        <v>435</v>
      </c>
      <c r="K20" s="457">
        <f t="shared" si="2"/>
        <v>2048</v>
      </c>
      <c r="L20" s="153"/>
    </row>
    <row r="21" spans="1:12" ht="12.75" customHeight="1">
      <c r="A21" s="104"/>
      <c r="B21" s="163" t="s">
        <v>342</v>
      </c>
      <c r="C21" s="165">
        <v>520</v>
      </c>
      <c r="D21" s="164"/>
      <c r="E21" s="164">
        <f>SUM(C21:D21)</f>
        <v>520</v>
      </c>
      <c r="F21" s="456">
        <v>780</v>
      </c>
      <c r="G21" s="164"/>
      <c r="H21" s="457">
        <f t="shared" si="1"/>
        <v>780</v>
      </c>
      <c r="I21" s="456">
        <v>520</v>
      </c>
      <c r="J21" s="164">
        <v>0</v>
      </c>
      <c r="K21" s="457">
        <f t="shared" si="2"/>
        <v>520</v>
      </c>
      <c r="L21" s="153">
        <f t="shared" si="3"/>
        <v>-260</v>
      </c>
    </row>
    <row r="22" spans="1:12" ht="12.75" customHeight="1">
      <c r="A22" s="104"/>
      <c r="B22" s="163" t="s">
        <v>438</v>
      </c>
      <c r="C22" s="165"/>
      <c r="D22" s="164"/>
      <c r="E22" s="164"/>
      <c r="F22" s="456">
        <v>7616</v>
      </c>
      <c r="G22" s="164">
        <v>2054</v>
      </c>
      <c r="H22" s="457">
        <f t="shared" si="1"/>
        <v>9670</v>
      </c>
      <c r="I22" s="456">
        <v>8128</v>
      </c>
      <c r="J22" s="164">
        <v>2173</v>
      </c>
      <c r="K22" s="457">
        <f t="shared" si="2"/>
        <v>10301</v>
      </c>
      <c r="L22" s="153">
        <f t="shared" si="3"/>
        <v>631</v>
      </c>
    </row>
    <row r="23" spans="1:12" ht="12.75" customHeight="1">
      <c r="A23" s="104"/>
      <c r="B23" s="163" t="s">
        <v>533</v>
      </c>
      <c r="C23" s="165"/>
      <c r="D23" s="164"/>
      <c r="E23" s="164"/>
      <c r="F23" s="456">
        <v>1600</v>
      </c>
      <c r="G23" s="164"/>
      <c r="H23" s="457">
        <f t="shared" si="1"/>
        <v>1600</v>
      </c>
      <c r="I23" s="456">
        <v>0</v>
      </c>
      <c r="J23" s="164">
        <v>0</v>
      </c>
      <c r="K23" s="457">
        <f t="shared" si="2"/>
        <v>0</v>
      </c>
      <c r="L23" s="153">
        <f t="shared" si="3"/>
        <v>-1600</v>
      </c>
    </row>
    <row r="24" spans="1:12" ht="12.75" customHeight="1">
      <c r="A24" s="104"/>
      <c r="B24" s="163" t="s">
        <v>538</v>
      </c>
      <c r="C24" s="165"/>
      <c r="D24" s="164"/>
      <c r="E24" s="164"/>
      <c r="F24" s="456">
        <v>1400</v>
      </c>
      <c r="G24" s="164"/>
      <c r="H24" s="457">
        <f t="shared" si="1"/>
        <v>1400</v>
      </c>
      <c r="I24" s="456">
        <v>1400</v>
      </c>
      <c r="J24" s="164">
        <v>0</v>
      </c>
      <c r="K24" s="457">
        <f t="shared" si="2"/>
        <v>1400</v>
      </c>
      <c r="L24" s="153">
        <f t="shared" si="3"/>
        <v>0</v>
      </c>
    </row>
    <row r="25" spans="1:12" ht="12.75" customHeight="1">
      <c r="A25" s="104"/>
      <c r="B25" s="163" t="s">
        <v>536</v>
      </c>
      <c r="C25" s="165"/>
      <c r="D25" s="164"/>
      <c r="E25" s="164"/>
      <c r="F25" s="456">
        <v>4095</v>
      </c>
      <c r="G25" s="164">
        <v>1105</v>
      </c>
      <c r="H25" s="457">
        <f t="shared" si="1"/>
        <v>5200</v>
      </c>
      <c r="I25" s="456">
        <v>4000</v>
      </c>
      <c r="J25" s="164">
        <v>1080</v>
      </c>
      <c r="K25" s="457">
        <f t="shared" si="2"/>
        <v>5080</v>
      </c>
      <c r="L25" s="153">
        <f t="shared" si="3"/>
        <v>-120</v>
      </c>
    </row>
    <row r="26" spans="1:12" ht="12.75" customHeight="1">
      <c r="A26" s="104"/>
      <c r="B26" s="163" t="s">
        <v>521</v>
      </c>
      <c r="C26" s="165"/>
      <c r="D26" s="164"/>
      <c r="E26" s="164"/>
      <c r="F26" s="456">
        <v>9658</v>
      </c>
      <c r="G26" s="164">
        <v>2607</v>
      </c>
      <c r="H26" s="457">
        <f t="shared" si="1"/>
        <v>12265</v>
      </c>
      <c r="I26" s="456">
        <v>9500</v>
      </c>
      <c r="J26" s="164">
        <v>2565</v>
      </c>
      <c r="K26" s="457">
        <f t="shared" si="2"/>
        <v>12065</v>
      </c>
      <c r="L26" s="153">
        <f t="shared" si="3"/>
        <v>-200</v>
      </c>
    </row>
    <row r="27" spans="1:12" ht="12.75" customHeight="1">
      <c r="A27" s="104"/>
      <c r="B27" s="163" t="s">
        <v>437</v>
      </c>
      <c r="C27" s="165"/>
      <c r="D27" s="164"/>
      <c r="E27" s="164"/>
      <c r="F27" s="456">
        <v>1000</v>
      </c>
      <c r="G27" s="164"/>
      <c r="H27" s="457">
        <f t="shared" si="1"/>
        <v>1000</v>
      </c>
      <c r="I27" s="456">
        <v>1000</v>
      </c>
      <c r="J27" s="164">
        <v>0</v>
      </c>
      <c r="K27" s="457">
        <f t="shared" si="2"/>
        <v>1000</v>
      </c>
      <c r="L27" s="153">
        <f t="shared" si="3"/>
        <v>0</v>
      </c>
    </row>
    <row r="28" spans="1:12" ht="12.75" customHeight="1">
      <c r="A28" s="104"/>
      <c r="B28" s="163" t="s">
        <v>525</v>
      </c>
      <c r="C28" s="165"/>
      <c r="D28" s="164"/>
      <c r="E28" s="164"/>
      <c r="F28" s="456">
        <v>3780</v>
      </c>
      <c r="G28" s="164">
        <v>1020</v>
      </c>
      <c r="H28" s="457">
        <f t="shared" si="1"/>
        <v>4800</v>
      </c>
      <c r="I28" s="456">
        <v>3538</v>
      </c>
      <c r="J28" s="164">
        <v>955</v>
      </c>
      <c r="K28" s="457">
        <f t="shared" si="2"/>
        <v>4493</v>
      </c>
      <c r="L28" s="153">
        <f t="shared" si="3"/>
        <v>-307</v>
      </c>
    </row>
    <row r="29" spans="1:12" ht="12.75" customHeight="1">
      <c r="A29" s="104"/>
      <c r="B29" s="163" t="s">
        <v>714</v>
      </c>
      <c r="C29" s="165"/>
      <c r="D29" s="164"/>
      <c r="E29" s="164"/>
      <c r="F29" s="456"/>
      <c r="G29" s="164"/>
      <c r="H29" s="457"/>
      <c r="I29" s="456">
        <v>76</v>
      </c>
      <c r="J29" s="164"/>
      <c r="K29" s="457"/>
      <c r="L29" s="153"/>
    </row>
    <row r="30" spans="1:12" ht="12.75" customHeight="1">
      <c r="A30" s="104"/>
      <c r="B30" s="163" t="s">
        <v>379</v>
      </c>
      <c r="C30" s="165">
        <v>1610</v>
      </c>
      <c r="D30" s="176"/>
      <c r="E30" s="176">
        <v>1610</v>
      </c>
      <c r="F30" s="456">
        <v>1610</v>
      </c>
      <c r="G30" s="164"/>
      <c r="H30" s="457">
        <f t="shared" si="1"/>
        <v>1610</v>
      </c>
      <c r="I30" s="456">
        <v>1280</v>
      </c>
      <c r="J30" s="164">
        <v>0</v>
      </c>
      <c r="K30" s="457">
        <f t="shared" si="2"/>
        <v>1280</v>
      </c>
      <c r="L30" s="153">
        <f t="shared" si="3"/>
        <v>-330</v>
      </c>
    </row>
    <row r="31" spans="1:12" ht="12.75" customHeight="1">
      <c r="A31" s="313" t="s">
        <v>695</v>
      </c>
      <c r="B31" s="96" t="s">
        <v>696</v>
      </c>
      <c r="C31" s="320">
        <v>0</v>
      </c>
      <c r="D31" s="108">
        <v>0</v>
      </c>
      <c r="E31" s="320">
        <v>0</v>
      </c>
      <c r="F31" s="108">
        <f aca="true" t="shared" si="4" ref="F31:K31">SUM(F32)</f>
        <v>0</v>
      </c>
      <c r="G31" s="320">
        <f t="shared" si="4"/>
        <v>0</v>
      </c>
      <c r="H31" s="108">
        <f t="shared" si="4"/>
        <v>0</v>
      </c>
      <c r="I31" s="320">
        <f t="shared" si="4"/>
        <v>39</v>
      </c>
      <c r="J31" s="108">
        <f t="shared" si="4"/>
        <v>11</v>
      </c>
      <c r="K31" s="459">
        <f t="shared" si="4"/>
        <v>50</v>
      </c>
      <c r="L31" s="153"/>
    </row>
    <row r="32" spans="1:12" ht="12.75" customHeight="1">
      <c r="A32" s="319"/>
      <c r="B32" s="184" t="s">
        <v>697</v>
      </c>
      <c r="C32" s="177">
        <v>0</v>
      </c>
      <c r="D32" s="176">
        <v>0</v>
      </c>
      <c r="E32" s="177">
        <v>0</v>
      </c>
      <c r="F32" s="176">
        <v>0</v>
      </c>
      <c r="G32" s="177">
        <v>0</v>
      </c>
      <c r="H32" s="176">
        <v>0</v>
      </c>
      <c r="I32" s="177">
        <v>39</v>
      </c>
      <c r="J32" s="176">
        <v>11</v>
      </c>
      <c r="K32" s="461">
        <f>SUM(I32:J32)</f>
        <v>50</v>
      </c>
      <c r="L32" s="153"/>
    </row>
    <row r="33" spans="1:12" ht="12.75" customHeight="1">
      <c r="A33" s="313" t="s">
        <v>698</v>
      </c>
      <c r="B33" s="96" t="s">
        <v>147</v>
      </c>
      <c r="C33" s="320">
        <v>0</v>
      </c>
      <c r="D33" s="108">
        <v>0</v>
      </c>
      <c r="E33" s="320">
        <v>0</v>
      </c>
      <c r="F33" s="108">
        <f>SUM(F34)</f>
        <v>0</v>
      </c>
      <c r="G33" s="320">
        <f>SUM(G34)</f>
        <v>0</v>
      </c>
      <c r="H33" s="108">
        <f>SUM(H34)</f>
        <v>0</v>
      </c>
      <c r="I33" s="320">
        <f>SUM(I34:I34)</f>
        <v>1833</v>
      </c>
      <c r="J33" s="458">
        <f>SUM(J34:J34)</f>
        <v>495</v>
      </c>
      <c r="K33" s="458">
        <f>SUM(K34:K34)</f>
        <v>2328</v>
      </c>
      <c r="L33" s="153"/>
    </row>
    <row r="34" spans="1:12" ht="12.75" customHeight="1">
      <c r="A34" s="319"/>
      <c r="B34" s="184" t="s">
        <v>699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1833</v>
      </c>
      <c r="J34" s="448">
        <v>495</v>
      </c>
      <c r="K34" s="176">
        <f>SUM(I34:J34)</f>
        <v>2328</v>
      </c>
      <c r="L34" s="153"/>
    </row>
    <row r="35" spans="1:12" ht="12.75" customHeight="1">
      <c r="A35" s="313" t="s">
        <v>700</v>
      </c>
      <c r="B35" s="96" t="s">
        <v>701</v>
      </c>
      <c r="C35" s="320">
        <v>0</v>
      </c>
      <c r="D35" s="108">
        <v>0</v>
      </c>
      <c r="E35" s="320">
        <v>0</v>
      </c>
      <c r="F35" s="108">
        <f aca="true" t="shared" si="5" ref="F35:K35">SUM(F36)</f>
        <v>0</v>
      </c>
      <c r="G35" s="320">
        <f t="shared" si="5"/>
        <v>0</v>
      </c>
      <c r="H35" s="108">
        <f t="shared" si="5"/>
        <v>0</v>
      </c>
      <c r="I35" s="320">
        <f t="shared" si="5"/>
        <v>413</v>
      </c>
      <c r="J35" s="108">
        <f t="shared" si="5"/>
        <v>111</v>
      </c>
      <c r="K35" s="459">
        <f t="shared" si="5"/>
        <v>524</v>
      </c>
      <c r="L35" s="153"/>
    </row>
    <row r="36" spans="1:12" ht="12.75" customHeight="1">
      <c r="A36" s="319"/>
      <c r="B36" s="184" t="s">
        <v>702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413</v>
      </c>
      <c r="J36" s="176">
        <v>111</v>
      </c>
      <c r="K36" s="461">
        <f>SUM(I36:J36)</f>
        <v>524</v>
      </c>
      <c r="L36" s="153"/>
    </row>
    <row r="37" spans="1:12" s="322" customFormat="1" ht="12.75" customHeight="1">
      <c r="A37" s="313" t="s">
        <v>387</v>
      </c>
      <c r="B37" s="96" t="s">
        <v>369</v>
      </c>
      <c r="C37" s="320">
        <v>3937</v>
      </c>
      <c r="D37" s="108">
        <v>1063</v>
      </c>
      <c r="E37" s="320">
        <v>5000</v>
      </c>
      <c r="F37" s="108">
        <f aca="true" t="shared" si="6" ref="F37:K37">SUM(F38)</f>
        <v>3937</v>
      </c>
      <c r="G37" s="320">
        <f t="shared" si="6"/>
        <v>1063</v>
      </c>
      <c r="H37" s="108">
        <f t="shared" si="6"/>
        <v>5000</v>
      </c>
      <c r="I37" s="320">
        <f t="shared" si="6"/>
        <v>0</v>
      </c>
      <c r="J37" s="108">
        <f t="shared" si="6"/>
        <v>0</v>
      </c>
      <c r="K37" s="459">
        <f t="shared" si="6"/>
        <v>0</v>
      </c>
      <c r="L37" s="153">
        <f t="shared" si="3"/>
        <v>-5000</v>
      </c>
    </row>
    <row r="38" spans="1:12" ht="12.75" customHeight="1">
      <c r="A38" s="319"/>
      <c r="B38" s="184" t="s">
        <v>370</v>
      </c>
      <c r="C38" s="177">
        <v>3937</v>
      </c>
      <c r="D38" s="176">
        <v>1063</v>
      </c>
      <c r="E38" s="177">
        <f>SUM(C38:D38)</f>
        <v>5000</v>
      </c>
      <c r="F38" s="176">
        <v>3937</v>
      </c>
      <c r="G38" s="177">
        <v>1063</v>
      </c>
      <c r="H38" s="176">
        <f>SUM(F38:G38)</f>
        <v>5000</v>
      </c>
      <c r="I38" s="177">
        <v>0</v>
      </c>
      <c r="J38" s="176">
        <v>0</v>
      </c>
      <c r="K38" s="461">
        <f>SUM(I38:J38)</f>
        <v>0</v>
      </c>
      <c r="L38" s="153">
        <f t="shared" si="3"/>
        <v>-5000</v>
      </c>
    </row>
    <row r="39" spans="1:12" ht="12.75" customHeight="1">
      <c r="A39" s="144" t="s">
        <v>385</v>
      </c>
      <c r="B39" s="96" t="s">
        <v>380</v>
      </c>
      <c r="C39" s="168">
        <f aca="true" t="shared" si="7" ref="C39:K39">SUM(C40:C45)</f>
        <v>27011</v>
      </c>
      <c r="D39" s="109">
        <f t="shared" si="7"/>
        <v>7293</v>
      </c>
      <c r="E39" s="338">
        <f t="shared" si="7"/>
        <v>34304</v>
      </c>
      <c r="F39" s="462">
        <f t="shared" si="7"/>
        <v>26708</v>
      </c>
      <c r="G39" s="109">
        <f t="shared" si="7"/>
        <v>7201</v>
      </c>
      <c r="H39" s="463">
        <f t="shared" si="7"/>
        <v>33909</v>
      </c>
      <c r="I39" s="462">
        <f t="shared" si="7"/>
        <v>26254</v>
      </c>
      <c r="J39" s="109">
        <f t="shared" si="7"/>
        <v>7087</v>
      </c>
      <c r="K39" s="463">
        <f t="shared" si="7"/>
        <v>33341</v>
      </c>
      <c r="L39" s="153">
        <f t="shared" si="3"/>
        <v>-568</v>
      </c>
    </row>
    <row r="40" spans="1:12" ht="12.75" customHeight="1">
      <c r="A40" s="198"/>
      <c r="B40" s="163" t="s">
        <v>347</v>
      </c>
      <c r="C40" s="199">
        <v>11811</v>
      </c>
      <c r="D40" s="200">
        <v>3189</v>
      </c>
      <c r="E40" s="339">
        <f>SUM(C40:D40)</f>
        <v>15000</v>
      </c>
      <c r="F40" s="464">
        <v>11110</v>
      </c>
      <c r="G40" s="200">
        <v>2990</v>
      </c>
      <c r="H40" s="465">
        <f>SUM(F40:G40)</f>
        <v>14100</v>
      </c>
      <c r="I40" s="464">
        <v>11151</v>
      </c>
      <c r="J40" s="200">
        <v>3010</v>
      </c>
      <c r="K40" s="465">
        <f aca="true" t="shared" si="8" ref="K40:K45">SUM(I40:J40)</f>
        <v>14161</v>
      </c>
      <c r="L40" s="153">
        <f t="shared" si="3"/>
        <v>61</v>
      </c>
    </row>
    <row r="41" spans="1:12" ht="12.75" customHeight="1">
      <c r="A41" s="198"/>
      <c r="B41" s="163" t="s">
        <v>532</v>
      </c>
      <c r="C41" s="165">
        <v>9200</v>
      </c>
      <c r="D41" s="164">
        <v>2484</v>
      </c>
      <c r="E41" s="183">
        <f>SUM(C41:D41)</f>
        <v>11684</v>
      </c>
      <c r="F41" s="456">
        <v>9200</v>
      </c>
      <c r="G41" s="164">
        <v>2484</v>
      </c>
      <c r="H41" s="466">
        <f>SUM(F41:G41)</f>
        <v>11684</v>
      </c>
      <c r="I41" s="534">
        <v>9203</v>
      </c>
      <c r="J41" s="535">
        <v>2485</v>
      </c>
      <c r="K41" s="536">
        <f t="shared" si="8"/>
        <v>11688</v>
      </c>
      <c r="L41" s="153">
        <f t="shared" si="3"/>
        <v>4</v>
      </c>
    </row>
    <row r="42" spans="1:12" ht="12.75" customHeight="1">
      <c r="A42" s="198"/>
      <c r="B42" s="163" t="s">
        <v>524</v>
      </c>
      <c r="C42" s="165"/>
      <c r="D42" s="164"/>
      <c r="E42" s="183"/>
      <c r="F42" s="456">
        <v>5398</v>
      </c>
      <c r="G42" s="164">
        <v>1457</v>
      </c>
      <c r="H42" s="457">
        <f>SUM(F42:G42)</f>
        <v>6855</v>
      </c>
      <c r="I42" s="456">
        <v>5398</v>
      </c>
      <c r="J42" s="164">
        <v>1457</v>
      </c>
      <c r="K42" s="457">
        <f t="shared" si="8"/>
        <v>6855</v>
      </c>
      <c r="L42" s="153">
        <f t="shared" si="3"/>
        <v>0</v>
      </c>
    </row>
    <row r="43" spans="1:12" ht="12.75" customHeight="1">
      <c r="A43" s="198"/>
      <c r="B43" s="163" t="s">
        <v>703</v>
      </c>
      <c r="C43" s="165"/>
      <c r="D43" s="164"/>
      <c r="E43" s="183"/>
      <c r="F43" s="456"/>
      <c r="G43" s="164"/>
      <c r="H43" s="466"/>
      <c r="I43" s="456">
        <v>502</v>
      </c>
      <c r="J43" s="164">
        <v>135</v>
      </c>
      <c r="K43" s="466">
        <f t="shared" si="8"/>
        <v>637</v>
      </c>
      <c r="L43" s="153"/>
    </row>
    <row r="44" spans="1:12" ht="12.75" customHeight="1">
      <c r="A44" s="198"/>
      <c r="B44" s="163" t="s">
        <v>339</v>
      </c>
      <c r="C44" s="165">
        <v>1000</v>
      </c>
      <c r="D44" s="164">
        <v>270</v>
      </c>
      <c r="E44" s="183">
        <f>SUM(C44:D44)</f>
        <v>1270</v>
      </c>
      <c r="F44" s="456">
        <v>1000</v>
      </c>
      <c r="G44" s="164">
        <v>270</v>
      </c>
      <c r="H44" s="466">
        <f>SUM(F44:G44)</f>
        <v>1270</v>
      </c>
      <c r="I44" s="456">
        <v>0</v>
      </c>
      <c r="J44" s="164">
        <v>0</v>
      </c>
      <c r="K44" s="466">
        <f t="shared" si="8"/>
        <v>0</v>
      </c>
      <c r="L44" s="153">
        <f t="shared" si="3"/>
        <v>-1270</v>
      </c>
    </row>
    <row r="45" spans="1:13" ht="12.75" customHeight="1">
      <c r="A45" s="172"/>
      <c r="B45" s="476" t="s">
        <v>381</v>
      </c>
      <c r="C45" s="177">
        <v>5000</v>
      </c>
      <c r="D45" s="176">
        <v>1350</v>
      </c>
      <c r="E45" s="340">
        <f>SUM(C45:D45)</f>
        <v>6350</v>
      </c>
      <c r="F45" s="460">
        <v>0</v>
      </c>
      <c r="G45" s="176">
        <v>0</v>
      </c>
      <c r="H45" s="467">
        <f>SUM(F45:G45)</f>
        <v>0</v>
      </c>
      <c r="I45" s="460">
        <v>0</v>
      </c>
      <c r="J45" s="176">
        <v>0</v>
      </c>
      <c r="K45" s="467">
        <f t="shared" si="8"/>
        <v>0</v>
      </c>
      <c r="L45" s="153">
        <f t="shared" si="3"/>
        <v>0</v>
      </c>
      <c r="M45" t="s">
        <v>534</v>
      </c>
    </row>
    <row r="46" spans="1:12" ht="12.75" customHeight="1">
      <c r="A46" s="315" t="s">
        <v>391</v>
      </c>
      <c r="B46" s="166" t="s">
        <v>174</v>
      </c>
      <c r="C46" s="404"/>
      <c r="D46" s="196"/>
      <c r="E46" s="197"/>
      <c r="F46" s="108">
        <f aca="true" t="shared" si="9" ref="F46:K46">SUM(F47:F50)</f>
        <v>67450</v>
      </c>
      <c r="G46" s="404">
        <f t="shared" si="9"/>
        <v>16700</v>
      </c>
      <c r="H46" s="468">
        <f t="shared" si="9"/>
        <v>84150</v>
      </c>
      <c r="I46" s="468">
        <f t="shared" si="9"/>
        <v>8500</v>
      </c>
      <c r="J46" s="468">
        <f t="shared" si="9"/>
        <v>2295</v>
      </c>
      <c r="K46" s="108">
        <f t="shared" si="9"/>
        <v>10795</v>
      </c>
      <c r="L46" s="153">
        <f t="shared" si="3"/>
        <v>-73355</v>
      </c>
    </row>
    <row r="47" spans="1:12" s="274" customFormat="1" ht="12.75" customHeight="1">
      <c r="A47" s="309"/>
      <c r="B47" s="163" t="s">
        <v>478</v>
      </c>
      <c r="C47" s="165"/>
      <c r="D47" s="164"/>
      <c r="E47" s="199"/>
      <c r="F47" s="164">
        <v>59055</v>
      </c>
      <c r="G47" s="183">
        <v>15945</v>
      </c>
      <c r="H47" s="465">
        <f>SUM(F47:G47)</f>
        <v>75000</v>
      </c>
      <c r="I47" s="456">
        <v>0</v>
      </c>
      <c r="J47" s="201">
        <v>0</v>
      </c>
      <c r="K47" s="200">
        <f>SUM(I47:J47)</f>
        <v>0</v>
      </c>
      <c r="L47" s="153">
        <f t="shared" si="3"/>
        <v>-75000</v>
      </c>
    </row>
    <row r="48" spans="1:12" s="274" customFormat="1" ht="12.75" customHeight="1">
      <c r="A48" s="309"/>
      <c r="B48" s="163" t="s">
        <v>708</v>
      </c>
      <c r="C48" s="165"/>
      <c r="D48" s="164"/>
      <c r="E48" s="199"/>
      <c r="F48" s="164"/>
      <c r="G48" s="183"/>
      <c r="H48" s="465"/>
      <c r="I48" s="456">
        <v>8500</v>
      </c>
      <c r="J48" s="201">
        <v>2295</v>
      </c>
      <c r="K48" s="310">
        <f>SUM(I48:J48)</f>
        <v>10795</v>
      </c>
      <c r="L48" s="153"/>
    </row>
    <row r="49" spans="1:12" ht="12.75" customHeight="1">
      <c r="A49" s="104"/>
      <c r="B49" s="163" t="s">
        <v>439</v>
      </c>
      <c r="C49" s="165"/>
      <c r="D49" s="164"/>
      <c r="E49" s="199"/>
      <c r="F49" s="164">
        <v>2795</v>
      </c>
      <c r="G49" s="183">
        <v>755</v>
      </c>
      <c r="H49" s="465">
        <f>SUM(F49:G49)</f>
        <v>3550</v>
      </c>
      <c r="I49" s="456">
        <v>0</v>
      </c>
      <c r="J49" s="201">
        <v>0</v>
      </c>
      <c r="K49" s="200">
        <f>SUM(I49:J49)</f>
        <v>0</v>
      </c>
      <c r="L49" s="153">
        <f t="shared" si="3"/>
        <v>-3550</v>
      </c>
    </row>
    <row r="50" spans="1:12" ht="12.75" customHeight="1">
      <c r="A50" s="104"/>
      <c r="B50" s="163" t="s">
        <v>535</v>
      </c>
      <c r="C50" s="165"/>
      <c r="D50" s="164"/>
      <c r="E50" s="199"/>
      <c r="F50" s="164">
        <v>5600</v>
      </c>
      <c r="G50" s="183"/>
      <c r="H50" s="465">
        <f>SUM(F50:G50)</f>
        <v>5600</v>
      </c>
      <c r="I50" s="456">
        <v>0</v>
      </c>
      <c r="J50" s="201">
        <v>0</v>
      </c>
      <c r="K50" s="200">
        <f>SUM(I50:J50)</f>
        <v>0</v>
      </c>
      <c r="L50" s="153"/>
    </row>
    <row r="51" spans="1:12" ht="12.75" customHeight="1">
      <c r="A51" s="313" t="s">
        <v>386</v>
      </c>
      <c r="B51" s="96" t="s">
        <v>348</v>
      </c>
      <c r="C51" s="109">
        <f aca="true" t="shared" si="10" ref="C51:K51">SUM(C52:C55)</f>
        <v>12425</v>
      </c>
      <c r="D51" s="109">
        <f t="shared" si="10"/>
        <v>3355</v>
      </c>
      <c r="E51" s="571">
        <f t="shared" si="10"/>
        <v>15780</v>
      </c>
      <c r="F51" s="109">
        <f>SUM(F52:F55)</f>
        <v>31025</v>
      </c>
      <c r="G51" s="338">
        <f>SUM(G52:G55)</f>
        <v>8377</v>
      </c>
      <c r="H51" s="455">
        <f>SUM(H52:H55)</f>
        <v>39402</v>
      </c>
      <c r="I51" s="469">
        <f t="shared" si="10"/>
        <v>3270</v>
      </c>
      <c r="J51" s="571">
        <f t="shared" si="10"/>
        <v>884</v>
      </c>
      <c r="K51" s="109">
        <f t="shared" si="10"/>
        <v>4154</v>
      </c>
      <c r="L51" s="153">
        <f t="shared" si="3"/>
        <v>-35248</v>
      </c>
    </row>
    <row r="52" spans="1:12" s="274" customFormat="1" ht="12.75" customHeight="1">
      <c r="A52" s="309"/>
      <c r="B52" s="163" t="s">
        <v>349</v>
      </c>
      <c r="C52" s="200">
        <v>11811</v>
      </c>
      <c r="D52" s="199">
        <v>3189</v>
      </c>
      <c r="E52" s="577">
        <f>SUM(C52:D52)</f>
        <v>15000</v>
      </c>
      <c r="F52" s="200">
        <v>8449</v>
      </c>
      <c r="G52" s="199">
        <v>2281</v>
      </c>
      <c r="H52" s="471">
        <f>SUM(F52:G52)</f>
        <v>10730</v>
      </c>
      <c r="I52" s="470">
        <v>0</v>
      </c>
      <c r="J52" s="199">
        <v>0</v>
      </c>
      <c r="K52" s="200">
        <f>SUM(I52:J52)</f>
        <v>0</v>
      </c>
      <c r="L52" s="153">
        <f t="shared" si="3"/>
        <v>-10730</v>
      </c>
    </row>
    <row r="53" spans="1:12" s="274" customFormat="1" ht="12.75" customHeight="1">
      <c r="A53" s="309"/>
      <c r="B53" s="163" t="s">
        <v>441</v>
      </c>
      <c r="C53" s="200"/>
      <c r="D53" s="199"/>
      <c r="E53" s="577"/>
      <c r="F53" s="200">
        <v>19080</v>
      </c>
      <c r="G53" s="199">
        <v>5152</v>
      </c>
      <c r="H53" s="471">
        <f>SUM(F53:G53)</f>
        <v>24232</v>
      </c>
      <c r="I53" s="470">
        <v>0</v>
      </c>
      <c r="J53" s="199">
        <v>0</v>
      </c>
      <c r="K53" s="200">
        <v>0</v>
      </c>
      <c r="L53" s="153">
        <f t="shared" si="3"/>
        <v>-24232</v>
      </c>
    </row>
    <row r="54" spans="1:12" s="274" customFormat="1" ht="12.75" customHeight="1">
      <c r="A54" s="309"/>
      <c r="B54" s="163" t="s">
        <v>440</v>
      </c>
      <c r="C54" s="200"/>
      <c r="D54" s="199"/>
      <c r="E54" s="577"/>
      <c r="F54" s="200">
        <v>2882</v>
      </c>
      <c r="G54" s="199">
        <v>778</v>
      </c>
      <c r="H54" s="471">
        <f>SUM(F54:G54)</f>
        <v>3660</v>
      </c>
      <c r="I54" s="470">
        <v>2319</v>
      </c>
      <c r="J54" s="199">
        <v>627</v>
      </c>
      <c r="K54" s="200">
        <f>SUM(I54:J54)</f>
        <v>2946</v>
      </c>
      <c r="L54" s="153">
        <f t="shared" si="3"/>
        <v>-714</v>
      </c>
    </row>
    <row r="55" spans="1:12" s="274" customFormat="1" ht="12.75" customHeight="1">
      <c r="A55" s="314"/>
      <c r="B55" s="184" t="s">
        <v>537</v>
      </c>
      <c r="C55" s="155">
        <v>614</v>
      </c>
      <c r="D55" s="202">
        <v>166</v>
      </c>
      <c r="E55" s="578">
        <f>SUM(C55:D55)</f>
        <v>780</v>
      </c>
      <c r="F55" s="155">
        <v>614</v>
      </c>
      <c r="G55" s="202">
        <v>166</v>
      </c>
      <c r="H55" s="473">
        <f>SUM(F55:G55)</f>
        <v>780</v>
      </c>
      <c r="I55" s="472">
        <v>951</v>
      </c>
      <c r="J55" s="202">
        <v>257</v>
      </c>
      <c r="K55" s="155">
        <f>SUM(I55:J55)</f>
        <v>1208</v>
      </c>
      <c r="L55" s="153">
        <f t="shared" si="3"/>
        <v>428</v>
      </c>
    </row>
    <row r="56" spans="1:12" s="274" customFormat="1" ht="12.75" customHeight="1">
      <c r="A56" s="313" t="s">
        <v>392</v>
      </c>
      <c r="B56" s="537" t="s">
        <v>350</v>
      </c>
      <c r="C56" s="320">
        <v>0</v>
      </c>
      <c r="D56" s="108">
        <v>0</v>
      </c>
      <c r="E56" s="320">
        <v>0</v>
      </c>
      <c r="F56" s="108">
        <f aca="true" t="shared" si="11" ref="F56:K56">SUM(F57)</f>
        <v>0</v>
      </c>
      <c r="G56" s="320">
        <f t="shared" si="11"/>
        <v>0</v>
      </c>
      <c r="H56" s="459">
        <f t="shared" si="11"/>
        <v>0</v>
      </c>
      <c r="I56" s="458">
        <f t="shared" si="11"/>
        <v>3000</v>
      </c>
      <c r="J56" s="572">
        <f t="shared" si="11"/>
        <v>810</v>
      </c>
      <c r="K56" s="108">
        <f t="shared" si="11"/>
        <v>3810</v>
      </c>
      <c r="L56" s="153"/>
    </row>
    <row r="57" spans="1:12" s="274" customFormat="1" ht="12.75" customHeight="1">
      <c r="A57" s="319"/>
      <c r="B57" s="184" t="s">
        <v>704</v>
      </c>
      <c r="C57" s="177">
        <v>0</v>
      </c>
      <c r="D57" s="176">
        <v>0</v>
      </c>
      <c r="E57" s="177">
        <v>0</v>
      </c>
      <c r="F57" s="176">
        <v>0</v>
      </c>
      <c r="G57" s="312">
        <v>0</v>
      </c>
      <c r="H57" s="461">
        <f>SUM(F57:G57)</f>
        <v>0</v>
      </c>
      <c r="I57" s="460">
        <v>3000</v>
      </c>
      <c r="J57" s="448">
        <v>810</v>
      </c>
      <c r="K57" s="176">
        <f>SUM(I57:J57)</f>
        <v>3810</v>
      </c>
      <c r="L57" s="153"/>
    </row>
    <row r="58" spans="1:12" s="322" customFormat="1" ht="12.75" customHeight="1">
      <c r="A58" s="447" t="s">
        <v>393</v>
      </c>
      <c r="B58" s="96" t="s">
        <v>530</v>
      </c>
      <c r="C58" s="109"/>
      <c r="D58" s="168"/>
      <c r="E58" s="109"/>
      <c r="F58" s="469">
        <f aca="true" t="shared" si="12" ref="F58:K58">SUM(F59)</f>
        <v>1295</v>
      </c>
      <c r="G58" s="109">
        <f t="shared" si="12"/>
        <v>350</v>
      </c>
      <c r="H58" s="455">
        <f t="shared" si="12"/>
        <v>1645</v>
      </c>
      <c r="I58" s="469">
        <f t="shared" si="12"/>
        <v>0</v>
      </c>
      <c r="J58" s="571">
        <f t="shared" si="12"/>
        <v>0</v>
      </c>
      <c r="K58" s="109">
        <f t="shared" si="12"/>
        <v>0</v>
      </c>
      <c r="L58" s="153">
        <f t="shared" si="3"/>
        <v>-1645</v>
      </c>
    </row>
    <row r="59" spans="1:12" s="274" customFormat="1" ht="12.75" customHeight="1">
      <c r="A59" s="314"/>
      <c r="B59" s="184" t="s">
        <v>531</v>
      </c>
      <c r="C59" s="155"/>
      <c r="D59" s="202"/>
      <c r="E59" s="155"/>
      <c r="F59" s="472">
        <v>1295</v>
      </c>
      <c r="G59" s="202">
        <v>350</v>
      </c>
      <c r="H59" s="473">
        <f>SUM(F59:G59)</f>
        <v>1645</v>
      </c>
      <c r="I59" s="472">
        <v>0</v>
      </c>
      <c r="J59" s="202">
        <v>0</v>
      </c>
      <c r="K59" s="155">
        <f>SUM(I59:J59)</f>
        <v>0</v>
      </c>
      <c r="L59" s="153">
        <f t="shared" si="3"/>
        <v>-1645</v>
      </c>
    </row>
    <row r="60" spans="1:12" s="272" customFormat="1" ht="25.5" customHeight="1">
      <c r="A60" s="548" t="s">
        <v>8</v>
      </c>
      <c r="B60" s="549" t="s">
        <v>360</v>
      </c>
      <c r="C60" s="550">
        <f>SUM(C15,C39,C51,C37)</f>
        <v>117905</v>
      </c>
      <c r="D60" s="550">
        <f>SUM(D15,D39,D51,D37)</f>
        <v>31159</v>
      </c>
      <c r="E60" s="550">
        <f>SUM(E15,E39,E51,E37)</f>
        <v>149064</v>
      </c>
      <c r="F60" s="551">
        <f>SUM(F15,F37,F39,F46,F51,F58)</f>
        <v>269423</v>
      </c>
      <c r="G60" s="551">
        <f>SUM(G15,G37,G39,G46,G51,G58)</f>
        <v>69483</v>
      </c>
      <c r="H60" s="552">
        <f>SUM(H15,H37,H39,H46,H51,H58)</f>
        <v>338906</v>
      </c>
      <c r="I60" s="551">
        <f>SUM(I11,I13,I15,I31,I33,I35,I37,I39,I46,I51,I56,I58,)</f>
        <v>178730</v>
      </c>
      <c r="J60" s="573">
        <f>SUM(J11,J13,J15,J31,J33,J35,J37,J39,J46,J51,J56,J58,)</f>
        <v>42166</v>
      </c>
      <c r="K60" s="550">
        <f>SUM(K11,K13,K15,K31,K33,K35,K37,K39,K46,K51,K56,K58,)</f>
        <v>220820</v>
      </c>
      <c r="L60" s="153">
        <f t="shared" si="3"/>
        <v>-118086</v>
      </c>
    </row>
    <row r="61" spans="1:12" s="274" customFormat="1" ht="12.75" customHeight="1">
      <c r="A61" s="313" t="s">
        <v>388</v>
      </c>
      <c r="B61" s="96" t="s">
        <v>356</v>
      </c>
      <c r="C61" s="109">
        <f aca="true" t="shared" si="13" ref="C61:K61">SUM(C62:C65)</f>
        <v>7962</v>
      </c>
      <c r="D61" s="109">
        <f t="shared" si="13"/>
        <v>2149</v>
      </c>
      <c r="E61" s="109">
        <f t="shared" si="13"/>
        <v>10111</v>
      </c>
      <c r="F61" s="469">
        <f t="shared" si="13"/>
        <v>8172</v>
      </c>
      <c r="G61" s="109">
        <f t="shared" si="13"/>
        <v>2170</v>
      </c>
      <c r="H61" s="455">
        <f t="shared" si="13"/>
        <v>10342</v>
      </c>
      <c r="I61" s="469">
        <f t="shared" si="13"/>
        <v>8615</v>
      </c>
      <c r="J61" s="571">
        <f t="shared" si="13"/>
        <v>2169</v>
      </c>
      <c r="K61" s="109">
        <f t="shared" si="13"/>
        <v>10784</v>
      </c>
      <c r="L61" s="153">
        <f t="shared" si="3"/>
        <v>442</v>
      </c>
    </row>
    <row r="62" spans="1:12" s="274" customFormat="1" ht="12.75" customHeight="1">
      <c r="A62" s="309"/>
      <c r="B62" s="163" t="s">
        <v>357</v>
      </c>
      <c r="C62" s="200">
        <v>190</v>
      </c>
      <c r="D62" s="199">
        <v>51</v>
      </c>
      <c r="E62" s="200">
        <f>SUM(C62:D62)</f>
        <v>241</v>
      </c>
      <c r="F62" s="470">
        <v>190</v>
      </c>
      <c r="G62" s="199">
        <v>51</v>
      </c>
      <c r="H62" s="471">
        <f>SUM(F62:G62)</f>
        <v>241</v>
      </c>
      <c r="I62" s="470">
        <v>143</v>
      </c>
      <c r="J62" s="199">
        <v>51</v>
      </c>
      <c r="K62" s="200">
        <f>SUM(I62:J62)</f>
        <v>194</v>
      </c>
      <c r="L62" s="153">
        <f t="shared" si="3"/>
        <v>-47</v>
      </c>
    </row>
    <row r="63" spans="1:12" s="274" customFormat="1" ht="12.75" customHeight="1">
      <c r="A63" s="309"/>
      <c r="B63" s="163" t="s">
        <v>358</v>
      </c>
      <c r="C63" s="200">
        <v>3047</v>
      </c>
      <c r="D63" s="199">
        <v>823</v>
      </c>
      <c r="E63" s="200">
        <f>SUM(C63:D63)</f>
        <v>3870</v>
      </c>
      <c r="F63" s="470">
        <v>1046</v>
      </c>
      <c r="G63" s="199">
        <v>282</v>
      </c>
      <c r="H63" s="471">
        <f>SUM(F63:G63)</f>
        <v>1328</v>
      </c>
      <c r="I63" s="470">
        <v>1058</v>
      </c>
      <c r="J63" s="199">
        <v>282</v>
      </c>
      <c r="K63" s="200">
        <f>SUM(I63:J63)</f>
        <v>1340</v>
      </c>
      <c r="L63" s="153">
        <f t="shared" si="3"/>
        <v>12</v>
      </c>
    </row>
    <row r="64" spans="1:12" s="274" customFormat="1" ht="12.75" customHeight="1">
      <c r="A64" s="309"/>
      <c r="B64" s="163" t="s">
        <v>539</v>
      </c>
      <c r="C64" s="200"/>
      <c r="D64" s="199"/>
      <c r="E64" s="200"/>
      <c r="F64" s="470">
        <v>500</v>
      </c>
      <c r="G64" s="199">
        <v>135</v>
      </c>
      <c r="H64" s="471">
        <f>SUM(F64:G64)</f>
        <v>635</v>
      </c>
      <c r="I64" s="470">
        <v>978</v>
      </c>
      <c r="J64" s="199">
        <v>134</v>
      </c>
      <c r="K64" s="200">
        <f>SUM(I64:J64)</f>
        <v>1112</v>
      </c>
      <c r="L64" s="153"/>
    </row>
    <row r="65" spans="1:12" ht="12.75" customHeight="1">
      <c r="A65" s="314"/>
      <c r="B65" s="184" t="s">
        <v>359</v>
      </c>
      <c r="C65" s="155">
        <v>4725</v>
      </c>
      <c r="D65" s="202">
        <v>1275</v>
      </c>
      <c r="E65" s="155">
        <f>SUM(C65:D65)</f>
        <v>6000</v>
      </c>
      <c r="F65" s="472">
        <v>6436</v>
      </c>
      <c r="G65" s="202">
        <v>1702</v>
      </c>
      <c r="H65" s="473">
        <f>SUM(F65:G65)</f>
        <v>8138</v>
      </c>
      <c r="I65" s="472">
        <v>6436</v>
      </c>
      <c r="J65" s="202">
        <v>1702</v>
      </c>
      <c r="K65" s="155">
        <f>SUM(I65:J65)</f>
        <v>8138</v>
      </c>
      <c r="L65" s="153">
        <f t="shared" si="3"/>
        <v>0</v>
      </c>
    </row>
    <row r="66" spans="1:12" ht="22.5" customHeight="1">
      <c r="A66" s="553" t="s">
        <v>9</v>
      </c>
      <c r="B66" s="554" t="s">
        <v>111</v>
      </c>
      <c r="C66" s="555">
        <f aca="true" t="shared" si="14" ref="C66:K66">SUM(C61)</f>
        <v>7962</v>
      </c>
      <c r="D66" s="555">
        <f t="shared" si="14"/>
        <v>2149</v>
      </c>
      <c r="E66" s="555">
        <f t="shared" si="14"/>
        <v>10111</v>
      </c>
      <c r="F66" s="556">
        <f t="shared" si="14"/>
        <v>8172</v>
      </c>
      <c r="G66" s="555">
        <f t="shared" si="14"/>
        <v>2170</v>
      </c>
      <c r="H66" s="557">
        <f t="shared" si="14"/>
        <v>10342</v>
      </c>
      <c r="I66" s="556">
        <f t="shared" si="14"/>
        <v>8615</v>
      </c>
      <c r="J66" s="574">
        <f t="shared" si="14"/>
        <v>2169</v>
      </c>
      <c r="K66" s="555">
        <f t="shared" si="14"/>
        <v>10784</v>
      </c>
      <c r="L66" s="153">
        <f t="shared" si="3"/>
        <v>442</v>
      </c>
    </row>
    <row r="67" spans="1:12" ht="13.5" customHeight="1">
      <c r="A67" s="144" t="s">
        <v>551</v>
      </c>
      <c r="B67" s="489" t="s">
        <v>552</v>
      </c>
      <c r="C67" s="409"/>
      <c r="D67" s="486"/>
      <c r="E67" s="409"/>
      <c r="F67" s="108">
        <f aca="true" t="shared" si="15" ref="F67:K67">SUM(F68)</f>
        <v>468</v>
      </c>
      <c r="G67" s="108">
        <f t="shared" si="15"/>
        <v>127</v>
      </c>
      <c r="H67" s="108">
        <f t="shared" si="15"/>
        <v>595</v>
      </c>
      <c r="I67" s="108">
        <f t="shared" si="15"/>
        <v>297</v>
      </c>
      <c r="J67" s="572">
        <f t="shared" si="15"/>
        <v>80</v>
      </c>
      <c r="K67" s="108">
        <f t="shared" si="15"/>
        <v>377</v>
      </c>
      <c r="L67" s="153"/>
    </row>
    <row r="68" spans="1:12" s="274" customFormat="1" ht="14.25" customHeight="1">
      <c r="A68" s="412"/>
      <c r="B68" s="490" t="s">
        <v>553</v>
      </c>
      <c r="C68" s="176"/>
      <c r="D68" s="177"/>
      <c r="E68" s="176"/>
      <c r="F68" s="176">
        <v>468</v>
      </c>
      <c r="G68" s="177">
        <v>127</v>
      </c>
      <c r="H68" s="176">
        <f>SUM(F68:G68)</f>
        <v>595</v>
      </c>
      <c r="I68" s="176">
        <v>297</v>
      </c>
      <c r="J68" s="177">
        <v>80</v>
      </c>
      <c r="K68" s="176">
        <f>SUM(I68:J68)</f>
        <v>377</v>
      </c>
      <c r="L68" s="491"/>
    </row>
    <row r="69" spans="1:12" s="274" customFormat="1" ht="14.25" customHeight="1">
      <c r="A69" s="144" t="s">
        <v>554</v>
      </c>
      <c r="B69" s="489" t="s">
        <v>555</v>
      </c>
      <c r="C69" s="409"/>
      <c r="D69" s="486"/>
      <c r="E69" s="409"/>
      <c r="F69" s="108">
        <f aca="true" t="shared" si="16" ref="F69:K69">SUM(F70)</f>
        <v>636</v>
      </c>
      <c r="G69" s="108">
        <f t="shared" si="16"/>
        <v>172</v>
      </c>
      <c r="H69" s="108">
        <f t="shared" si="16"/>
        <v>808</v>
      </c>
      <c r="I69" s="108">
        <f t="shared" si="16"/>
        <v>394</v>
      </c>
      <c r="J69" s="572">
        <f t="shared" si="16"/>
        <v>106</v>
      </c>
      <c r="K69" s="108">
        <f t="shared" si="16"/>
        <v>500</v>
      </c>
      <c r="L69" s="491"/>
    </row>
    <row r="70" spans="1:12" s="274" customFormat="1" ht="14.25" customHeight="1">
      <c r="A70" s="412"/>
      <c r="B70" s="490" t="s">
        <v>553</v>
      </c>
      <c r="C70" s="176"/>
      <c r="D70" s="177"/>
      <c r="E70" s="176"/>
      <c r="F70" s="176">
        <v>636</v>
      </c>
      <c r="G70" s="177">
        <v>172</v>
      </c>
      <c r="H70" s="176">
        <f>SUM(F70:G70)</f>
        <v>808</v>
      </c>
      <c r="I70" s="176">
        <v>394</v>
      </c>
      <c r="J70" s="177">
        <v>106</v>
      </c>
      <c r="K70" s="176">
        <f>SUM(I70:J70)</f>
        <v>500</v>
      </c>
      <c r="L70" s="491"/>
    </row>
    <row r="71" spans="1:12" s="274" customFormat="1" ht="14.25" customHeight="1">
      <c r="A71" s="144" t="s">
        <v>556</v>
      </c>
      <c r="B71" s="489" t="s">
        <v>557</v>
      </c>
      <c r="C71" s="409"/>
      <c r="D71" s="486"/>
      <c r="E71" s="409"/>
      <c r="F71" s="108">
        <f aca="true" t="shared" si="17" ref="F71:K71">SUM(F72)</f>
        <v>300</v>
      </c>
      <c r="G71" s="108">
        <f t="shared" si="17"/>
        <v>81</v>
      </c>
      <c r="H71" s="108">
        <f t="shared" si="17"/>
        <v>381</v>
      </c>
      <c r="I71" s="108">
        <f t="shared" si="17"/>
        <v>240</v>
      </c>
      <c r="J71" s="572">
        <f t="shared" si="17"/>
        <v>65</v>
      </c>
      <c r="K71" s="108">
        <f t="shared" si="17"/>
        <v>305</v>
      </c>
      <c r="L71" s="491"/>
    </row>
    <row r="72" spans="1:12" s="274" customFormat="1" ht="14.25" customHeight="1">
      <c r="A72" s="412"/>
      <c r="B72" s="490" t="s">
        <v>553</v>
      </c>
      <c r="C72" s="176"/>
      <c r="D72" s="177"/>
      <c r="E72" s="176"/>
      <c r="F72" s="176">
        <v>300</v>
      </c>
      <c r="G72" s="177">
        <v>81</v>
      </c>
      <c r="H72" s="176">
        <f>SUM(F72:G72)</f>
        <v>381</v>
      </c>
      <c r="I72" s="176">
        <v>240</v>
      </c>
      <c r="J72" s="177">
        <v>65</v>
      </c>
      <c r="K72" s="176">
        <f>SUM(I72:J72)</f>
        <v>305</v>
      </c>
      <c r="L72" s="491"/>
    </row>
    <row r="73" spans="1:12" s="274" customFormat="1" ht="14.25" customHeight="1">
      <c r="A73" s="144" t="s">
        <v>558</v>
      </c>
      <c r="B73" s="489" t="s">
        <v>559</v>
      </c>
      <c r="C73" s="409"/>
      <c r="D73" s="486"/>
      <c r="E73" s="409"/>
      <c r="F73" s="108">
        <f aca="true" t="shared" si="18" ref="F73:K73">SUM(F74)</f>
        <v>906</v>
      </c>
      <c r="G73" s="108">
        <f t="shared" si="18"/>
        <v>244</v>
      </c>
      <c r="H73" s="108">
        <f t="shared" si="18"/>
        <v>1150</v>
      </c>
      <c r="I73" s="108">
        <f t="shared" si="18"/>
        <v>1472</v>
      </c>
      <c r="J73" s="572">
        <f t="shared" si="18"/>
        <v>398</v>
      </c>
      <c r="K73" s="108">
        <f t="shared" si="18"/>
        <v>1870</v>
      </c>
      <c r="L73" s="491"/>
    </row>
    <row r="74" spans="1:12" s="274" customFormat="1" ht="14.25" customHeight="1">
      <c r="A74" s="412"/>
      <c r="B74" s="490" t="s">
        <v>553</v>
      </c>
      <c r="C74" s="176"/>
      <c r="D74" s="177"/>
      <c r="E74" s="176"/>
      <c r="F74" s="176">
        <v>906</v>
      </c>
      <c r="G74" s="177">
        <v>244</v>
      </c>
      <c r="H74" s="176">
        <f>SUM(F74:G74)</f>
        <v>1150</v>
      </c>
      <c r="I74" s="176">
        <v>1472</v>
      </c>
      <c r="J74" s="177">
        <v>398</v>
      </c>
      <c r="K74" s="176">
        <f>SUM(I74:J74)</f>
        <v>1870</v>
      </c>
      <c r="L74" s="491"/>
    </row>
    <row r="75" spans="1:12" s="160" customFormat="1" ht="14.25" customHeight="1">
      <c r="A75" s="145" t="s">
        <v>148</v>
      </c>
      <c r="B75" s="492" t="s">
        <v>560</v>
      </c>
      <c r="C75" s="196"/>
      <c r="D75" s="404"/>
      <c r="E75" s="196"/>
      <c r="F75" s="468">
        <f aca="true" t="shared" si="19" ref="F75:K75">SUM(F76:F77)</f>
        <v>2040</v>
      </c>
      <c r="G75" s="108">
        <f t="shared" si="19"/>
        <v>551</v>
      </c>
      <c r="H75" s="404">
        <f t="shared" si="19"/>
        <v>2591</v>
      </c>
      <c r="I75" s="108">
        <f t="shared" si="19"/>
        <v>2489</v>
      </c>
      <c r="J75" s="404">
        <f t="shared" si="19"/>
        <v>672</v>
      </c>
      <c r="K75" s="196">
        <f t="shared" si="19"/>
        <v>3161</v>
      </c>
      <c r="L75" s="493">
        <f t="shared" si="3"/>
        <v>570</v>
      </c>
    </row>
    <row r="76" spans="1:12" s="274" customFormat="1" ht="14.25" customHeight="1">
      <c r="A76" s="198"/>
      <c r="B76" s="485" t="s">
        <v>553</v>
      </c>
      <c r="C76" s="487"/>
      <c r="D76" s="488"/>
      <c r="E76" s="487"/>
      <c r="F76" s="456">
        <v>1158</v>
      </c>
      <c r="G76" s="164">
        <v>313</v>
      </c>
      <c r="H76" s="165">
        <f>SUM(F76:G76)</f>
        <v>1471</v>
      </c>
      <c r="I76" s="164">
        <v>1607</v>
      </c>
      <c r="J76" s="165">
        <v>434</v>
      </c>
      <c r="K76" s="164">
        <f>SUM(I76:J76)</f>
        <v>2041</v>
      </c>
      <c r="L76" s="491"/>
    </row>
    <row r="77" spans="1:12" s="274" customFormat="1" ht="13.5" customHeight="1">
      <c r="A77" s="412"/>
      <c r="B77" s="413" t="s">
        <v>561</v>
      </c>
      <c r="C77" s="176"/>
      <c r="D77" s="177"/>
      <c r="E77" s="176"/>
      <c r="F77" s="460">
        <v>882</v>
      </c>
      <c r="G77" s="176">
        <v>238</v>
      </c>
      <c r="H77" s="177">
        <f>SUM(F77:G77)</f>
        <v>1120</v>
      </c>
      <c r="I77" s="176">
        <v>882</v>
      </c>
      <c r="J77" s="177">
        <v>238</v>
      </c>
      <c r="K77" s="176">
        <f>SUM(I77:J77)</f>
        <v>1120</v>
      </c>
      <c r="L77" s="153">
        <f t="shared" si="3"/>
        <v>0</v>
      </c>
    </row>
    <row r="78" spans="1:12" s="274" customFormat="1" ht="13.5" customHeight="1">
      <c r="A78" s="145" t="s">
        <v>562</v>
      </c>
      <c r="B78" s="492" t="s">
        <v>563</v>
      </c>
      <c r="C78" s="196"/>
      <c r="D78" s="404"/>
      <c r="E78" s="196"/>
      <c r="F78" s="468">
        <f aca="true" t="shared" si="20" ref="F78:K78">SUM(F79)</f>
        <v>79</v>
      </c>
      <c r="G78" s="196">
        <f t="shared" si="20"/>
        <v>21</v>
      </c>
      <c r="H78" s="404">
        <f t="shared" si="20"/>
        <v>100</v>
      </c>
      <c r="I78" s="196">
        <f t="shared" si="20"/>
        <v>193</v>
      </c>
      <c r="J78" s="404">
        <f t="shared" si="20"/>
        <v>52</v>
      </c>
      <c r="K78" s="196">
        <f t="shared" si="20"/>
        <v>245</v>
      </c>
      <c r="L78" s="153"/>
    </row>
    <row r="79" spans="1:12" s="274" customFormat="1" ht="13.5" customHeight="1">
      <c r="A79" s="412"/>
      <c r="B79" s="413" t="s">
        <v>553</v>
      </c>
      <c r="C79" s="176"/>
      <c r="D79" s="177"/>
      <c r="E79" s="176"/>
      <c r="F79" s="460">
        <v>79</v>
      </c>
      <c r="G79" s="176">
        <v>21</v>
      </c>
      <c r="H79" s="177">
        <f>SUM(F79:G79)</f>
        <v>100</v>
      </c>
      <c r="I79" s="176">
        <v>193</v>
      </c>
      <c r="J79" s="177">
        <v>52</v>
      </c>
      <c r="K79" s="176">
        <f>SUM(I79:J79)</f>
        <v>245</v>
      </c>
      <c r="L79" s="153"/>
    </row>
    <row r="80" spans="1:12" s="274" customFormat="1" ht="13.5" customHeight="1">
      <c r="A80" s="145" t="s">
        <v>448</v>
      </c>
      <c r="B80" s="492" t="s">
        <v>449</v>
      </c>
      <c r="C80" s="196"/>
      <c r="D80" s="404"/>
      <c r="E80" s="196"/>
      <c r="F80" s="404">
        <f aca="true" t="shared" si="21" ref="F80:K80">SUM(F81:F84)</f>
        <v>4135</v>
      </c>
      <c r="G80" s="196">
        <f t="shared" si="21"/>
        <v>1115</v>
      </c>
      <c r="H80" s="404">
        <f t="shared" si="21"/>
        <v>5250</v>
      </c>
      <c r="I80" s="196">
        <f t="shared" si="21"/>
        <v>2784</v>
      </c>
      <c r="J80" s="404">
        <f t="shared" si="21"/>
        <v>751</v>
      </c>
      <c r="K80" s="196">
        <f t="shared" si="21"/>
        <v>3535</v>
      </c>
      <c r="L80" s="153"/>
    </row>
    <row r="81" spans="1:12" s="274" customFormat="1" ht="13.5" customHeight="1">
      <c r="A81" s="198"/>
      <c r="B81" s="485" t="s">
        <v>553</v>
      </c>
      <c r="C81" s="164"/>
      <c r="D81" s="165"/>
      <c r="E81" s="164"/>
      <c r="F81" s="165">
        <v>1457</v>
      </c>
      <c r="G81" s="164">
        <v>393</v>
      </c>
      <c r="H81" s="165">
        <f>SUM(F81:G81)</f>
        <v>1850</v>
      </c>
      <c r="I81" s="164">
        <v>1326</v>
      </c>
      <c r="J81" s="165">
        <v>358</v>
      </c>
      <c r="K81" s="164">
        <f>SUM(I81:J81)</f>
        <v>1684</v>
      </c>
      <c r="L81" s="491"/>
    </row>
    <row r="82" spans="1:12" s="274" customFormat="1" ht="13.5" customHeight="1">
      <c r="A82" s="198"/>
      <c r="B82" s="485" t="s">
        <v>564</v>
      </c>
      <c r="C82" s="164"/>
      <c r="D82" s="165"/>
      <c r="E82" s="164"/>
      <c r="F82" s="165">
        <v>295</v>
      </c>
      <c r="G82" s="164">
        <v>80</v>
      </c>
      <c r="H82" s="165">
        <f>SUM(F82:G82)</f>
        <v>375</v>
      </c>
      <c r="I82" s="164">
        <v>375</v>
      </c>
      <c r="J82" s="165">
        <v>101</v>
      </c>
      <c r="K82" s="164">
        <f>SUM(I82:J82)</f>
        <v>476</v>
      </c>
      <c r="L82" s="491"/>
    </row>
    <row r="83" spans="1:12" s="274" customFormat="1" ht="13.5" customHeight="1">
      <c r="A83" s="198"/>
      <c r="B83" s="485" t="s">
        <v>565</v>
      </c>
      <c r="C83" s="164"/>
      <c r="D83" s="165"/>
      <c r="E83" s="164"/>
      <c r="F83" s="165">
        <v>217</v>
      </c>
      <c r="G83" s="164">
        <v>58</v>
      </c>
      <c r="H83" s="165">
        <f>SUM(F83:G83)</f>
        <v>275</v>
      </c>
      <c r="I83" s="164">
        <v>275</v>
      </c>
      <c r="J83" s="165">
        <v>74</v>
      </c>
      <c r="K83" s="164">
        <f>SUM(I83:J83)</f>
        <v>349</v>
      </c>
      <c r="L83" s="491"/>
    </row>
    <row r="84" spans="1:12" s="274" customFormat="1" ht="13.5" customHeight="1">
      <c r="A84" s="412"/>
      <c r="B84" s="413" t="s">
        <v>450</v>
      </c>
      <c r="C84" s="176"/>
      <c r="D84" s="177"/>
      <c r="E84" s="176"/>
      <c r="F84" s="177">
        <v>2166</v>
      </c>
      <c r="G84" s="176">
        <v>584</v>
      </c>
      <c r="H84" s="177">
        <f>SUM(F84:G84)</f>
        <v>2750</v>
      </c>
      <c r="I84" s="176">
        <v>808</v>
      </c>
      <c r="J84" s="177">
        <v>218</v>
      </c>
      <c r="K84" s="176">
        <f>SUM(I84:J84)</f>
        <v>1026</v>
      </c>
      <c r="L84" s="153"/>
    </row>
    <row r="85" spans="1:12" ht="13.5" customHeight="1">
      <c r="A85" s="145" t="s">
        <v>451</v>
      </c>
      <c r="B85" s="166" t="s">
        <v>452</v>
      </c>
      <c r="C85" s="411"/>
      <c r="D85" s="411"/>
      <c r="E85" s="411"/>
      <c r="F85" s="108">
        <f aca="true" t="shared" si="22" ref="F85:K85">SUM(F86:F91)</f>
        <v>15929</v>
      </c>
      <c r="G85" s="495">
        <f t="shared" si="22"/>
        <v>4301</v>
      </c>
      <c r="H85" s="474">
        <f t="shared" si="22"/>
        <v>20230</v>
      </c>
      <c r="I85" s="108">
        <f t="shared" si="22"/>
        <v>15252</v>
      </c>
      <c r="J85" s="404">
        <f t="shared" si="22"/>
        <v>4118</v>
      </c>
      <c r="K85" s="196">
        <f t="shared" si="22"/>
        <v>19370</v>
      </c>
      <c r="L85" s="153">
        <f t="shared" si="3"/>
        <v>-860</v>
      </c>
    </row>
    <row r="86" spans="1:12" s="274" customFormat="1" ht="13.5" customHeight="1">
      <c r="A86" s="198"/>
      <c r="B86" s="494" t="s">
        <v>742</v>
      </c>
      <c r="C86" s="164"/>
      <c r="D86" s="164"/>
      <c r="E86" s="164"/>
      <c r="F86" s="164">
        <v>2252</v>
      </c>
      <c r="G86" s="183">
        <v>608</v>
      </c>
      <c r="H86" s="475">
        <f aca="true" t="shared" si="23" ref="H86:H91">SUM(F86:G86)</f>
        <v>2860</v>
      </c>
      <c r="I86" s="164">
        <v>1414</v>
      </c>
      <c r="J86" s="165">
        <v>381</v>
      </c>
      <c r="K86" s="164">
        <f aca="true" t="shared" si="24" ref="K86:K91">SUM(I86:J86)</f>
        <v>1795</v>
      </c>
      <c r="L86" s="491"/>
    </row>
    <row r="87" spans="1:12" s="274" customFormat="1" ht="13.5" customHeight="1">
      <c r="A87" s="198"/>
      <c r="B87" s="494" t="s">
        <v>553</v>
      </c>
      <c r="C87" s="164"/>
      <c r="D87" s="164"/>
      <c r="E87" s="164"/>
      <c r="F87" s="164">
        <v>4045</v>
      </c>
      <c r="G87" s="183">
        <v>1093</v>
      </c>
      <c r="H87" s="165">
        <f t="shared" si="23"/>
        <v>5138</v>
      </c>
      <c r="I87" s="164">
        <v>8925</v>
      </c>
      <c r="J87" s="165">
        <v>2410</v>
      </c>
      <c r="K87" s="164">
        <f t="shared" si="24"/>
        <v>11335</v>
      </c>
      <c r="L87" s="491"/>
    </row>
    <row r="88" spans="1:12" ht="13.5" customHeight="1">
      <c r="A88" s="145"/>
      <c r="B88" s="163" t="s">
        <v>453</v>
      </c>
      <c r="C88" s="164"/>
      <c r="D88" s="164"/>
      <c r="E88" s="164"/>
      <c r="F88" s="164">
        <v>5836</v>
      </c>
      <c r="G88" s="183">
        <v>1576</v>
      </c>
      <c r="H88" s="201">
        <f t="shared" si="23"/>
        <v>7412</v>
      </c>
      <c r="I88" s="164">
        <v>0</v>
      </c>
      <c r="J88" s="165">
        <v>0</v>
      </c>
      <c r="K88" s="164">
        <v>0</v>
      </c>
      <c r="L88" s="153">
        <f t="shared" si="3"/>
        <v>-7412</v>
      </c>
    </row>
    <row r="89" spans="1:12" ht="13.5" customHeight="1">
      <c r="A89" s="145"/>
      <c r="B89" s="163" t="s">
        <v>454</v>
      </c>
      <c r="C89" s="164"/>
      <c r="D89" s="164"/>
      <c r="E89" s="164"/>
      <c r="F89" s="164">
        <v>620</v>
      </c>
      <c r="G89" s="183">
        <v>167</v>
      </c>
      <c r="H89" s="201">
        <f t="shared" si="23"/>
        <v>787</v>
      </c>
      <c r="I89" s="164">
        <v>4424</v>
      </c>
      <c r="J89" s="165">
        <v>1195</v>
      </c>
      <c r="K89" s="164">
        <f t="shared" si="24"/>
        <v>5619</v>
      </c>
      <c r="L89" s="153">
        <f t="shared" si="3"/>
        <v>4832</v>
      </c>
    </row>
    <row r="90" spans="1:12" ht="13.5" customHeight="1">
      <c r="A90" s="145"/>
      <c r="B90" s="163" t="s">
        <v>455</v>
      </c>
      <c r="C90" s="164"/>
      <c r="D90" s="164"/>
      <c r="E90" s="164"/>
      <c r="F90" s="164">
        <v>1433</v>
      </c>
      <c r="G90" s="183">
        <v>387</v>
      </c>
      <c r="H90" s="201">
        <f t="shared" si="23"/>
        <v>1820</v>
      </c>
      <c r="I90" s="164">
        <v>0</v>
      </c>
      <c r="J90" s="165">
        <v>0</v>
      </c>
      <c r="K90" s="164">
        <v>0</v>
      </c>
      <c r="L90" s="153">
        <f t="shared" si="3"/>
        <v>-1820</v>
      </c>
    </row>
    <row r="91" spans="1:12" ht="13.5" customHeight="1">
      <c r="A91" s="410"/>
      <c r="B91" s="184" t="s">
        <v>358</v>
      </c>
      <c r="C91" s="176"/>
      <c r="D91" s="176"/>
      <c r="E91" s="176"/>
      <c r="F91" s="176">
        <v>1743</v>
      </c>
      <c r="G91" s="312">
        <v>470</v>
      </c>
      <c r="H91" s="448">
        <f t="shared" si="23"/>
        <v>2213</v>
      </c>
      <c r="I91" s="176">
        <v>489</v>
      </c>
      <c r="J91" s="177">
        <v>132</v>
      </c>
      <c r="K91" s="176">
        <f t="shared" si="24"/>
        <v>621</v>
      </c>
      <c r="L91" s="153">
        <f t="shared" si="3"/>
        <v>-1592</v>
      </c>
    </row>
    <row r="92" spans="1:12" s="322" customFormat="1" ht="13.5" customHeight="1">
      <c r="A92" s="144" t="s">
        <v>566</v>
      </c>
      <c r="B92" s="96" t="s">
        <v>40</v>
      </c>
      <c r="C92" s="108"/>
      <c r="D92" s="108"/>
      <c r="E92" s="108"/>
      <c r="F92" s="321">
        <f aca="true" t="shared" si="25" ref="F92:K92">SUM(F93)</f>
        <v>1532</v>
      </c>
      <c r="G92" s="321">
        <f t="shared" si="25"/>
        <v>413</v>
      </c>
      <c r="H92" s="108">
        <f t="shared" si="25"/>
        <v>1945</v>
      </c>
      <c r="I92" s="321">
        <f t="shared" si="25"/>
        <v>645</v>
      </c>
      <c r="J92" s="320">
        <f t="shared" si="25"/>
        <v>175</v>
      </c>
      <c r="K92" s="108">
        <f t="shared" si="25"/>
        <v>820</v>
      </c>
      <c r="L92" s="496"/>
    </row>
    <row r="93" spans="1:12" ht="13.5" customHeight="1">
      <c r="A93" s="410"/>
      <c r="B93" s="184" t="s">
        <v>553</v>
      </c>
      <c r="C93" s="176"/>
      <c r="D93" s="176"/>
      <c r="E93" s="176"/>
      <c r="F93" s="312">
        <v>1532</v>
      </c>
      <c r="G93" s="312">
        <v>413</v>
      </c>
      <c r="H93" s="176">
        <f>SUM(F93:G93)</f>
        <v>1945</v>
      </c>
      <c r="I93" s="312">
        <v>645</v>
      </c>
      <c r="J93" s="177">
        <v>175</v>
      </c>
      <c r="K93" s="176">
        <f>SUM(I93:J93)</f>
        <v>820</v>
      </c>
      <c r="L93" s="153"/>
    </row>
    <row r="94" spans="1:12" ht="19.5" customHeight="1">
      <c r="A94" s="558" t="s">
        <v>10</v>
      </c>
      <c r="B94" s="559" t="s">
        <v>360</v>
      </c>
      <c r="C94" s="560"/>
      <c r="D94" s="560"/>
      <c r="E94" s="560"/>
      <c r="F94" s="561">
        <f aca="true" t="shared" si="26" ref="F94:K94">SUM(F67,F69,F71,F73,F75,F78,F80,F85,F92)</f>
        <v>26025</v>
      </c>
      <c r="G94" s="561">
        <f t="shared" si="26"/>
        <v>7025</v>
      </c>
      <c r="H94" s="561">
        <f t="shared" si="26"/>
        <v>33050</v>
      </c>
      <c r="I94" s="561">
        <f t="shared" si="26"/>
        <v>23766</v>
      </c>
      <c r="J94" s="575">
        <f t="shared" si="26"/>
        <v>6417</v>
      </c>
      <c r="K94" s="560">
        <f t="shared" si="26"/>
        <v>30183</v>
      </c>
      <c r="L94" s="153">
        <f t="shared" si="3"/>
        <v>-2867</v>
      </c>
    </row>
    <row r="95" spans="1:12" ht="21" customHeight="1" thickBot="1">
      <c r="A95" s="562"/>
      <c r="B95" s="563" t="s">
        <v>456</v>
      </c>
      <c r="C95" s="564">
        <f>SUM(C60,C66)</f>
        <v>125867</v>
      </c>
      <c r="D95" s="564">
        <f>SUM(D60,D66)</f>
        <v>33308</v>
      </c>
      <c r="E95" s="564">
        <f>SUM(E60,E66)</f>
        <v>159175</v>
      </c>
      <c r="F95" s="565">
        <f aca="true" t="shared" si="27" ref="F95:K95">SUM(F60,F66,F94)</f>
        <v>303620</v>
      </c>
      <c r="G95" s="566">
        <f t="shared" si="27"/>
        <v>78678</v>
      </c>
      <c r="H95" s="567">
        <f t="shared" si="27"/>
        <v>382298</v>
      </c>
      <c r="I95" s="565">
        <f t="shared" si="27"/>
        <v>211111</v>
      </c>
      <c r="J95" s="576">
        <f t="shared" si="27"/>
        <v>50752</v>
      </c>
      <c r="K95" s="564">
        <f t="shared" si="27"/>
        <v>261787</v>
      </c>
      <c r="L95" s="153">
        <f t="shared" si="3"/>
        <v>-120511</v>
      </c>
    </row>
    <row r="96" spans="1:12" ht="12.75">
      <c r="A96" s="100"/>
      <c r="B96" s="101"/>
      <c r="C96" s="101"/>
      <c r="D96" s="101"/>
      <c r="E96" s="101"/>
      <c r="L96" s="153">
        <f t="shared" si="3"/>
        <v>0</v>
      </c>
    </row>
    <row r="97" spans="1:12" ht="12.75">
      <c r="A97" s="100"/>
      <c r="B97" s="101"/>
      <c r="C97" s="101"/>
      <c r="D97" s="101"/>
      <c r="E97" s="101"/>
      <c r="L97" s="153">
        <f t="shared" si="3"/>
        <v>0</v>
      </c>
    </row>
    <row r="98" spans="1:12" ht="12.75">
      <c r="A98" s="100"/>
      <c r="B98" s="101"/>
      <c r="C98" s="101"/>
      <c r="D98" s="101"/>
      <c r="E98" s="101"/>
      <c r="L98" s="153">
        <f t="shared" si="3"/>
        <v>0</v>
      </c>
    </row>
    <row r="99" spans="1:12" ht="15.75">
      <c r="A99" s="102" t="s">
        <v>757</v>
      </c>
      <c r="B99" s="101"/>
      <c r="C99" s="101"/>
      <c r="D99" s="101"/>
      <c r="E99" s="101"/>
      <c r="L99" s="153">
        <f t="shared" si="3"/>
        <v>0</v>
      </c>
    </row>
    <row r="100" spans="1:12" ht="12.75">
      <c r="A100" s="100"/>
      <c r="B100" s="101"/>
      <c r="C100" s="101"/>
      <c r="D100" s="101"/>
      <c r="E100" s="101"/>
      <c r="L100" s="153">
        <f t="shared" si="3"/>
        <v>0</v>
      </c>
    </row>
    <row r="101" spans="1:12" ht="15.75">
      <c r="A101" s="663" t="s">
        <v>56</v>
      </c>
      <c r="B101" s="661"/>
      <c r="C101" s="661"/>
      <c r="D101" s="661"/>
      <c r="E101" s="661"/>
      <c r="F101" s="661"/>
      <c r="G101" s="661"/>
      <c r="H101" s="661"/>
      <c r="L101" s="153">
        <f t="shared" si="3"/>
        <v>0</v>
      </c>
    </row>
    <row r="102" spans="1:12" ht="15.75">
      <c r="A102" s="663" t="s">
        <v>712</v>
      </c>
      <c r="B102" s="661"/>
      <c r="C102" s="661"/>
      <c r="D102" s="661"/>
      <c r="E102" s="661"/>
      <c r="F102" s="661"/>
      <c r="G102" s="661"/>
      <c r="H102" s="661"/>
      <c r="L102" s="153">
        <f t="shared" si="3"/>
        <v>0</v>
      </c>
    </row>
    <row r="103" spans="1:12" ht="15.75">
      <c r="A103" s="663" t="s">
        <v>57</v>
      </c>
      <c r="B103" s="661"/>
      <c r="C103" s="661"/>
      <c r="D103" s="661"/>
      <c r="E103" s="661"/>
      <c r="F103" s="661"/>
      <c r="G103" s="661"/>
      <c r="H103" s="661"/>
      <c r="L103" s="153">
        <f t="shared" si="3"/>
        <v>0</v>
      </c>
    </row>
    <row r="104" spans="1:12" ht="15.75">
      <c r="A104" s="663" t="s">
        <v>61</v>
      </c>
      <c r="B104" s="661"/>
      <c r="C104" s="661"/>
      <c r="D104" s="661"/>
      <c r="E104" s="661"/>
      <c r="F104" s="661"/>
      <c r="G104" s="661"/>
      <c r="H104" s="661"/>
      <c r="L104" s="153">
        <f t="shared" si="3"/>
        <v>0</v>
      </c>
    </row>
    <row r="105" spans="1:12" ht="15.75">
      <c r="A105" s="100"/>
      <c r="B105" s="103"/>
      <c r="C105" s="101"/>
      <c r="D105" s="101"/>
      <c r="E105" s="5" t="s">
        <v>109</v>
      </c>
      <c r="L105" s="153">
        <f t="shared" si="3"/>
        <v>0</v>
      </c>
    </row>
    <row r="106" spans="1:12" s="68" customFormat="1" ht="12.75">
      <c r="A106" s="49" t="s">
        <v>48</v>
      </c>
      <c r="B106" s="49" t="s">
        <v>5</v>
      </c>
      <c r="C106" s="52"/>
      <c r="D106" s="53" t="s">
        <v>282</v>
      </c>
      <c r="E106" s="54"/>
      <c r="F106" s="52"/>
      <c r="G106" s="53" t="s">
        <v>487</v>
      </c>
      <c r="H106" s="54"/>
      <c r="I106" s="52"/>
      <c r="J106" s="53" t="s">
        <v>690</v>
      </c>
      <c r="K106" s="54"/>
      <c r="L106" s="153">
        <f t="shared" si="3"/>
        <v>0</v>
      </c>
    </row>
    <row r="107" spans="1:12" ht="12.75">
      <c r="A107" s="51" t="s">
        <v>49</v>
      </c>
      <c r="B107" s="51"/>
      <c r="C107" s="49" t="s">
        <v>59</v>
      </c>
      <c r="D107" s="49" t="s">
        <v>60</v>
      </c>
      <c r="E107" s="49" t="s">
        <v>6</v>
      </c>
      <c r="F107" s="49" t="s">
        <v>59</v>
      </c>
      <c r="G107" s="49" t="s">
        <v>60</v>
      </c>
      <c r="H107" s="49" t="s">
        <v>6</v>
      </c>
      <c r="I107" s="49" t="s">
        <v>59</v>
      </c>
      <c r="J107" s="49" t="s">
        <v>60</v>
      </c>
      <c r="K107" s="49" t="s">
        <v>6</v>
      </c>
      <c r="L107" s="153" t="e">
        <f t="shared" si="3"/>
        <v>#VALUE!</v>
      </c>
    </row>
    <row r="108" spans="1:12" ht="12.75">
      <c r="A108" s="75" t="s">
        <v>384</v>
      </c>
      <c r="B108" s="96" t="s">
        <v>343</v>
      </c>
      <c r="C108" s="307">
        <f aca="true" t="shared" si="28" ref="C108:K108">SUM(C109:C114)</f>
        <v>20471</v>
      </c>
      <c r="D108" s="105">
        <f t="shared" si="28"/>
        <v>5529</v>
      </c>
      <c r="E108" s="105">
        <f t="shared" si="28"/>
        <v>26000</v>
      </c>
      <c r="F108" s="307">
        <f t="shared" si="28"/>
        <v>21142</v>
      </c>
      <c r="G108" s="105">
        <f t="shared" si="28"/>
        <v>5708</v>
      </c>
      <c r="H108" s="105">
        <f t="shared" si="28"/>
        <v>26850</v>
      </c>
      <c r="I108" s="307">
        <f t="shared" si="28"/>
        <v>5613</v>
      </c>
      <c r="J108" s="105">
        <f t="shared" si="28"/>
        <v>1516</v>
      </c>
      <c r="K108" s="105">
        <f t="shared" si="28"/>
        <v>7129</v>
      </c>
      <c r="L108" s="153">
        <f t="shared" si="3"/>
        <v>-19721</v>
      </c>
    </row>
    <row r="109" spans="1:12" ht="12.75">
      <c r="A109" s="76"/>
      <c r="B109" s="163" t="s">
        <v>366</v>
      </c>
      <c r="C109" s="183">
        <v>12598</v>
      </c>
      <c r="D109" s="164">
        <v>3402</v>
      </c>
      <c r="E109" s="183">
        <f>SUM(C109:D109)</f>
        <v>16000</v>
      </c>
      <c r="F109" s="183">
        <v>12598</v>
      </c>
      <c r="G109" s="164">
        <v>3402</v>
      </c>
      <c r="H109" s="183">
        <f>SUM(F109:G109)</f>
        <v>16000</v>
      </c>
      <c r="I109" s="183">
        <v>0</v>
      </c>
      <c r="J109" s="164">
        <v>0</v>
      </c>
      <c r="K109" s="183">
        <f aca="true" t="shared" si="29" ref="K109:K114">SUM(I109:J109)</f>
        <v>0</v>
      </c>
      <c r="L109" s="153">
        <f t="shared" si="3"/>
        <v>-16000</v>
      </c>
    </row>
    <row r="110" spans="1:12" ht="12.75">
      <c r="A110" s="76"/>
      <c r="B110" s="163" t="s">
        <v>344</v>
      </c>
      <c r="C110" s="183">
        <v>787</v>
      </c>
      <c r="D110" s="164">
        <v>213</v>
      </c>
      <c r="E110" s="183">
        <f>SUM(C110:D110)</f>
        <v>1000</v>
      </c>
      <c r="F110" s="183">
        <v>787</v>
      </c>
      <c r="G110" s="164">
        <v>213</v>
      </c>
      <c r="H110" s="183">
        <f>SUM(F110:G110)</f>
        <v>1000</v>
      </c>
      <c r="I110" s="183">
        <v>0</v>
      </c>
      <c r="J110" s="164">
        <v>0</v>
      </c>
      <c r="K110" s="183">
        <f t="shared" si="29"/>
        <v>0</v>
      </c>
      <c r="L110" s="153">
        <f t="shared" si="3"/>
        <v>-1000</v>
      </c>
    </row>
    <row r="111" spans="1:12" ht="12.75">
      <c r="A111" s="76"/>
      <c r="B111" s="163" t="s">
        <v>345</v>
      </c>
      <c r="C111" s="183">
        <v>3937</v>
      </c>
      <c r="D111" s="164">
        <v>1063</v>
      </c>
      <c r="E111" s="183">
        <f>SUM(C111:D111)</f>
        <v>5000</v>
      </c>
      <c r="F111" s="183">
        <v>3426</v>
      </c>
      <c r="G111" s="164">
        <v>924</v>
      </c>
      <c r="H111" s="183">
        <f>SUM(F111:G111)</f>
        <v>4350</v>
      </c>
      <c r="I111" s="183">
        <v>3228</v>
      </c>
      <c r="J111" s="164">
        <v>871</v>
      </c>
      <c r="K111" s="183">
        <f t="shared" si="29"/>
        <v>4099</v>
      </c>
      <c r="L111" s="153">
        <f t="shared" si="3"/>
        <v>-251</v>
      </c>
    </row>
    <row r="112" spans="1:12" ht="12.75">
      <c r="A112" s="76"/>
      <c r="B112" s="195" t="s">
        <v>127</v>
      </c>
      <c r="C112" s="183">
        <v>2362</v>
      </c>
      <c r="D112" s="164">
        <v>638</v>
      </c>
      <c r="E112" s="183">
        <f>SUM(C112:D112)</f>
        <v>3000</v>
      </c>
      <c r="F112" s="183">
        <v>3544</v>
      </c>
      <c r="G112" s="164">
        <v>956</v>
      </c>
      <c r="H112" s="183">
        <f>SUM(F112:G112)</f>
        <v>4500</v>
      </c>
      <c r="I112" s="183">
        <v>1811</v>
      </c>
      <c r="J112" s="164">
        <v>490</v>
      </c>
      <c r="K112" s="183">
        <f t="shared" si="29"/>
        <v>2301</v>
      </c>
      <c r="L112" s="153">
        <f t="shared" si="3"/>
        <v>-2199</v>
      </c>
    </row>
    <row r="113" spans="1:12" ht="12.75">
      <c r="A113" s="76"/>
      <c r="B113" s="195" t="s">
        <v>705</v>
      </c>
      <c r="C113" s="183"/>
      <c r="D113" s="164"/>
      <c r="E113" s="183"/>
      <c r="F113" s="183"/>
      <c r="G113" s="164"/>
      <c r="H113" s="183"/>
      <c r="I113" s="183">
        <v>574</v>
      </c>
      <c r="J113" s="164">
        <v>155</v>
      </c>
      <c r="K113" s="183">
        <f t="shared" si="29"/>
        <v>729</v>
      </c>
      <c r="L113" s="153"/>
    </row>
    <row r="114" spans="1:12" ht="12.75">
      <c r="A114" s="63"/>
      <c r="B114" s="170" t="s">
        <v>346</v>
      </c>
      <c r="C114" s="178">
        <v>787</v>
      </c>
      <c r="D114" s="106">
        <v>213</v>
      </c>
      <c r="E114" s="183">
        <f>SUM(C114:D114)</f>
        <v>1000</v>
      </c>
      <c r="F114" s="178">
        <v>787</v>
      </c>
      <c r="G114" s="106">
        <v>213</v>
      </c>
      <c r="H114" s="183">
        <f>SUM(F114:G114)</f>
        <v>1000</v>
      </c>
      <c r="I114" s="178">
        <v>0</v>
      </c>
      <c r="J114" s="106">
        <v>0</v>
      </c>
      <c r="K114" s="183">
        <f t="shared" si="29"/>
        <v>0</v>
      </c>
      <c r="L114" s="153">
        <f aca="true" t="shared" si="30" ref="L114:L138">K114-H114</f>
        <v>-1000</v>
      </c>
    </row>
    <row r="115" spans="1:12" ht="12.75">
      <c r="A115" s="75" t="s">
        <v>389</v>
      </c>
      <c r="B115" s="171" t="s">
        <v>147</v>
      </c>
      <c r="C115" s="105">
        <f>SUM(C117:C117)</f>
        <v>59055</v>
      </c>
      <c r="D115" s="105">
        <f>SUM(D117:D117)</f>
        <v>15945</v>
      </c>
      <c r="E115" s="105">
        <f>SUM(C115,D115)</f>
        <v>75000</v>
      </c>
      <c r="F115" s="105">
        <f>SUM(F116:F117)</f>
        <v>76044</v>
      </c>
      <c r="G115" s="105">
        <f>SUM(G116:G117)</f>
        <v>20530</v>
      </c>
      <c r="H115" s="105">
        <f>SUM(F115,G115)</f>
        <v>96574</v>
      </c>
      <c r="I115" s="105">
        <f>SUM(I116:I117)</f>
        <v>76443</v>
      </c>
      <c r="J115" s="105">
        <f>SUM(J116:J117)</f>
        <v>20617</v>
      </c>
      <c r="K115" s="539">
        <f>SUM(I115,J115)</f>
        <v>97060</v>
      </c>
      <c r="L115" s="153">
        <f t="shared" si="30"/>
        <v>486</v>
      </c>
    </row>
    <row r="116" spans="1:12" ht="12.75">
      <c r="A116" s="76"/>
      <c r="B116" s="195" t="s">
        <v>523</v>
      </c>
      <c r="C116" s="445"/>
      <c r="D116" s="445"/>
      <c r="E116" s="445"/>
      <c r="F116" s="164">
        <v>2048</v>
      </c>
      <c r="G116" s="164">
        <v>552</v>
      </c>
      <c r="H116" s="164">
        <f>SUM(F116:G116)</f>
        <v>2600</v>
      </c>
      <c r="I116" s="164">
        <v>1993</v>
      </c>
      <c r="J116" s="164">
        <v>537</v>
      </c>
      <c r="K116" s="535">
        <f>SUM(I116:J116)</f>
        <v>2530</v>
      </c>
      <c r="L116" s="153">
        <f t="shared" si="30"/>
        <v>-70</v>
      </c>
    </row>
    <row r="117" spans="1:12" ht="12.75">
      <c r="A117" s="76"/>
      <c r="B117" s="170" t="s">
        <v>367</v>
      </c>
      <c r="C117" s="173">
        <v>59055</v>
      </c>
      <c r="D117" s="173">
        <v>15945</v>
      </c>
      <c r="E117" s="173">
        <f>SUM(C117:D117)</f>
        <v>75000</v>
      </c>
      <c r="F117" s="173">
        <v>73996</v>
      </c>
      <c r="G117" s="173">
        <v>19978</v>
      </c>
      <c r="H117" s="173">
        <f>SUM(F117:G117)</f>
        <v>93974</v>
      </c>
      <c r="I117" s="173">
        <v>74450</v>
      </c>
      <c r="J117" s="173">
        <v>20080</v>
      </c>
      <c r="K117" s="540">
        <f>SUM(I117:J117)</f>
        <v>94530</v>
      </c>
      <c r="L117" s="153">
        <f t="shared" si="30"/>
        <v>556</v>
      </c>
    </row>
    <row r="118" spans="1:12" ht="12.75">
      <c r="A118" s="75" t="s">
        <v>390</v>
      </c>
      <c r="B118" s="171" t="s">
        <v>368</v>
      </c>
      <c r="C118" s="105">
        <f>SUM(C119:C119)</f>
        <v>2362</v>
      </c>
      <c r="D118" s="105">
        <f>SUM(D119:D119)</f>
        <v>638</v>
      </c>
      <c r="E118" s="105">
        <f>SUM(C118,D118)</f>
        <v>3000</v>
      </c>
      <c r="F118" s="105">
        <f>SUM(F119:F119)</f>
        <v>2362</v>
      </c>
      <c r="G118" s="105">
        <f>SUM(G119:G119)</f>
        <v>638</v>
      </c>
      <c r="H118" s="105">
        <f>SUM(F118,G118)</f>
        <v>3000</v>
      </c>
      <c r="I118" s="105">
        <f>SUM(I119:I119)</f>
        <v>2253</v>
      </c>
      <c r="J118" s="105">
        <f>SUM(J119:J119)</f>
        <v>608</v>
      </c>
      <c r="K118" s="539">
        <f>SUM(I118,J118)</f>
        <v>2861</v>
      </c>
      <c r="L118" s="153">
        <f t="shared" si="30"/>
        <v>-139</v>
      </c>
    </row>
    <row r="119" spans="1:12" ht="12.75">
      <c r="A119" s="76"/>
      <c r="B119" s="497" t="s">
        <v>710</v>
      </c>
      <c r="C119" s="173">
        <v>2362</v>
      </c>
      <c r="D119" s="173">
        <v>638</v>
      </c>
      <c r="E119" s="173">
        <f>SUM(C119:D119)</f>
        <v>3000</v>
      </c>
      <c r="F119" s="173">
        <v>2362</v>
      </c>
      <c r="G119" s="173">
        <v>638</v>
      </c>
      <c r="H119" s="173">
        <f>SUM(F119:G119)</f>
        <v>3000</v>
      </c>
      <c r="I119" s="173">
        <v>2253</v>
      </c>
      <c r="J119" s="173">
        <v>608</v>
      </c>
      <c r="K119" s="540">
        <f>SUM(I119:J119)</f>
        <v>2861</v>
      </c>
      <c r="L119" s="153">
        <f t="shared" si="30"/>
        <v>-139</v>
      </c>
    </row>
    <row r="120" spans="1:12" ht="12.75">
      <c r="A120" s="75" t="s">
        <v>391</v>
      </c>
      <c r="B120" s="96" t="s">
        <v>174</v>
      </c>
      <c r="C120" s="109">
        <f>SUM(C124:C124)</f>
        <v>11811</v>
      </c>
      <c r="D120" s="109">
        <f>SUM(D124:D124)</f>
        <v>3189</v>
      </c>
      <c r="E120" s="167">
        <f>SUM(E124:E124)</f>
        <v>15000</v>
      </c>
      <c r="F120" s="109">
        <f aca="true" t="shared" si="31" ref="F120:K120">SUM(F121:F124)</f>
        <v>10012</v>
      </c>
      <c r="G120" s="109">
        <f t="shared" si="31"/>
        <v>2703</v>
      </c>
      <c r="H120" s="109">
        <f t="shared" si="31"/>
        <v>12715</v>
      </c>
      <c r="I120" s="109">
        <f t="shared" si="31"/>
        <v>1622</v>
      </c>
      <c r="J120" s="109">
        <f t="shared" si="31"/>
        <v>298</v>
      </c>
      <c r="K120" s="541">
        <f t="shared" si="31"/>
        <v>1920</v>
      </c>
      <c r="L120" s="153">
        <f t="shared" si="30"/>
        <v>-10795</v>
      </c>
    </row>
    <row r="121" spans="1:12" ht="12.75">
      <c r="A121" s="76"/>
      <c r="B121" s="163" t="s">
        <v>457</v>
      </c>
      <c r="C121" s="200"/>
      <c r="D121" s="339"/>
      <c r="E121" s="200"/>
      <c r="F121" s="200">
        <v>1102</v>
      </c>
      <c r="G121" s="339">
        <v>298</v>
      </c>
      <c r="H121" s="200">
        <f>SUM(F121:G121)</f>
        <v>1400</v>
      </c>
      <c r="I121" s="200">
        <v>1102</v>
      </c>
      <c r="J121" s="339">
        <v>298</v>
      </c>
      <c r="K121" s="310">
        <f>SUM(I121:J121)</f>
        <v>1400</v>
      </c>
      <c r="L121" s="153">
        <f t="shared" si="30"/>
        <v>0</v>
      </c>
    </row>
    <row r="122" spans="1:12" ht="12.75">
      <c r="A122" s="76"/>
      <c r="B122" s="163" t="s">
        <v>458</v>
      </c>
      <c r="C122" s="200"/>
      <c r="D122" s="339"/>
      <c r="E122" s="200"/>
      <c r="F122" s="200">
        <v>8500</v>
      </c>
      <c r="G122" s="339">
        <v>2295</v>
      </c>
      <c r="H122" s="200">
        <f>SUM(F122:G122)</f>
        <v>10795</v>
      </c>
      <c r="I122" s="200">
        <v>0</v>
      </c>
      <c r="J122" s="339">
        <v>0</v>
      </c>
      <c r="K122" s="310">
        <v>0</v>
      </c>
      <c r="L122" s="153">
        <f t="shared" si="30"/>
        <v>-10795</v>
      </c>
    </row>
    <row r="123" spans="1:12" ht="12.75">
      <c r="A123" s="76"/>
      <c r="B123" s="163" t="s">
        <v>459</v>
      </c>
      <c r="C123" s="200"/>
      <c r="D123" s="339"/>
      <c r="E123" s="200"/>
      <c r="F123" s="200">
        <v>410</v>
      </c>
      <c r="G123" s="339">
        <v>110</v>
      </c>
      <c r="H123" s="200">
        <f>SUM(F123:G123)</f>
        <v>520</v>
      </c>
      <c r="I123" s="200">
        <v>520</v>
      </c>
      <c r="J123" s="339">
        <v>0</v>
      </c>
      <c r="K123" s="310">
        <f>SUM(I123:J123)</f>
        <v>520</v>
      </c>
      <c r="L123" s="153">
        <f t="shared" si="30"/>
        <v>0</v>
      </c>
    </row>
    <row r="124" spans="1:12" ht="12.75">
      <c r="A124" s="169"/>
      <c r="B124" s="87" t="s">
        <v>382</v>
      </c>
      <c r="C124" s="173">
        <v>11811</v>
      </c>
      <c r="D124" s="308">
        <v>3189</v>
      </c>
      <c r="E124" s="107">
        <f>SUM(C124:D124)</f>
        <v>15000</v>
      </c>
      <c r="F124" s="173">
        <v>0</v>
      </c>
      <c r="G124" s="308">
        <v>0</v>
      </c>
      <c r="H124" s="200">
        <f>SUM(F124:G124)</f>
        <v>0</v>
      </c>
      <c r="I124" s="173">
        <v>0</v>
      </c>
      <c r="J124" s="308">
        <v>0</v>
      </c>
      <c r="K124" s="310">
        <f>SUM(I124:J124)</f>
        <v>0</v>
      </c>
      <c r="L124" s="153">
        <f t="shared" si="30"/>
        <v>0</v>
      </c>
    </row>
    <row r="125" spans="1:12" ht="12.75">
      <c r="A125" s="75" t="s">
        <v>386</v>
      </c>
      <c r="B125" s="166" t="s">
        <v>348</v>
      </c>
      <c r="C125" s="167">
        <f aca="true" t="shared" si="32" ref="C125:K125">SUM(C126)</f>
        <v>3150</v>
      </c>
      <c r="D125" s="167">
        <f t="shared" si="32"/>
        <v>850</v>
      </c>
      <c r="E125" s="109">
        <f t="shared" si="32"/>
        <v>4000</v>
      </c>
      <c r="F125" s="167">
        <f t="shared" si="32"/>
        <v>0</v>
      </c>
      <c r="G125" s="167">
        <f t="shared" si="32"/>
        <v>0</v>
      </c>
      <c r="H125" s="109">
        <f t="shared" si="32"/>
        <v>0</v>
      </c>
      <c r="I125" s="167">
        <f t="shared" si="32"/>
        <v>12962</v>
      </c>
      <c r="J125" s="167">
        <f t="shared" si="32"/>
        <v>2935</v>
      </c>
      <c r="K125" s="541">
        <f t="shared" si="32"/>
        <v>15897</v>
      </c>
      <c r="L125" s="538">
        <f t="shared" si="30"/>
        <v>15897</v>
      </c>
    </row>
    <row r="126" spans="1:12" ht="12.75">
      <c r="A126" s="169"/>
      <c r="B126" s="163" t="s">
        <v>383</v>
      </c>
      <c r="C126" s="310">
        <v>3150</v>
      </c>
      <c r="D126" s="311">
        <v>850</v>
      </c>
      <c r="E126" s="155">
        <f>SUM(C126:D126)</f>
        <v>4000</v>
      </c>
      <c r="F126" s="310">
        <v>0</v>
      </c>
      <c r="G126" s="311">
        <v>0</v>
      </c>
      <c r="H126" s="155">
        <v>0</v>
      </c>
      <c r="I126" s="310">
        <v>12962</v>
      </c>
      <c r="J126" s="311">
        <v>2935</v>
      </c>
      <c r="K126" s="542">
        <f>SUM(I126:J126)</f>
        <v>15897</v>
      </c>
      <c r="L126" s="153">
        <f t="shared" si="30"/>
        <v>15897</v>
      </c>
    </row>
    <row r="127" spans="1:12" ht="12.75">
      <c r="A127" s="144" t="s">
        <v>392</v>
      </c>
      <c r="B127" s="96" t="s">
        <v>350</v>
      </c>
      <c r="C127" s="108">
        <f aca="true" t="shared" si="33" ref="C127:K127">SUM(C128)</f>
        <v>3150</v>
      </c>
      <c r="D127" s="108">
        <f t="shared" si="33"/>
        <v>850</v>
      </c>
      <c r="E127" s="196">
        <f t="shared" si="33"/>
        <v>4000</v>
      </c>
      <c r="F127" s="108">
        <f t="shared" si="33"/>
        <v>4103</v>
      </c>
      <c r="G127" s="108">
        <f t="shared" si="33"/>
        <v>1108</v>
      </c>
      <c r="H127" s="196">
        <f t="shared" si="33"/>
        <v>5211</v>
      </c>
      <c r="I127" s="108">
        <f t="shared" si="33"/>
        <v>4103</v>
      </c>
      <c r="J127" s="108">
        <f t="shared" si="33"/>
        <v>1108</v>
      </c>
      <c r="K127" s="543">
        <f t="shared" si="33"/>
        <v>5211</v>
      </c>
      <c r="L127" s="153">
        <f t="shared" si="30"/>
        <v>0</v>
      </c>
    </row>
    <row r="128" spans="1:12" ht="12.75">
      <c r="A128" s="172"/>
      <c r="B128" s="87" t="s">
        <v>707</v>
      </c>
      <c r="C128" s="173">
        <v>3150</v>
      </c>
      <c r="D128" s="173">
        <v>850</v>
      </c>
      <c r="E128" s="110">
        <f>SUM(C128:D128)</f>
        <v>4000</v>
      </c>
      <c r="F128" s="173">
        <v>4103</v>
      </c>
      <c r="G128" s="173">
        <v>1108</v>
      </c>
      <c r="H128" s="110">
        <f>SUM(F128:G128)</f>
        <v>5211</v>
      </c>
      <c r="I128" s="173">
        <v>4103</v>
      </c>
      <c r="J128" s="173">
        <v>1108</v>
      </c>
      <c r="K128" s="544">
        <f>SUM(I128:J128)</f>
        <v>5211</v>
      </c>
      <c r="L128" s="153">
        <f t="shared" si="30"/>
        <v>0</v>
      </c>
    </row>
    <row r="129" spans="1:12" ht="12.75">
      <c r="A129" s="88" t="s">
        <v>393</v>
      </c>
      <c r="B129" s="96" t="s">
        <v>351</v>
      </c>
      <c r="C129" s="105">
        <f>SUM(C131:C131)</f>
        <v>2362</v>
      </c>
      <c r="D129" s="105">
        <f>SUM(D131:D131)</f>
        <v>638</v>
      </c>
      <c r="E129" s="105">
        <f>SUM(E131:E131)</f>
        <v>3000</v>
      </c>
      <c r="F129" s="105">
        <f aca="true" t="shared" si="34" ref="F129:K129">SUM(F130:F131)</f>
        <v>4111</v>
      </c>
      <c r="G129" s="105">
        <f t="shared" si="34"/>
        <v>1110</v>
      </c>
      <c r="H129" s="105">
        <f t="shared" si="34"/>
        <v>5221</v>
      </c>
      <c r="I129" s="105">
        <f t="shared" si="34"/>
        <v>3636</v>
      </c>
      <c r="J129" s="105">
        <f t="shared" si="34"/>
        <v>982</v>
      </c>
      <c r="K129" s="539">
        <f t="shared" si="34"/>
        <v>4618</v>
      </c>
      <c r="L129" s="153">
        <f t="shared" si="30"/>
        <v>-603</v>
      </c>
    </row>
    <row r="130" spans="1:12" s="274" customFormat="1" ht="12.75">
      <c r="A130" s="446"/>
      <c r="B130" s="163" t="s">
        <v>526</v>
      </c>
      <c r="C130" s="106"/>
      <c r="D130" s="106"/>
      <c r="E130" s="178"/>
      <c r="F130" s="106">
        <v>1496</v>
      </c>
      <c r="G130" s="106">
        <v>404</v>
      </c>
      <c r="H130" s="178">
        <f>SUM(F130:G130)</f>
        <v>1900</v>
      </c>
      <c r="I130" s="106">
        <v>1021</v>
      </c>
      <c r="J130" s="106">
        <v>276</v>
      </c>
      <c r="K130" s="545">
        <f>SUM(I130:J130)</f>
        <v>1297</v>
      </c>
      <c r="L130" s="153">
        <f t="shared" si="30"/>
        <v>-603</v>
      </c>
    </row>
    <row r="131" spans="1:12" ht="12.75">
      <c r="A131" s="90"/>
      <c r="B131" s="184" t="s">
        <v>706</v>
      </c>
      <c r="C131" s="176">
        <v>2362</v>
      </c>
      <c r="D131" s="176">
        <v>638</v>
      </c>
      <c r="E131" s="312">
        <f>SUM(C131:D131)</f>
        <v>3000</v>
      </c>
      <c r="F131" s="176">
        <v>2615</v>
      </c>
      <c r="G131" s="176">
        <v>706</v>
      </c>
      <c r="H131" s="312">
        <f>SUM(F131:G131)</f>
        <v>3321</v>
      </c>
      <c r="I131" s="176">
        <v>2615</v>
      </c>
      <c r="J131" s="176">
        <v>706</v>
      </c>
      <c r="K131" s="546">
        <f>SUM(I131:J131)</f>
        <v>3321</v>
      </c>
      <c r="L131" s="153">
        <f t="shared" si="30"/>
        <v>0</v>
      </c>
    </row>
    <row r="132" spans="1:12" ht="12.75">
      <c r="A132" s="89" t="s">
        <v>529</v>
      </c>
      <c r="B132" s="166" t="s">
        <v>527</v>
      </c>
      <c r="C132" s="164"/>
      <c r="D132" s="164"/>
      <c r="E132" s="183"/>
      <c r="F132" s="196">
        <f aca="true" t="shared" si="35" ref="F132:K132">SUM(F133)</f>
        <v>3544</v>
      </c>
      <c r="G132" s="196">
        <f t="shared" si="35"/>
        <v>956</v>
      </c>
      <c r="H132" s="196">
        <f t="shared" si="35"/>
        <v>4500</v>
      </c>
      <c r="I132" s="196">
        <f t="shared" si="35"/>
        <v>3351</v>
      </c>
      <c r="J132" s="196">
        <f t="shared" si="35"/>
        <v>906</v>
      </c>
      <c r="K132" s="543">
        <f t="shared" si="35"/>
        <v>4257</v>
      </c>
      <c r="L132" s="153">
        <f t="shared" si="30"/>
        <v>-243</v>
      </c>
    </row>
    <row r="133" spans="1:12" ht="12.75">
      <c r="A133" s="89"/>
      <c r="B133" s="163" t="s">
        <v>528</v>
      </c>
      <c r="C133" s="164"/>
      <c r="D133" s="164"/>
      <c r="E133" s="183"/>
      <c r="F133" s="164">
        <v>3544</v>
      </c>
      <c r="G133" s="164">
        <v>956</v>
      </c>
      <c r="H133" s="183">
        <f>SUM(F133:G133)</f>
        <v>4500</v>
      </c>
      <c r="I133" s="164">
        <v>3351</v>
      </c>
      <c r="J133" s="164">
        <v>906</v>
      </c>
      <c r="K133" s="547">
        <f>SUM(I133:J133)</f>
        <v>4257</v>
      </c>
      <c r="L133" s="153">
        <f t="shared" si="30"/>
        <v>-243</v>
      </c>
    </row>
    <row r="134" spans="1:12" ht="12.75">
      <c r="A134" s="88" t="s">
        <v>394</v>
      </c>
      <c r="B134" s="96" t="s">
        <v>352</v>
      </c>
      <c r="C134" s="105">
        <f aca="true" t="shared" si="36" ref="C134:K134">SUM(C135:C135)</f>
        <v>2362</v>
      </c>
      <c r="D134" s="105">
        <f t="shared" si="36"/>
        <v>638</v>
      </c>
      <c r="E134" s="105">
        <f t="shared" si="36"/>
        <v>3000</v>
      </c>
      <c r="F134" s="105">
        <f t="shared" si="36"/>
        <v>0</v>
      </c>
      <c r="G134" s="105">
        <f t="shared" si="36"/>
        <v>0</v>
      </c>
      <c r="H134" s="105">
        <f t="shared" si="36"/>
        <v>0</v>
      </c>
      <c r="I134" s="105">
        <f t="shared" si="36"/>
        <v>0</v>
      </c>
      <c r="J134" s="105">
        <f t="shared" si="36"/>
        <v>0</v>
      </c>
      <c r="K134" s="539">
        <f t="shared" si="36"/>
        <v>0</v>
      </c>
      <c r="L134" s="153">
        <f t="shared" si="30"/>
        <v>0</v>
      </c>
    </row>
    <row r="135" spans="1:12" ht="12.75">
      <c r="A135" s="90"/>
      <c r="B135" s="184" t="s">
        <v>353</v>
      </c>
      <c r="C135" s="176">
        <v>2362</v>
      </c>
      <c r="D135" s="176">
        <v>638</v>
      </c>
      <c r="E135" s="312">
        <f>SUM(C135:D135)</f>
        <v>3000</v>
      </c>
      <c r="F135" s="176">
        <v>0</v>
      </c>
      <c r="G135" s="176">
        <v>0</v>
      </c>
      <c r="H135" s="312">
        <f>SUM(F135:G135)</f>
        <v>0</v>
      </c>
      <c r="I135" s="176">
        <v>0</v>
      </c>
      <c r="J135" s="176">
        <v>0</v>
      </c>
      <c r="K135" s="546">
        <f>SUM(I135:J135)</f>
        <v>0</v>
      </c>
      <c r="L135" s="153">
        <f t="shared" si="30"/>
        <v>0</v>
      </c>
    </row>
    <row r="136" spans="1:12" ht="12.75">
      <c r="A136" s="88" t="s">
        <v>395</v>
      </c>
      <c r="B136" s="96" t="s">
        <v>354</v>
      </c>
      <c r="C136" s="105">
        <f aca="true" t="shared" si="37" ref="C136:K136">SUM(C137:C137)</f>
        <v>2362</v>
      </c>
      <c r="D136" s="105">
        <f t="shared" si="37"/>
        <v>638</v>
      </c>
      <c r="E136" s="105">
        <f t="shared" si="37"/>
        <v>3000</v>
      </c>
      <c r="F136" s="105">
        <f t="shared" si="37"/>
        <v>2112</v>
      </c>
      <c r="G136" s="105">
        <f t="shared" si="37"/>
        <v>568</v>
      </c>
      <c r="H136" s="105">
        <f t="shared" si="37"/>
        <v>2680</v>
      </c>
      <c r="I136" s="105">
        <f t="shared" si="37"/>
        <v>2112</v>
      </c>
      <c r="J136" s="105">
        <f t="shared" si="37"/>
        <v>568</v>
      </c>
      <c r="K136" s="539">
        <f t="shared" si="37"/>
        <v>2680</v>
      </c>
      <c r="L136" s="153">
        <f t="shared" si="30"/>
        <v>0</v>
      </c>
    </row>
    <row r="137" spans="1:12" ht="12.75">
      <c r="A137" s="90"/>
      <c r="B137" s="184" t="s">
        <v>355</v>
      </c>
      <c r="C137" s="176">
        <v>2362</v>
      </c>
      <c r="D137" s="176">
        <v>638</v>
      </c>
      <c r="E137" s="312">
        <f>SUM(C137:D137)</f>
        <v>3000</v>
      </c>
      <c r="F137" s="176">
        <v>2112</v>
      </c>
      <c r="G137" s="176">
        <v>568</v>
      </c>
      <c r="H137" s="312">
        <f>SUM(F137:G137)</f>
        <v>2680</v>
      </c>
      <c r="I137" s="176">
        <v>2112</v>
      </c>
      <c r="J137" s="176">
        <v>568</v>
      </c>
      <c r="K137" s="312">
        <f>SUM(I137:J137)</f>
        <v>2680</v>
      </c>
      <c r="L137" s="153">
        <f t="shared" si="30"/>
        <v>0</v>
      </c>
    </row>
    <row r="138" spans="1:12" ht="27.75" customHeight="1">
      <c r="A138" s="568"/>
      <c r="B138" s="569" t="s">
        <v>62</v>
      </c>
      <c r="C138" s="570">
        <f>SUM(C108,C115,C120,C125,C127,C129,C134,C136,C118)</f>
        <v>107085</v>
      </c>
      <c r="D138" s="570">
        <f>SUM(D108,D115,D120,D125,D127,D129,D134,D136,D118)</f>
        <v>28915</v>
      </c>
      <c r="E138" s="570">
        <f>SUM(E108,E115,E120,E125,E127,E129,E134,E136,E118)</f>
        <v>136000</v>
      </c>
      <c r="F138" s="570">
        <f>SUM(F108,F115,F120,F125,F127,F129,F134,F136,F118)</f>
        <v>119886</v>
      </c>
      <c r="G138" s="570">
        <f>SUM(G108,G115,G120,G125,G127,G129,G134,G136,G118)</f>
        <v>32365</v>
      </c>
      <c r="H138" s="570">
        <f>SUM(H108,H115,H120,H125,H127,H129,H134,H136,H118,H132)</f>
        <v>156751</v>
      </c>
      <c r="I138" s="570">
        <f>SUM(I108,I115,I120,I125,I127,I129,I134,I136,I118,I132)</f>
        <v>112095</v>
      </c>
      <c r="J138" s="570">
        <f>SUM(J108,J115,J120,J125,J127,J129,J134,J136,J118,J132)</f>
        <v>29538</v>
      </c>
      <c r="K138" s="570">
        <f>SUM(K108,K115,K120,K125,K127,K129,K134,K136,K118,K132)</f>
        <v>141633</v>
      </c>
      <c r="L138" s="153">
        <f t="shared" si="30"/>
        <v>-15118</v>
      </c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50" ht="15" customHeight="1"/>
    <row r="151" ht="15" customHeight="1"/>
    <row r="152" ht="18" customHeight="1"/>
    <row r="153" ht="15" customHeight="1"/>
    <row r="154" ht="15" customHeight="1"/>
    <row r="155" ht="12.75" customHeight="1"/>
  </sheetData>
  <sheetProtection/>
  <mergeCells count="8">
    <mergeCell ref="A103:H103"/>
    <mergeCell ref="A104:H104"/>
    <mergeCell ref="A3:H3"/>
    <mergeCell ref="A4:H4"/>
    <mergeCell ref="A5:H5"/>
    <mergeCell ref="A6:H6"/>
    <mergeCell ref="A101:H101"/>
    <mergeCell ref="A102:H10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  <rowBreaks count="2" manualBreakCount="2">
    <brk id="50" max="10" man="1"/>
    <brk id="9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8.7109375" style="0" customWidth="1"/>
    <col min="2" max="2" width="47.140625" style="0" customWidth="1"/>
    <col min="3" max="3" width="14.7109375" style="0" customWidth="1"/>
    <col min="4" max="4" width="12.57421875" style="0" customWidth="1"/>
    <col min="5" max="5" width="13.140625" style="0" customWidth="1"/>
  </cols>
  <sheetData>
    <row r="1" spans="1:4" ht="15.75">
      <c r="A1" s="46" t="s">
        <v>758</v>
      </c>
      <c r="B1" s="46"/>
      <c r="C1" s="46"/>
      <c r="D1" s="5"/>
    </row>
    <row r="2" spans="1:4" ht="15.75">
      <c r="A2" s="46"/>
      <c r="B2" s="46"/>
      <c r="C2" s="46"/>
      <c r="D2" s="5"/>
    </row>
    <row r="3" spans="1:4" ht="15.75">
      <c r="A3" s="660" t="s">
        <v>44</v>
      </c>
      <c r="B3" s="661"/>
      <c r="C3" s="661"/>
      <c r="D3" s="661"/>
    </row>
    <row r="4" spans="1:4" ht="15.75">
      <c r="A4" s="660" t="s">
        <v>731</v>
      </c>
      <c r="B4" s="661"/>
      <c r="C4" s="661"/>
      <c r="D4" s="661"/>
    </row>
    <row r="5" spans="1:4" ht="15.75">
      <c r="A5" s="660" t="s">
        <v>428</v>
      </c>
      <c r="B5" s="661"/>
      <c r="C5" s="661"/>
      <c r="D5" s="661"/>
    </row>
    <row r="6" spans="1:4" ht="15.75">
      <c r="A6" s="660" t="s">
        <v>429</v>
      </c>
      <c r="B6" s="661"/>
      <c r="C6" s="661"/>
      <c r="D6" s="661"/>
    </row>
    <row r="7" spans="1:4" ht="15.75">
      <c r="A7" s="46"/>
      <c r="B7" s="46"/>
      <c r="C7" s="47"/>
      <c r="D7" s="5"/>
    </row>
    <row r="8" spans="1:4" ht="15.75">
      <c r="A8" s="46"/>
      <c r="B8" s="46"/>
      <c r="C8" s="47"/>
      <c r="D8" s="5"/>
    </row>
    <row r="9" spans="1:4" ht="15.75">
      <c r="A9" s="46"/>
      <c r="B9" s="69" t="s">
        <v>63</v>
      </c>
      <c r="C9" s="47"/>
      <c r="D9" s="5"/>
    </row>
    <row r="10" spans="1:5" ht="15" customHeight="1">
      <c r="A10" s="62" t="s">
        <v>48</v>
      </c>
      <c r="B10" s="49" t="s">
        <v>5</v>
      </c>
      <c r="C10" s="664" t="s">
        <v>282</v>
      </c>
      <c r="D10" s="664" t="s">
        <v>479</v>
      </c>
      <c r="E10" s="664" t="s">
        <v>580</v>
      </c>
    </row>
    <row r="11" spans="1:5" ht="27" customHeight="1">
      <c r="A11" s="63" t="s">
        <v>49</v>
      </c>
      <c r="B11" s="51"/>
      <c r="C11" s="608"/>
      <c r="D11" s="608"/>
      <c r="E11" s="608"/>
    </row>
    <row r="12" spans="1:5" ht="15" customHeight="1">
      <c r="A12" s="144" t="s">
        <v>396</v>
      </c>
      <c r="B12" s="141" t="s">
        <v>120</v>
      </c>
      <c r="C12" s="105">
        <f>SUM(C14:C16)</f>
        <v>11500</v>
      </c>
      <c r="D12" s="105">
        <f>SUM(D13:D16)</f>
        <v>22961</v>
      </c>
      <c r="E12" s="105">
        <f>SUM(E13:E16)</f>
        <v>22461</v>
      </c>
    </row>
    <row r="13" spans="1:5" s="274" customFormat="1" ht="15" customHeight="1">
      <c r="A13" s="198"/>
      <c r="B13" s="158" t="s">
        <v>548</v>
      </c>
      <c r="C13" s="106"/>
      <c r="D13" s="106">
        <v>100</v>
      </c>
      <c r="E13" s="106">
        <v>100</v>
      </c>
    </row>
    <row r="14" spans="1:5" ht="15" customHeight="1">
      <c r="A14" s="145"/>
      <c r="B14" s="194" t="s">
        <v>172</v>
      </c>
      <c r="C14" s="164">
        <v>500</v>
      </c>
      <c r="D14" s="164">
        <v>500</v>
      </c>
      <c r="E14" s="164">
        <v>0</v>
      </c>
    </row>
    <row r="15" spans="1:5" ht="15" customHeight="1">
      <c r="A15" s="145"/>
      <c r="B15" s="194" t="s">
        <v>328</v>
      </c>
      <c r="C15" s="164">
        <v>9000</v>
      </c>
      <c r="D15" s="164">
        <v>18750</v>
      </c>
      <c r="E15" s="164">
        <v>18750</v>
      </c>
    </row>
    <row r="16" spans="1:5" ht="15" customHeight="1">
      <c r="A16" s="145"/>
      <c r="B16" s="158" t="s">
        <v>327</v>
      </c>
      <c r="C16" s="106">
        <v>2000</v>
      </c>
      <c r="D16" s="106">
        <v>3611</v>
      </c>
      <c r="E16" s="106">
        <v>3611</v>
      </c>
    </row>
    <row r="17" spans="1:5" ht="15" customHeight="1">
      <c r="A17" s="146"/>
      <c r="B17" s="143" t="s">
        <v>64</v>
      </c>
      <c r="C17" s="142">
        <f>SUM(C12)</f>
        <v>11500</v>
      </c>
      <c r="D17" s="142">
        <f>SUM(D12)</f>
        <v>22961</v>
      </c>
      <c r="E17" s="142">
        <f>SUM(E12)</f>
        <v>22461</v>
      </c>
    </row>
    <row r="18" spans="1:4" ht="15" customHeight="1">
      <c r="A18" s="5"/>
      <c r="B18" s="5"/>
      <c r="C18" s="5"/>
      <c r="D18" s="5"/>
    </row>
    <row r="19" spans="1:4" ht="15" customHeight="1">
      <c r="A19" s="5"/>
      <c r="B19" s="5"/>
      <c r="C19" s="5"/>
      <c r="D19" s="5"/>
    </row>
    <row r="20" spans="1:4" ht="15" customHeight="1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</sheetData>
  <sheetProtection/>
  <mergeCells count="7">
    <mergeCell ref="E10:E11"/>
    <mergeCell ref="C10:C11"/>
    <mergeCell ref="D10:D11"/>
    <mergeCell ref="A3:D3"/>
    <mergeCell ref="A4:D4"/>
    <mergeCell ref="A5:D5"/>
    <mergeCell ref="A6:D6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18.28125" style="0" customWidth="1"/>
    <col min="2" max="2" width="24.57421875" style="0" customWidth="1"/>
    <col min="3" max="3" width="20.7109375" style="0" customWidth="1"/>
    <col min="4" max="4" width="14.7109375" style="0" customWidth="1"/>
    <col min="5" max="5" width="14.140625" style="0" customWidth="1"/>
  </cols>
  <sheetData>
    <row r="1" spans="1:3" ht="15.75">
      <c r="A1" s="4" t="s">
        <v>759</v>
      </c>
      <c r="B1" s="4"/>
      <c r="C1" s="4"/>
    </row>
    <row r="2" spans="1:3" ht="15.75">
      <c r="A2" s="4"/>
      <c r="B2" s="4"/>
      <c r="C2" s="4"/>
    </row>
    <row r="3" spans="1:4" ht="15.75">
      <c r="A3" s="647" t="s">
        <v>374</v>
      </c>
      <c r="B3" s="661"/>
      <c r="C3" s="661"/>
      <c r="D3" s="661"/>
    </row>
    <row r="4" spans="1:4" ht="15.75">
      <c r="A4" s="665" t="s">
        <v>743</v>
      </c>
      <c r="B4" s="648"/>
      <c r="C4" s="648"/>
      <c r="D4" s="648"/>
    </row>
    <row r="5" spans="1:3" ht="15.75">
      <c r="A5" s="4"/>
      <c r="B5" s="327" t="s">
        <v>375</v>
      </c>
      <c r="C5" s="4"/>
    </row>
    <row r="6" spans="1:3" ht="12.75">
      <c r="A6" s="5"/>
      <c r="B6" s="5"/>
      <c r="C6" s="5"/>
    </row>
    <row r="7" spans="1:3" ht="12.75">
      <c r="A7" s="5"/>
      <c r="B7" s="5" t="s">
        <v>376</v>
      </c>
      <c r="C7" s="5"/>
    </row>
    <row r="8" spans="1:5" ht="12.75" customHeight="1">
      <c r="A8" s="49" t="s">
        <v>4</v>
      </c>
      <c r="B8" s="595" t="s">
        <v>5</v>
      </c>
      <c r="C8" s="595" t="s">
        <v>282</v>
      </c>
      <c r="D8" s="662" t="s">
        <v>488</v>
      </c>
      <c r="E8" s="662" t="s">
        <v>718</v>
      </c>
    </row>
    <row r="9" spans="1:5" ht="26.25" customHeight="1">
      <c r="A9" s="50" t="s">
        <v>7</v>
      </c>
      <c r="B9" s="596"/>
      <c r="C9" s="596"/>
      <c r="D9" s="606"/>
      <c r="E9" s="606"/>
    </row>
    <row r="10" spans="1:5" ht="12.75">
      <c r="A10" s="75" t="s">
        <v>173</v>
      </c>
      <c r="B10" s="329" t="s">
        <v>377</v>
      </c>
      <c r="C10" s="332">
        <v>5000</v>
      </c>
      <c r="D10" s="332">
        <v>0</v>
      </c>
      <c r="E10" s="332">
        <v>53527</v>
      </c>
    </row>
    <row r="11" spans="1:5" ht="12.75">
      <c r="A11" s="331"/>
      <c r="B11" s="330" t="s">
        <v>378</v>
      </c>
      <c r="C11" s="328">
        <v>5000</v>
      </c>
      <c r="D11" s="328">
        <v>0</v>
      </c>
      <c r="E11" s="328">
        <v>53527</v>
      </c>
    </row>
  </sheetData>
  <sheetProtection/>
  <mergeCells count="4">
    <mergeCell ref="D8:D9"/>
    <mergeCell ref="A3:D3"/>
    <mergeCell ref="A4:D4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="130" zoomScaleSheetLayoutView="130" zoomScalePageLayoutView="0" workbookViewId="0" topLeftCell="A25">
      <selection activeCell="A45" sqref="A45"/>
    </sheetView>
  </sheetViews>
  <sheetFormatPr defaultColWidth="9.140625" defaultRowHeight="12.75"/>
  <cols>
    <col min="1" max="1" width="43.8515625" style="0" customWidth="1"/>
    <col min="2" max="2" width="16.421875" style="0" customWidth="1"/>
    <col min="3" max="3" width="12.8515625" style="0" customWidth="1"/>
    <col min="4" max="4" width="11.57421875" style="0" customWidth="1"/>
    <col min="5" max="5" width="14.7109375" style="0" customWidth="1"/>
    <col min="6" max="6" width="13.421875" style="0" customWidth="1"/>
    <col min="7" max="7" width="14.57421875" style="0" customWidth="1"/>
    <col min="8" max="8" width="11.00390625" style="0" customWidth="1"/>
  </cols>
  <sheetData>
    <row r="1" spans="1:13" ht="15.75">
      <c r="A1" s="4" t="s">
        <v>760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39"/>
      <c r="B4" s="39"/>
      <c r="C4" s="39"/>
      <c r="D4" s="39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39"/>
      <c r="B5" s="39"/>
      <c r="C5" s="6" t="s">
        <v>26</v>
      </c>
      <c r="D5" s="6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39"/>
      <c r="B6" s="39"/>
      <c r="C6" s="6" t="s">
        <v>283</v>
      </c>
      <c r="D6" s="6"/>
      <c r="E6" s="5"/>
      <c r="F6" s="5"/>
      <c r="G6" s="5"/>
      <c r="H6" s="5"/>
      <c r="I6" s="5"/>
      <c r="J6" s="5"/>
      <c r="K6" s="5"/>
      <c r="L6" s="5"/>
      <c r="M6" s="5"/>
    </row>
    <row r="7" spans="1:13" ht="15.75">
      <c r="A7" s="39"/>
      <c r="B7" s="39"/>
      <c r="C7" s="6"/>
      <c r="D7" s="6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5.5" customHeight="1">
      <c r="A9" s="49" t="s">
        <v>5</v>
      </c>
      <c r="B9" s="49" t="s">
        <v>65</v>
      </c>
      <c r="C9" s="49" t="s">
        <v>66</v>
      </c>
      <c r="D9" s="49" t="s">
        <v>67</v>
      </c>
      <c r="E9" s="62" t="s">
        <v>68</v>
      </c>
      <c r="F9" s="666" t="s">
        <v>138</v>
      </c>
      <c r="G9" s="174" t="s">
        <v>6</v>
      </c>
      <c r="H9" s="5"/>
      <c r="I9" s="5"/>
      <c r="J9" s="5"/>
      <c r="K9" s="5"/>
      <c r="L9" s="5"/>
      <c r="M9" s="5"/>
    </row>
    <row r="10" spans="1:13" ht="12.75">
      <c r="A10" s="50"/>
      <c r="B10" s="50" t="s">
        <v>69</v>
      </c>
      <c r="C10" s="50" t="s">
        <v>70</v>
      </c>
      <c r="D10" s="50"/>
      <c r="E10" s="169" t="s">
        <v>70</v>
      </c>
      <c r="F10" s="667"/>
      <c r="G10" s="175"/>
      <c r="H10" s="5"/>
      <c r="I10" s="5"/>
      <c r="J10" s="5"/>
      <c r="K10" s="5"/>
      <c r="L10" s="5"/>
      <c r="M10" s="5"/>
    </row>
    <row r="11" spans="1:13" ht="12.75">
      <c r="A11" s="51"/>
      <c r="B11" s="51" t="s">
        <v>71</v>
      </c>
      <c r="C11" s="51"/>
      <c r="D11" s="51"/>
      <c r="E11" s="63"/>
      <c r="F11" s="668"/>
      <c r="G11" s="72"/>
      <c r="H11" s="5"/>
      <c r="I11" s="5"/>
      <c r="J11" s="5"/>
      <c r="K11" s="5"/>
      <c r="L11" s="5"/>
      <c r="M11" s="5"/>
    </row>
    <row r="12" spans="1:13" ht="19.5" customHeight="1">
      <c r="A12" s="44" t="s">
        <v>133</v>
      </c>
      <c r="B12" s="44"/>
      <c r="C12" s="44"/>
      <c r="D12" s="44"/>
      <c r="E12" s="44"/>
      <c r="F12" s="483">
        <v>50</v>
      </c>
      <c r="G12" s="44">
        <f aca="true" t="shared" si="0" ref="G12:G22">SUM(B12:F12)</f>
        <v>50</v>
      </c>
      <c r="H12" s="5"/>
      <c r="I12" s="5"/>
      <c r="J12" s="5"/>
      <c r="K12" s="5"/>
      <c r="L12" s="5"/>
      <c r="M12" s="5"/>
    </row>
    <row r="13" spans="1:13" ht="19.5" customHeight="1">
      <c r="A13" s="44" t="s">
        <v>72</v>
      </c>
      <c r="B13" s="442">
        <v>35</v>
      </c>
      <c r="C13" s="44">
        <v>3</v>
      </c>
      <c r="D13" s="44"/>
      <c r="E13" s="44"/>
      <c r="F13" s="44"/>
      <c r="G13" s="44">
        <f t="shared" si="0"/>
        <v>38</v>
      </c>
      <c r="H13" s="5"/>
      <c r="I13" s="5"/>
      <c r="J13" s="5"/>
      <c r="K13" s="5"/>
      <c r="L13" s="5"/>
      <c r="M13" s="5"/>
    </row>
    <row r="14" spans="1:13" ht="19.5" customHeight="1">
      <c r="A14" s="44" t="s">
        <v>232</v>
      </c>
      <c r="B14" s="482">
        <v>25</v>
      </c>
      <c r="C14" s="44"/>
      <c r="D14" s="44"/>
      <c r="E14" s="44"/>
      <c r="F14" s="44"/>
      <c r="G14" s="44">
        <f t="shared" si="0"/>
        <v>25</v>
      </c>
      <c r="H14" s="5"/>
      <c r="I14" s="5"/>
      <c r="J14" s="5"/>
      <c r="K14" s="5"/>
      <c r="L14" s="5"/>
      <c r="M14" s="5"/>
    </row>
    <row r="15" spans="1:13" ht="19.5" customHeight="1">
      <c r="A15" s="44" t="s">
        <v>233</v>
      </c>
      <c r="B15" s="482">
        <v>22</v>
      </c>
      <c r="C15" s="44"/>
      <c r="D15" s="44"/>
      <c r="E15" s="44"/>
      <c r="F15" s="44"/>
      <c r="G15" s="44">
        <f t="shared" si="0"/>
        <v>22</v>
      </c>
      <c r="H15" s="5"/>
      <c r="I15" s="5"/>
      <c r="J15" s="5"/>
      <c r="K15" s="5"/>
      <c r="L15" s="5"/>
      <c r="M15" s="5"/>
    </row>
    <row r="16" spans="1:13" ht="19.5" customHeight="1">
      <c r="A16" s="44" t="s">
        <v>234</v>
      </c>
      <c r="B16" s="482">
        <v>12</v>
      </c>
      <c r="C16" s="44"/>
      <c r="D16" s="44">
        <v>50</v>
      </c>
      <c r="E16" s="44"/>
      <c r="F16" s="44"/>
      <c r="G16" s="44">
        <f t="shared" si="0"/>
        <v>62</v>
      </c>
      <c r="H16" s="5"/>
      <c r="I16" s="5"/>
      <c r="J16" s="5"/>
      <c r="K16" s="5"/>
      <c r="L16" s="5"/>
      <c r="M16" s="5"/>
    </row>
    <row r="17" spans="1:13" ht="19.5" customHeight="1">
      <c r="A17" s="44" t="s">
        <v>361</v>
      </c>
      <c r="B17" s="482">
        <v>6</v>
      </c>
      <c r="C17" s="44"/>
      <c r="D17" s="44"/>
      <c r="E17" s="44"/>
      <c r="F17" s="44"/>
      <c r="G17" s="44">
        <f t="shared" si="0"/>
        <v>6</v>
      </c>
      <c r="H17" s="5"/>
      <c r="I17" s="5"/>
      <c r="J17" s="5"/>
      <c r="K17" s="5"/>
      <c r="L17" s="5"/>
      <c r="M17" s="5"/>
    </row>
    <row r="18" spans="1:13" ht="19.5" customHeight="1">
      <c r="A18" s="44" t="s">
        <v>362</v>
      </c>
      <c r="B18" s="482">
        <v>29</v>
      </c>
      <c r="C18" s="44"/>
      <c r="D18" s="44"/>
      <c r="E18" s="44"/>
      <c r="F18" s="44"/>
      <c r="G18" s="44">
        <f t="shared" si="0"/>
        <v>29</v>
      </c>
      <c r="H18" s="5"/>
      <c r="I18" s="5"/>
      <c r="J18" s="5"/>
      <c r="K18" s="5"/>
      <c r="L18" s="5"/>
      <c r="M18" s="5"/>
    </row>
    <row r="19" spans="1:13" ht="19.5" customHeight="1">
      <c r="A19" s="44" t="s">
        <v>363</v>
      </c>
      <c r="B19" s="482">
        <v>11</v>
      </c>
      <c r="C19" s="44"/>
      <c r="D19" s="44"/>
      <c r="E19" s="44"/>
      <c r="F19" s="44"/>
      <c r="G19" s="44">
        <f t="shared" si="0"/>
        <v>11</v>
      </c>
      <c r="H19" s="5"/>
      <c r="I19" s="5"/>
      <c r="J19" s="5"/>
      <c r="K19" s="5"/>
      <c r="L19" s="5"/>
      <c r="M19" s="5"/>
    </row>
    <row r="20" spans="1:13" ht="19.5" customHeight="1">
      <c r="A20" s="44" t="s">
        <v>364</v>
      </c>
      <c r="B20" s="482">
        <v>15</v>
      </c>
      <c r="C20" s="44">
        <v>1</v>
      </c>
      <c r="D20" s="44"/>
      <c r="E20" s="44"/>
      <c r="F20" s="44"/>
      <c r="G20" s="44">
        <f t="shared" si="0"/>
        <v>16</v>
      </c>
      <c r="H20" s="5"/>
      <c r="I20" s="5"/>
      <c r="J20" s="5"/>
      <c r="K20" s="5"/>
      <c r="L20" s="5"/>
      <c r="M20" s="5"/>
    </row>
    <row r="21" spans="1:13" ht="19.5" customHeight="1">
      <c r="A21" s="44" t="s">
        <v>238</v>
      </c>
      <c r="B21" s="482">
        <v>9</v>
      </c>
      <c r="C21" s="44"/>
      <c r="D21" s="44"/>
      <c r="E21" s="44"/>
      <c r="F21" s="44"/>
      <c r="G21" s="44">
        <f t="shared" si="0"/>
        <v>9</v>
      </c>
      <c r="H21" s="5"/>
      <c r="I21" s="5"/>
      <c r="J21" s="5"/>
      <c r="K21" s="5"/>
      <c r="L21" s="5"/>
      <c r="M21" s="5"/>
    </row>
    <row r="22" spans="1:13" ht="19.5" customHeight="1">
      <c r="A22" s="44" t="s">
        <v>239</v>
      </c>
      <c r="B22" s="482">
        <v>46</v>
      </c>
      <c r="C22" s="44">
        <v>29</v>
      </c>
      <c r="D22" s="44"/>
      <c r="E22" s="44"/>
      <c r="F22" s="44"/>
      <c r="G22" s="44">
        <f t="shared" si="0"/>
        <v>75</v>
      </c>
      <c r="H22" s="5"/>
      <c r="I22" s="5"/>
      <c r="J22" s="5"/>
      <c r="K22" s="5"/>
      <c r="L22" s="5"/>
      <c r="M22" s="5"/>
    </row>
    <row r="23" spans="1:13" ht="19.5" customHeight="1">
      <c r="A23" s="57" t="s">
        <v>139</v>
      </c>
      <c r="B23" s="57">
        <f aca="true" t="shared" si="1" ref="B23:G23">SUM(B12:B22)</f>
        <v>210</v>
      </c>
      <c r="C23" s="57">
        <f t="shared" si="1"/>
        <v>33</v>
      </c>
      <c r="D23" s="57">
        <f t="shared" si="1"/>
        <v>50</v>
      </c>
      <c r="E23" s="57">
        <f t="shared" si="1"/>
        <v>0</v>
      </c>
      <c r="F23" s="57">
        <f t="shared" si="1"/>
        <v>50</v>
      </c>
      <c r="G23" s="57">
        <f t="shared" si="1"/>
        <v>343</v>
      </c>
      <c r="H23" s="66"/>
      <c r="I23" s="66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4" t="s">
        <v>761</v>
      </c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39"/>
      <c r="B26" s="39"/>
      <c r="C26" s="39"/>
      <c r="D26" s="39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39"/>
      <c r="B27" s="39"/>
      <c r="C27" s="6" t="s">
        <v>33</v>
      </c>
      <c r="D27" s="6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39"/>
      <c r="B28" s="39"/>
      <c r="C28" s="6" t="s">
        <v>284</v>
      </c>
      <c r="D28" s="6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 customHeight="1">
      <c r="A30" s="49" t="s">
        <v>5</v>
      </c>
      <c r="B30" s="49" t="s">
        <v>65</v>
      </c>
      <c r="C30" s="49" t="s">
        <v>66</v>
      </c>
      <c r="D30" s="49" t="s">
        <v>67</v>
      </c>
      <c r="E30" s="49" t="s">
        <v>68</v>
      </c>
      <c r="F30" s="664" t="s">
        <v>138</v>
      </c>
      <c r="G30" s="49" t="s">
        <v>6</v>
      </c>
      <c r="H30" s="5"/>
      <c r="I30" s="5"/>
      <c r="J30" s="5"/>
      <c r="K30" s="5"/>
      <c r="L30" s="5"/>
      <c r="M30" s="5"/>
    </row>
    <row r="31" spans="1:13" ht="12.75">
      <c r="A31" s="50"/>
      <c r="B31" s="50" t="s">
        <v>69</v>
      </c>
      <c r="C31" s="50" t="s">
        <v>70</v>
      </c>
      <c r="D31" s="50"/>
      <c r="E31" s="50" t="s">
        <v>70</v>
      </c>
      <c r="F31" s="671"/>
      <c r="G31" s="50"/>
      <c r="H31" s="5"/>
      <c r="I31" s="5"/>
      <c r="J31" s="5"/>
      <c r="K31" s="5"/>
      <c r="L31" s="5"/>
      <c r="M31" s="5"/>
    </row>
    <row r="32" spans="1:13" ht="12.75">
      <c r="A32" s="51"/>
      <c r="B32" s="51" t="s">
        <v>71</v>
      </c>
      <c r="C32" s="51"/>
      <c r="D32" s="51"/>
      <c r="E32" s="51"/>
      <c r="F32" s="672"/>
      <c r="G32" s="51"/>
      <c r="H32" s="5"/>
      <c r="I32" s="5"/>
      <c r="J32" s="5"/>
      <c r="K32" s="5"/>
      <c r="L32" s="5"/>
      <c r="M32" s="5"/>
    </row>
    <row r="33" spans="1:13" ht="15" customHeight="1">
      <c r="A33" s="44" t="s">
        <v>73</v>
      </c>
      <c r="B33" s="44">
        <v>1</v>
      </c>
      <c r="C33" s="44"/>
      <c r="D33" s="44"/>
      <c r="E33" s="44"/>
      <c r="F33" s="44"/>
      <c r="G33" s="44">
        <f aca="true" t="shared" si="2" ref="G33:G41">SUM(B33:E33)</f>
        <v>1</v>
      </c>
      <c r="H33" s="5"/>
      <c r="I33" s="5"/>
      <c r="J33" s="5"/>
      <c r="K33" s="5"/>
      <c r="L33" s="5"/>
      <c r="M33" s="5"/>
    </row>
    <row r="34" spans="1:13" ht="15" customHeight="1">
      <c r="A34" s="44" t="s">
        <v>74</v>
      </c>
      <c r="B34" s="44">
        <v>2</v>
      </c>
      <c r="C34" s="44"/>
      <c r="D34" s="44"/>
      <c r="E34" s="44"/>
      <c r="F34" s="44"/>
      <c r="G34" s="44">
        <f t="shared" si="2"/>
        <v>2</v>
      </c>
      <c r="H34" s="5"/>
      <c r="I34" s="5"/>
      <c r="J34" s="5"/>
      <c r="K34" s="5"/>
      <c r="L34" s="5"/>
      <c r="M34" s="5"/>
    </row>
    <row r="35" spans="1:13" ht="15" customHeight="1">
      <c r="A35" s="44" t="s">
        <v>75</v>
      </c>
      <c r="B35" s="44">
        <v>2</v>
      </c>
      <c r="C35" s="44"/>
      <c r="D35" s="44"/>
      <c r="E35" s="44"/>
      <c r="F35" s="44"/>
      <c r="G35" s="44">
        <f t="shared" si="2"/>
        <v>2</v>
      </c>
      <c r="H35" s="5"/>
      <c r="I35" s="5"/>
      <c r="J35" s="5"/>
      <c r="K35" s="5"/>
      <c r="L35" s="5"/>
      <c r="M35" s="5"/>
    </row>
    <row r="36" spans="1:13" ht="15" customHeight="1">
      <c r="A36" s="44" t="s">
        <v>76</v>
      </c>
      <c r="B36" s="44"/>
      <c r="C36" s="44"/>
      <c r="D36" s="44"/>
      <c r="E36" s="44"/>
      <c r="F36" s="44"/>
      <c r="G36" s="44">
        <f t="shared" si="2"/>
        <v>0</v>
      </c>
      <c r="H36" s="5"/>
      <c r="I36" s="5"/>
      <c r="J36" s="5"/>
      <c r="K36" s="5"/>
      <c r="L36" s="5"/>
      <c r="M36" s="5"/>
    </row>
    <row r="37" spans="1:13" ht="15" customHeight="1">
      <c r="A37" s="44" t="s">
        <v>77</v>
      </c>
      <c r="B37" s="44">
        <v>8</v>
      </c>
      <c r="C37" s="44"/>
      <c r="D37" s="44"/>
      <c r="E37" s="44"/>
      <c r="F37" s="44"/>
      <c r="G37" s="44">
        <f t="shared" si="2"/>
        <v>8</v>
      </c>
      <c r="H37" s="5"/>
      <c r="I37" s="5"/>
      <c r="J37" s="5"/>
      <c r="K37" s="5"/>
      <c r="L37" s="5"/>
      <c r="M37" s="5"/>
    </row>
    <row r="38" spans="1:13" ht="15" customHeight="1">
      <c r="A38" s="44" t="s">
        <v>78</v>
      </c>
      <c r="B38" s="44">
        <v>10</v>
      </c>
      <c r="C38" s="44"/>
      <c r="D38" s="44"/>
      <c r="E38" s="44"/>
      <c r="F38" s="44"/>
      <c r="G38" s="44">
        <f t="shared" si="2"/>
        <v>10</v>
      </c>
      <c r="H38" s="5"/>
      <c r="I38" s="5"/>
      <c r="J38" s="5"/>
      <c r="K38" s="5"/>
      <c r="L38" s="5"/>
      <c r="M38" s="5"/>
    </row>
    <row r="39" spans="1:13" ht="15" customHeight="1">
      <c r="A39" s="44" t="s">
        <v>79</v>
      </c>
      <c r="B39" s="44">
        <v>4</v>
      </c>
      <c r="C39" s="44"/>
      <c r="D39" s="44"/>
      <c r="E39" s="44"/>
      <c r="F39" s="44"/>
      <c r="G39" s="44">
        <f t="shared" si="2"/>
        <v>4</v>
      </c>
      <c r="H39" s="5"/>
      <c r="I39" s="5"/>
      <c r="J39" s="5"/>
      <c r="K39" s="5"/>
      <c r="L39" s="5"/>
      <c r="M39" s="5"/>
    </row>
    <row r="40" spans="1:13" ht="15" customHeight="1">
      <c r="A40" s="44" t="s">
        <v>161</v>
      </c>
      <c r="B40" s="44">
        <v>5</v>
      </c>
      <c r="C40" s="44"/>
      <c r="D40" s="44"/>
      <c r="E40" s="44"/>
      <c r="F40" s="44"/>
      <c r="G40" s="44">
        <f t="shared" si="2"/>
        <v>5</v>
      </c>
      <c r="H40" s="5"/>
      <c r="I40" s="5"/>
      <c r="J40" s="5"/>
      <c r="K40" s="5"/>
      <c r="L40" s="5"/>
      <c r="M40" s="5"/>
    </row>
    <row r="41" spans="1:13" ht="15" customHeight="1">
      <c r="A41" s="44" t="s">
        <v>162</v>
      </c>
      <c r="B41" s="44">
        <v>3</v>
      </c>
      <c r="C41" s="44">
        <v>3</v>
      </c>
      <c r="D41" s="44"/>
      <c r="E41" s="44"/>
      <c r="F41" s="44"/>
      <c r="G41" s="44">
        <f t="shared" si="2"/>
        <v>6</v>
      </c>
      <c r="H41" s="5"/>
      <c r="I41" s="5"/>
      <c r="J41" s="5"/>
      <c r="K41" s="5"/>
      <c r="L41" s="5"/>
      <c r="M41" s="5"/>
    </row>
    <row r="42" spans="1:13" ht="15" customHeight="1">
      <c r="A42" s="57" t="s">
        <v>6</v>
      </c>
      <c r="B42" s="57">
        <f>SUM(B33:B41)</f>
        <v>35</v>
      </c>
      <c r="C42" s="57">
        <f>SUM(C33:C41)</f>
        <v>3</v>
      </c>
      <c r="D42" s="57">
        <f>SUM(D33:D41)</f>
        <v>0</v>
      </c>
      <c r="E42" s="57">
        <f>SUM(E33:E41)</f>
        <v>0</v>
      </c>
      <c r="F42" s="57"/>
      <c r="G42" s="57">
        <f>SUM(G33:G41)</f>
        <v>38</v>
      </c>
      <c r="H42" s="5"/>
      <c r="I42" s="5"/>
      <c r="J42" s="5"/>
      <c r="K42" s="5"/>
      <c r="L42" s="5"/>
      <c r="M42" s="5"/>
    </row>
    <row r="43" spans="1:13" ht="15.75">
      <c r="A43" s="4" t="s">
        <v>762</v>
      </c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39"/>
      <c r="B44" s="39"/>
      <c r="C44" s="39"/>
      <c r="D44" s="39"/>
      <c r="E44" s="5"/>
      <c r="F44" s="5"/>
      <c r="G44" s="5"/>
      <c r="H44" s="5"/>
      <c r="I44" s="5"/>
      <c r="J44" s="5"/>
      <c r="K44" s="5"/>
      <c r="L44" s="5"/>
      <c r="M44" s="5"/>
    </row>
    <row r="45" spans="1:13" ht="15.75">
      <c r="A45" s="39"/>
      <c r="B45" s="39"/>
      <c r="C45" s="6" t="s">
        <v>108</v>
      </c>
      <c r="D45" s="6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39"/>
      <c r="B46" s="39"/>
      <c r="C46" s="6" t="s">
        <v>284</v>
      </c>
      <c r="D46" s="6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4" ht="12.75" customHeight="1">
      <c r="A48" s="49" t="s">
        <v>5</v>
      </c>
      <c r="B48" s="49" t="s">
        <v>65</v>
      </c>
      <c r="C48" s="49" t="s">
        <v>66</v>
      </c>
      <c r="D48" s="49" t="s">
        <v>67</v>
      </c>
      <c r="E48" s="49" t="s">
        <v>68</v>
      </c>
      <c r="F48" s="664" t="s">
        <v>138</v>
      </c>
      <c r="G48" s="49" t="s">
        <v>124</v>
      </c>
      <c r="H48" s="49" t="s">
        <v>6</v>
      </c>
      <c r="I48" s="5"/>
      <c r="J48" s="5"/>
      <c r="K48" s="5"/>
      <c r="L48" s="5"/>
      <c r="M48" s="5"/>
      <c r="N48" s="5"/>
    </row>
    <row r="49" spans="1:14" ht="12.75">
      <c r="A49" s="50"/>
      <c r="B49" s="50" t="s">
        <v>69</v>
      </c>
      <c r="C49" s="50" t="s">
        <v>70</v>
      </c>
      <c r="D49" s="50"/>
      <c r="E49" s="50" t="s">
        <v>70</v>
      </c>
      <c r="F49" s="669"/>
      <c r="G49" s="50" t="s">
        <v>125</v>
      </c>
      <c r="H49" s="50"/>
      <c r="I49" s="5"/>
      <c r="J49" s="5"/>
      <c r="K49" s="5"/>
      <c r="L49" s="5"/>
      <c r="M49" s="5"/>
      <c r="N49" s="5"/>
    </row>
    <row r="50" spans="1:14" ht="12.75">
      <c r="A50" s="51"/>
      <c r="B50" s="51" t="s">
        <v>71</v>
      </c>
      <c r="C50" s="51"/>
      <c r="D50" s="51"/>
      <c r="E50" s="51"/>
      <c r="F50" s="670"/>
      <c r="G50" s="51"/>
      <c r="H50" s="51"/>
      <c r="I50" s="5"/>
      <c r="J50" s="5"/>
      <c r="K50" s="5"/>
      <c r="L50" s="5"/>
      <c r="M50" s="5"/>
      <c r="N50" s="5"/>
    </row>
    <row r="51" spans="1:14" s="160" customFormat="1" ht="12.75">
      <c r="A51" s="57" t="s">
        <v>319</v>
      </c>
      <c r="B51" s="12">
        <v>25</v>
      </c>
      <c r="C51" s="12"/>
      <c r="D51" s="12"/>
      <c r="E51" s="12"/>
      <c r="F51" s="14"/>
      <c r="G51" s="14"/>
      <c r="H51" s="186">
        <f>SUM(B51:G51)</f>
        <v>25</v>
      </c>
      <c r="I51" s="99"/>
      <c r="J51" s="99"/>
      <c r="K51" s="99"/>
      <c r="L51" s="99"/>
      <c r="M51" s="99"/>
      <c r="N51" s="99"/>
    </row>
    <row r="52" spans="1:14" ht="12.75">
      <c r="A52" s="57" t="s">
        <v>320</v>
      </c>
      <c r="B52" s="12">
        <v>22</v>
      </c>
      <c r="C52" s="12"/>
      <c r="D52" s="12"/>
      <c r="E52" s="12"/>
      <c r="F52" s="14"/>
      <c r="G52" s="14"/>
      <c r="H52" s="186">
        <f aca="true" t="shared" si="3" ref="H52:H68">SUM(B52:G52)</f>
        <v>22</v>
      </c>
      <c r="I52" s="5"/>
      <c r="J52" s="5"/>
      <c r="K52" s="5"/>
      <c r="L52" s="5"/>
      <c r="M52" s="5"/>
      <c r="N52" s="5"/>
    </row>
    <row r="53" spans="1:14" ht="12.75">
      <c r="A53" s="57" t="s">
        <v>321</v>
      </c>
      <c r="B53" s="12">
        <v>12</v>
      </c>
      <c r="C53" s="12"/>
      <c r="D53" s="12"/>
      <c r="E53" s="12"/>
      <c r="F53" s="14"/>
      <c r="G53" s="14"/>
      <c r="H53" s="186">
        <f t="shared" si="3"/>
        <v>12</v>
      </c>
      <c r="I53" s="5"/>
      <c r="J53" s="5"/>
      <c r="K53" s="5"/>
      <c r="L53" s="5"/>
      <c r="M53" s="5"/>
      <c r="N53" s="5"/>
    </row>
    <row r="54" spans="1:14" ht="12.75">
      <c r="A54" s="57" t="s">
        <v>289</v>
      </c>
      <c r="B54" s="12">
        <v>6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86">
        <f t="shared" si="3"/>
        <v>6</v>
      </c>
      <c r="I54" s="5"/>
      <c r="J54" s="5"/>
      <c r="K54" s="5"/>
      <c r="L54" s="5"/>
      <c r="M54" s="5"/>
      <c r="N54" s="5"/>
    </row>
    <row r="55" spans="1:14" s="160" customFormat="1" ht="12.75">
      <c r="A55" s="12" t="s">
        <v>322</v>
      </c>
      <c r="B55" s="12">
        <f>SUM(B56:B57)</f>
        <v>29</v>
      </c>
      <c r="C55" s="12">
        <f aca="true" t="shared" si="4" ref="C55:H55">SUM(C56:C57)</f>
        <v>0</v>
      </c>
      <c r="D55" s="12">
        <f t="shared" si="4"/>
        <v>0</v>
      </c>
      <c r="E55" s="12">
        <f t="shared" si="4"/>
        <v>0</v>
      </c>
      <c r="F55" s="12">
        <f t="shared" si="4"/>
        <v>0</v>
      </c>
      <c r="G55" s="12">
        <f t="shared" si="4"/>
        <v>0</v>
      </c>
      <c r="H55" s="12">
        <f t="shared" si="4"/>
        <v>29</v>
      </c>
      <c r="I55" s="99"/>
      <c r="J55" s="99"/>
      <c r="K55" s="99"/>
      <c r="L55" s="99"/>
      <c r="M55" s="99"/>
      <c r="N55" s="99"/>
    </row>
    <row r="56" spans="1:14" s="160" customFormat="1" ht="12.75">
      <c r="A56" s="152" t="s">
        <v>122</v>
      </c>
      <c r="B56" s="44">
        <v>16</v>
      </c>
      <c r="C56" s="44"/>
      <c r="D56" s="44"/>
      <c r="E56" s="44"/>
      <c r="F56" s="15"/>
      <c r="G56" s="15"/>
      <c r="H56" s="84">
        <f t="shared" si="3"/>
        <v>16</v>
      </c>
      <c r="I56" s="99"/>
      <c r="J56" s="99"/>
      <c r="K56" s="99"/>
      <c r="L56" s="99"/>
      <c r="M56" s="99"/>
      <c r="N56" s="99"/>
    </row>
    <row r="57" spans="1:14" ht="12.75">
      <c r="A57" s="152" t="s">
        <v>123</v>
      </c>
      <c r="B57" s="44">
        <v>13</v>
      </c>
      <c r="C57" s="44"/>
      <c r="D57" s="44"/>
      <c r="E57" s="44"/>
      <c r="F57" s="15"/>
      <c r="G57" s="15"/>
      <c r="H57" s="84">
        <f t="shared" si="3"/>
        <v>13</v>
      </c>
      <c r="I57" s="5"/>
      <c r="J57" s="5"/>
      <c r="K57" s="5"/>
      <c r="L57" s="5"/>
      <c r="M57" s="5"/>
      <c r="N57" s="5"/>
    </row>
    <row r="58" spans="1:14" ht="12.75">
      <c r="A58" s="12" t="s">
        <v>323</v>
      </c>
      <c r="B58" s="12">
        <v>11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86">
        <f t="shared" si="3"/>
        <v>11</v>
      </c>
      <c r="I58" s="5"/>
      <c r="J58" s="5"/>
      <c r="K58" s="5"/>
      <c r="L58" s="5"/>
      <c r="M58" s="5"/>
      <c r="N58" s="5"/>
    </row>
    <row r="59" spans="1:14" s="160" customFormat="1" ht="12.75">
      <c r="A59" s="12" t="s">
        <v>324</v>
      </c>
      <c r="B59" s="12">
        <f aca="true" t="shared" si="5" ref="B59:H59">SUM(B60:B62)</f>
        <v>15</v>
      </c>
      <c r="C59" s="12">
        <f t="shared" si="5"/>
        <v>1</v>
      </c>
      <c r="D59" s="12">
        <f t="shared" si="5"/>
        <v>0</v>
      </c>
      <c r="E59" s="12">
        <f t="shared" si="5"/>
        <v>0</v>
      </c>
      <c r="F59" s="12">
        <f t="shared" si="5"/>
        <v>0</v>
      </c>
      <c r="G59" s="12">
        <f t="shared" si="5"/>
        <v>0</v>
      </c>
      <c r="H59" s="12">
        <f t="shared" si="5"/>
        <v>16</v>
      </c>
      <c r="I59" s="99"/>
      <c r="J59" s="99"/>
      <c r="K59" s="99"/>
      <c r="L59" s="99"/>
      <c r="M59" s="99"/>
      <c r="N59" s="99"/>
    </row>
    <row r="60" spans="1:14" s="160" customFormat="1" ht="12.75">
      <c r="A60" s="152" t="s">
        <v>157</v>
      </c>
      <c r="B60" s="44">
        <v>7</v>
      </c>
      <c r="C60" s="44">
        <v>1</v>
      </c>
      <c r="D60" s="44"/>
      <c r="E60" s="44"/>
      <c r="F60" s="15"/>
      <c r="G60" s="15"/>
      <c r="H60" s="186">
        <f t="shared" si="3"/>
        <v>8</v>
      </c>
      <c r="I60" s="99"/>
      <c r="J60" s="99"/>
      <c r="K60" s="99"/>
      <c r="L60" s="99"/>
      <c r="M60" s="99"/>
      <c r="N60" s="99"/>
    </row>
    <row r="61" spans="1:14" ht="12.75">
      <c r="A61" s="44" t="s">
        <v>158</v>
      </c>
      <c r="B61" s="44">
        <v>5</v>
      </c>
      <c r="C61" s="44"/>
      <c r="D61" s="44"/>
      <c r="E61" s="44"/>
      <c r="F61" s="15"/>
      <c r="G61" s="15"/>
      <c r="H61" s="186">
        <f t="shared" si="3"/>
        <v>5</v>
      </c>
      <c r="I61" s="5"/>
      <c r="J61" s="5"/>
      <c r="K61" s="5"/>
      <c r="L61" s="5"/>
      <c r="M61" s="5"/>
      <c r="N61" s="5"/>
    </row>
    <row r="62" spans="1:14" s="185" customFormat="1" ht="12.75">
      <c r="A62" s="44" t="s">
        <v>159</v>
      </c>
      <c r="B62" s="44">
        <v>3</v>
      </c>
      <c r="C62" s="44"/>
      <c r="D62" s="44"/>
      <c r="E62" s="44"/>
      <c r="F62" s="15"/>
      <c r="G62" s="15"/>
      <c r="H62" s="186">
        <f t="shared" si="3"/>
        <v>3</v>
      </c>
      <c r="I62" s="5"/>
      <c r="J62" s="5"/>
      <c r="K62" s="5"/>
      <c r="L62" s="5"/>
      <c r="M62" s="5"/>
      <c r="N62" s="5"/>
    </row>
    <row r="63" spans="1:14" s="185" customFormat="1" ht="12.75">
      <c r="A63" s="12" t="s">
        <v>293</v>
      </c>
      <c r="B63" s="12">
        <v>9</v>
      </c>
      <c r="C63" s="12"/>
      <c r="D63" s="12"/>
      <c r="E63" s="12"/>
      <c r="F63" s="14"/>
      <c r="G63" s="14"/>
      <c r="H63" s="186">
        <f t="shared" si="3"/>
        <v>9</v>
      </c>
      <c r="I63" s="5"/>
      <c r="J63" s="5"/>
      <c r="K63" s="5"/>
      <c r="L63" s="5"/>
      <c r="M63" s="5"/>
      <c r="N63" s="5"/>
    </row>
    <row r="64" spans="1:14" s="185" customFormat="1" ht="12.75">
      <c r="A64" s="12" t="s">
        <v>325</v>
      </c>
      <c r="B64" s="12">
        <f aca="true" t="shared" si="6" ref="B64:G64">SUM(B65:B67)</f>
        <v>46</v>
      </c>
      <c r="C64" s="12">
        <f t="shared" si="6"/>
        <v>29</v>
      </c>
      <c r="D64" s="12">
        <f t="shared" si="6"/>
        <v>0</v>
      </c>
      <c r="E64" s="12">
        <f t="shared" si="6"/>
        <v>0</v>
      </c>
      <c r="F64" s="12">
        <f t="shared" si="6"/>
        <v>0</v>
      </c>
      <c r="G64" s="12">
        <f t="shared" si="6"/>
        <v>0</v>
      </c>
      <c r="H64" s="186">
        <f t="shared" si="3"/>
        <v>75</v>
      </c>
      <c r="I64" s="5"/>
      <c r="J64" s="5"/>
      <c r="K64" s="5"/>
      <c r="L64" s="5"/>
      <c r="M64" s="5"/>
      <c r="N64" s="5"/>
    </row>
    <row r="65" spans="1:14" s="160" customFormat="1" ht="12.75">
      <c r="A65" s="152" t="s">
        <v>160</v>
      </c>
      <c r="B65" s="44">
        <v>7</v>
      </c>
      <c r="C65" s="44"/>
      <c r="D65" s="44"/>
      <c r="E65" s="44"/>
      <c r="F65" s="15"/>
      <c r="G65" s="15"/>
      <c r="H65" s="186">
        <f t="shared" si="3"/>
        <v>7</v>
      </c>
      <c r="I65" s="99"/>
      <c r="J65" s="99"/>
      <c r="K65" s="99"/>
      <c r="L65" s="99"/>
      <c r="M65" s="99"/>
      <c r="N65" s="99"/>
    </row>
    <row r="66" spans="1:14" ht="12.75">
      <c r="A66" s="44" t="s">
        <v>140</v>
      </c>
      <c r="B66" s="44">
        <v>6</v>
      </c>
      <c r="C66" s="44"/>
      <c r="D66" s="44">
        <v>0</v>
      </c>
      <c r="E66" s="44">
        <v>0</v>
      </c>
      <c r="F66" s="15"/>
      <c r="G66" s="15">
        <v>0</v>
      </c>
      <c r="H66" s="186">
        <f t="shared" si="3"/>
        <v>6</v>
      </c>
      <c r="I66" s="5"/>
      <c r="J66" s="5"/>
      <c r="K66" s="5"/>
      <c r="L66" s="5"/>
      <c r="M66" s="5"/>
      <c r="N66" s="5"/>
    </row>
    <row r="67" spans="1:14" ht="12.75">
      <c r="A67" s="44" t="s">
        <v>326</v>
      </c>
      <c r="B67" s="44">
        <v>33</v>
      </c>
      <c r="C67" s="44">
        <v>29</v>
      </c>
      <c r="D67" s="44"/>
      <c r="E67" s="44"/>
      <c r="F67" s="15"/>
      <c r="G67" s="15"/>
      <c r="H67" s="186">
        <f t="shared" si="3"/>
        <v>62</v>
      </c>
      <c r="I67" s="5"/>
      <c r="J67" s="5"/>
      <c r="K67" s="5"/>
      <c r="L67" s="5"/>
      <c r="M67" s="5"/>
      <c r="N67" s="5"/>
    </row>
    <row r="68" spans="1:14" ht="12.75">
      <c r="A68" s="57" t="s">
        <v>6</v>
      </c>
      <c r="B68" s="57">
        <f aca="true" t="shared" si="7" ref="B68:G68">B51+B52+B53+B54+B55+B58+B59+B63+B64</f>
        <v>175</v>
      </c>
      <c r="C68" s="57">
        <f t="shared" si="7"/>
        <v>30</v>
      </c>
      <c r="D68" s="57">
        <f t="shared" si="7"/>
        <v>0</v>
      </c>
      <c r="E68" s="57">
        <f t="shared" si="7"/>
        <v>0</v>
      </c>
      <c r="F68" s="57">
        <f t="shared" si="7"/>
        <v>0</v>
      </c>
      <c r="G68" s="57">
        <f t="shared" si="7"/>
        <v>0</v>
      </c>
      <c r="H68" s="186">
        <f t="shared" si="3"/>
        <v>205</v>
      </c>
      <c r="I68" s="5"/>
      <c r="J68" s="5"/>
      <c r="K68" s="5"/>
      <c r="L68" s="5"/>
      <c r="M68" s="5"/>
      <c r="N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</sheetData>
  <sheetProtection/>
  <mergeCells count="3">
    <mergeCell ref="F9:F11"/>
    <mergeCell ref="F48:F50"/>
    <mergeCell ref="F30:F32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86" r:id="rId1"/>
  <headerFooter alignWithMargins="0">
    <oddFooter>&amp;C&amp;P</oddFooter>
  </headerFooter>
  <rowBreaks count="2" manualBreakCount="2">
    <brk id="24" max="255" man="1"/>
    <brk id="4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6.140625" style="5" customWidth="1"/>
    <col min="2" max="2" width="11.8515625" style="5" customWidth="1"/>
    <col min="3" max="3" width="9.7109375" style="5" customWidth="1"/>
    <col min="4" max="4" width="9.57421875" style="5" customWidth="1"/>
    <col min="5" max="5" width="9.7109375" style="5" customWidth="1"/>
    <col min="6" max="6" width="9.57421875" style="5" customWidth="1"/>
    <col min="7" max="14" width="9.7109375" style="5" customWidth="1"/>
    <col min="15" max="15" width="9.8515625" style="120" bestFit="1" customWidth="1"/>
    <col min="16" max="16" width="9.140625" style="5" customWidth="1"/>
    <col min="17" max="17" width="9.8515625" style="5" bestFit="1" customWidth="1"/>
    <col min="18" max="42" width="9.140625" style="5" customWidth="1"/>
  </cols>
  <sheetData>
    <row r="1" ht="15.75">
      <c r="A1" s="46" t="s">
        <v>763</v>
      </c>
    </row>
    <row r="2" ht="15.75">
      <c r="A2" s="46"/>
    </row>
    <row r="3" spans="5:6" ht="20.25">
      <c r="E3" s="77"/>
      <c r="F3" s="77" t="s">
        <v>82</v>
      </c>
    </row>
    <row r="4" spans="5:6" ht="20.25">
      <c r="E4" s="77"/>
      <c r="F4" s="77" t="s">
        <v>285</v>
      </c>
    </row>
    <row r="5" ht="20.25">
      <c r="E5" s="77"/>
    </row>
    <row r="6" spans="1:15" ht="13.5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27"/>
    </row>
    <row r="7" spans="1:15" ht="13.5" thickBot="1">
      <c r="A7" s="79" t="s">
        <v>5</v>
      </c>
      <c r="B7" s="79" t="s">
        <v>550</v>
      </c>
      <c r="C7" s="79" t="s">
        <v>83</v>
      </c>
      <c r="D7" s="79" t="s">
        <v>84</v>
      </c>
      <c r="E7" s="79" t="s">
        <v>85</v>
      </c>
      <c r="F7" s="79" t="s">
        <v>86</v>
      </c>
      <c r="G7" s="79" t="s">
        <v>87</v>
      </c>
      <c r="H7" s="79" t="s">
        <v>88</v>
      </c>
      <c r="I7" s="79" t="s">
        <v>89</v>
      </c>
      <c r="J7" s="79" t="s">
        <v>90</v>
      </c>
      <c r="K7" s="79" t="s">
        <v>91</v>
      </c>
      <c r="L7" s="79" t="s">
        <v>92</v>
      </c>
      <c r="M7" s="79" t="s">
        <v>93</v>
      </c>
      <c r="N7" s="79" t="s">
        <v>94</v>
      </c>
      <c r="O7" s="127"/>
    </row>
    <row r="8" spans="1:15" ht="20.25" customHeight="1">
      <c r="A8" s="343" t="s">
        <v>95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27"/>
    </row>
    <row r="9" spans="1:17" ht="13.5" customHeight="1">
      <c r="A9" s="80" t="s">
        <v>399</v>
      </c>
      <c r="B9" s="148">
        <f aca="true" t="shared" si="0" ref="B9:B18">SUM(C9:N9)</f>
        <v>647383</v>
      </c>
      <c r="C9" s="148">
        <f>$O$9/12</f>
        <v>52123</v>
      </c>
      <c r="D9" s="148">
        <f>$O$9/12</f>
        <v>52123</v>
      </c>
      <c r="E9" s="148">
        <f>$O$9/12</f>
        <v>52123</v>
      </c>
      <c r="F9" s="148">
        <f>$O$9/12</f>
        <v>52123</v>
      </c>
      <c r="G9" s="148">
        <v>53030</v>
      </c>
      <c r="H9" s="148">
        <v>55123</v>
      </c>
      <c r="I9" s="148">
        <v>55123</v>
      </c>
      <c r="J9" s="148">
        <v>55123</v>
      </c>
      <c r="K9" s="148">
        <v>55123</v>
      </c>
      <c r="L9" s="148">
        <v>55123</v>
      </c>
      <c r="M9" s="148">
        <v>55123</v>
      </c>
      <c r="N9" s="148">
        <v>55123</v>
      </c>
      <c r="O9" s="127">
        <v>625476</v>
      </c>
      <c r="P9" s="120">
        <v>677037</v>
      </c>
      <c r="Q9" s="5">
        <v>647383</v>
      </c>
    </row>
    <row r="10" spans="1:17" ht="13.5" customHeight="1">
      <c r="A10" s="81" t="s">
        <v>400</v>
      </c>
      <c r="B10" s="148">
        <f t="shared" si="0"/>
        <v>1312610</v>
      </c>
      <c r="C10" s="149"/>
      <c r="D10" s="149"/>
      <c r="E10" s="149">
        <v>619892</v>
      </c>
      <c r="F10" s="149">
        <v>40000</v>
      </c>
      <c r="G10" s="149">
        <v>65791</v>
      </c>
      <c r="H10" s="149"/>
      <c r="I10" s="149"/>
      <c r="J10" s="149"/>
      <c r="K10" s="149">
        <v>519892</v>
      </c>
      <c r="L10" s="149">
        <v>40250</v>
      </c>
      <c r="M10" s="149"/>
      <c r="N10" s="149">
        <v>26785</v>
      </c>
      <c r="O10" s="127">
        <v>1385825</v>
      </c>
      <c r="P10" s="120">
        <v>1385825</v>
      </c>
      <c r="Q10" s="5">
        <v>1312610</v>
      </c>
    </row>
    <row r="11" spans="1:17" ht="13.5" customHeight="1">
      <c r="A11" s="82" t="s">
        <v>401</v>
      </c>
      <c r="B11" s="149">
        <f t="shared" si="0"/>
        <v>346922</v>
      </c>
      <c r="C11" s="149">
        <f aca="true" t="shared" si="1" ref="C11:H11">$O$11/12</f>
        <v>27456.833333333332</v>
      </c>
      <c r="D11" s="149">
        <f t="shared" si="1"/>
        <v>27456.833333333332</v>
      </c>
      <c r="E11" s="149">
        <f t="shared" si="1"/>
        <v>27456.833333333332</v>
      </c>
      <c r="F11" s="149">
        <f t="shared" si="1"/>
        <v>27456.833333333332</v>
      </c>
      <c r="G11" s="149">
        <f t="shared" si="1"/>
        <v>27456.833333333332</v>
      </c>
      <c r="H11" s="149">
        <f t="shared" si="1"/>
        <v>27456.833333333332</v>
      </c>
      <c r="I11" s="149">
        <v>27457</v>
      </c>
      <c r="J11" s="149">
        <v>27457</v>
      </c>
      <c r="K11" s="149">
        <v>27457</v>
      </c>
      <c r="L11" s="149">
        <v>34227</v>
      </c>
      <c r="M11" s="149">
        <v>34227</v>
      </c>
      <c r="N11" s="149">
        <v>31356</v>
      </c>
      <c r="O11" s="127">
        <v>329482</v>
      </c>
      <c r="P11" s="120">
        <v>370103</v>
      </c>
      <c r="Q11" s="5">
        <v>346922</v>
      </c>
    </row>
    <row r="12" spans="1:17" ht="13.5" customHeight="1">
      <c r="A12" s="82" t="s">
        <v>402</v>
      </c>
      <c r="B12" s="149">
        <f t="shared" si="0"/>
        <v>81166</v>
      </c>
      <c r="C12" s="149">
        <v>3680</v>
      </c>
      <c r="D12" s="149">
        <v>3680</v>
      </c>
      <c r="E12" s="149">
        <v>3680</v>
      </c>
      <c r="F12" s="149">
        <v>3680</v>
      </c>
      <c r="G12" s="149">
        <v>22000</v>
      </c>
      <c r="H12" s="149">
        <v>3680</v>
      </c>
      <c r="I12" s="149">
        <v>3680</v>
      </c>
      <c r="J12" s="149">
        <v>22000</v>
      </c>
      <c r="K12" s="149">
        <v>3680</v>
      </c>
      <c r="L12" s="149">
        <v>3680</v>
      </c>
      <c r="M12" s="149">
        <v>3680</v>
      </c>
      <c r="N12" s="149">
        <v>4046</v>
      </c>
      <c r="O12" s="127">
        <v>32157</v>
      </c>
      <c r="P12" s="120">
        <v>31950</v>
      </c>
      <c r="Q12" s="5">
        <v>81166</v>
      </c>
    </row>
    <row r="13" spans="1:17" ht="13.5" customHeight="1">
      <c r="A13" s="82" t="s">
        <v>461</v>
      </c>
      <c r="B13" s="149">
        <f t="shared" si="0"/>
        <v>390058</v>
      </c>
      <c r="C13" s="149"/>
      <c r="D13" s="149"/>
      <c r="E13" s="149"/>
      <c r="F13" s="149"/>
      <c r="G13" s="149">
        <v>100000</v>
      </c>
      <c r="H13" s="149">
        <v>500</v>
      </c>
      <c r="I13" s="149">
        <v>50000</v>
      </c>
      <c r="J13" s="149">
        <v>100000</v>
      </c>
      <c r="K13" s="149">
        <v>139558</v>
      </c>
      <c r="L13" s="149"/>
      <c r="M13" s="149"/>
      <c r="N13" s="149"/>
      <c r="O13" s="127">
        <v>250500</v>
      </c>
      <c r="P13" s="120">
        <v>390500</v>
      </c>
      <c r="Q13" s="5">
        <v>390058</v>
      </c>
    </row>
    <row r="14" spans="1:17" ht="13.5" customHeight="1">
      <c r="A14" s="82" t="s">
        <v>403</v>
      </c>
      <c r="B14" s="149">
        <f t="shared" si="0"/>
        <v>187192</v>
      </c>
      <c r="C14" s="149"/>
      <c r="D14" s="149"/>
      <c r="E14" s="149"/>
      <c r="F14" s="149"/>
      <c r="G14" s="149"/>
      <c r="H14" s="149">
        <v>180041</v>
      </c>
      <c r="I14" s="149"/>
      <c r="J14" s="149">
        <v>7151</v>
      </c>
      <c r="K14" s="149"/>
      <c r="L14" s="149"/>
      <c r="M14" s="149"/>
      <c r="N14" s="149"/>
      <c r="O14" s="127">
        <v>180041</v>
      </c>
      <c r="P14" s="120">
        <v>187241</v>
      </c>
      <c r="Q14" s="5">
        <v>187192</v>
      </c>
    </row>
    <row r="15" spans="1:42" s="322" customFormat="1" ht="13.5" customHeight="1">
      <c r="A15" s="345" t="s">
        <v>404</v>
      </c>
      <c r="B15" s="346">
        <f t="shared" si="0"/>
        <v>2965331</v>
      </c>
      <c r="C15" s="346">
        <f>SUM(C9:C14)</f>
        <v>83259.83333333333</v>
      </c>
      <c r="D15" s="346">
        <f aca="true" t="shared" si="2" ref="D15:N15">SUM(D9:D14)</f>
        <v>83259.83333333333</v>
      </c>
      <c r="E15" s="346">
        <f t="shared" si="2"/>
        <v>703151.8333333334</v>
      </c>
      <c r="F15" s="346">
        <f t="shared" si="2"/>
        <v>123259.83333333333</v>
      </c>
      <c r="G15" s="346">
        <f t="shared" si="2"/>
        <v>268277.8333333334</v>
      </c>
      <c r="H15" s="346">
        <f t="shared" si="2"/>
        <v>266800.8333333333</v>
      </c>
      <c r="I15" s="346">
        <f t="shared" si="2"/>
        <v>136260</v>
      </c>
      <c r="J15" s="346">
        <f t="shared" si="2"/>
        <v>211731</v>
      </c>
      <c r="K15" s="346">
        <f t="shared" si="2"/>
        <v>745710</v>
      </c>
      <c r="L15" s="346">
        <f t="shared" si="2"/>
        <v>133280</v>
      </c>
      <c r="M15" s="346">
        <f t="shared" si="2"/>
        <v>93030</v>
      </c>
      <c r="N15" s="346">
        <f t="shared" si="2"/>
        <v>117310</v>
      </c>
      <c r="O15" s="347"/>
      <c r="P15" s="484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</row>
    <row r="16" spans="1:17" ht="13.5" customHeight="1">
      <c r="A16" s="82" t="s">
        <v>406</v>
      </c>
      <c r="B16" s="149">
        <f t="shared" si="0"/>
        <v>27511.75</v>
      </c>
      <c r="C16" s="149">
        <f>$O$16/12</f>
        <v>2537.75</v>
      </c>
      <c r="D16" s="149">
        <v>2038</v>
      </c>
      <c r="E16" s="149">
        <v>2038</v>
      </c>
      <c r="F16" s="149">
        <v>2038</v>
      </c>
      <c r="G16" s="149">
        <v>2038</v>
      </c>
      <c r="H16" s="149">
        <v>2038</v>
      </c>
      <c r="I16" s="149">
        <v>2038</v>
      </c>
      <c r="J16" s="149">
        <v>2038</v>
      </c>
      <c r="K16" s="149">
        <v>3843</v>
      </c>
      <c r="L16" s="149">
        <v>2038</v>
      </c>
      <c r="M16" s="149">
        <v>2038</v>
      </c>
      <c r="N16" s="149">
        <v>2789</v>
      </c>
      <c r="O16" s="127">
        <v>30453</v>
      </c>
      <c r="P16" s="120">
        <v>33912</v>
      </c>
      <c r="Q16" s="5">
        <v>27512</v>
      </c>
    </row>
    <row r="17" spans="1:17" ht="13.5" customHeight="1">
      <c r="A17" s="82" t="s">
        <v>405</v>
      </c>
      <c r="B17" s="149">
        <f t="shared" si="0"/>
        <v>17493</v>
      </c>
      <c r="C17" s="149"/>
      <c r="D17" s="149"/>
      <c r="E17" s="149">
        <v>16188</v>
      </c>
      <c r="F17" s="149"/>
      <c r="G17" s="149"/>
      <c r="H17" s="149"/>
      <c r="I17" s="149"/>
      <c r="J17" s="149"/>
      <c r="K17" s="149">
        <v>1305</v>
      </c>
      <c r="L17" s="149"/>
      <c r="M17" s="149"/>
      <c r="N17" s="149"/>
      <c r="O17" s="127">
        <v>42009</v>
      </c>
      <c r="P17" s="120">
        <v>43314</v>
      </c>
      <c r="Q17" s="5">
        <v>17493</v>
      </c>
    </row>
    <row r="18" spans="1:42" s="356" customFormat="1" ht="13.5" customHeight="1">
      <c r="A18" s="351" t="s">
        <v>407</v>
      </c>
      <c r="B18" s="352">
        <f t="shared" si="0"/>
        <v>45004.75</v>
      </c>
      <c r="C18" s="353">
        <f>SUM(C16:C17)</f>
        <v>2537.75</v>
      </c>
      <c r="D18" s="353">
        <f aca="true" t="shared" si="3" ref="D18:N18">SUM(D16:D17)</f>
        <v>2038</v>
      </c>
      <c r="E18" s="353">
        <f t="shared" si="3"/>
        <v>18226</v>
      </c>
      <c r="F18" s="353">
        <f t="shared" si="3"/>
        <v>2038</v>
      </c>
      <c r="G18" s="353">
        <f t="shared" si="3"/>
        <v>2038</v>
      </c>
      <c r="H18" s="353">
        <f t="shared" si="3"/>
        <v>2038</v>
      </c>
      <c r="I18" s="353">
        <f t="shared" si="3"/>
        <v>2038</v>
      </c>
      <c r="J18" s="353">
        <f t="shared" si="3"/>
        <v>2038</v>
      </c>
      <c r="K18" s="353">
        <f t="shared" si="3"/>
        <v>5148</v>
      </c>
      <c r="L18" s="353">
        <f t="shared" si="3"/>
        <v>2038</v>
      </c>
      <c r="M18" s="353">
        <f t="shared" si="3"/>
        <v>2038</v>
      </c>
      <c r="N18" s="353">
        <f t="shared" si="3"/>
        <v>2789</v>
      </c>
      <c r="O18" s="354"/>
      <c r="P18" s="354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</row>
    <row r="19" spans="1:17" ht="25.5" customHeight="1" thickBot="1">
      <c r="A19" s="349" t="s">
        <v>411</v>
      </c>
      <c r="B19" s="350">
        <f>SUM(B15,B18)</f>
        <v>3010335.75</v>
      </c>
      <c r="C19" s="350">
        <f>SUM(C15,C18)</f>
        <v>85797.58333333333</v>
      </c>
      <c r="D19" s="350">
        <f aca="true" t="shared" si="4" ref="D19:N19">SUM(D15,D18)</f>
        <v>85297.83333333333</v>
      </c>
      <c r="E19" s="350">
        <f t="shared" si="4"/>
        <v>721377.8333333334</v>
      </c>
      <c r="F19" s="350">
        <f t="shared" si="4"/>
        <v>125297.83333333333</v>
      </c>
      <c r="G19" s="350">
        <f t="shared" si="4"/>
        <v>270315.8333333334</v>
      </c>
      <c r="H19" s="350">
        <f t="shared" si="4"/>
        <v>268838.8333333333</v>
      </c>
      <c r="I19" s="350">
        <f t="shared" si="4"/>
        <v>138298</v>
      </c>
      <c r="J19" s="350">
        <f t="shared" si="4"/>
        <v>213769</v>
      </c>
      <c r="K19" s="350">
        <f t="shared" si="4"/>
        <v>750858</v>
      </c>
      <c r="L19" s="350">
        <f t="shared" si="4"/>
        <v>135318</v>
      </c>
      <c r="M19" s="350">
        <f t="shared" si="4"/>
        <v>95068</v>
      </c>
      <c r="N19" s="350">
        <f t="shared" si="4"/>
        <v>120099</v>
      </c>
      <c r="O19" s="127">
        <f>SUM(O9:O17)</f>
        <v>2875943</v>
      </c>
      <c r="P19" s="127">
        <f>SUM(P9:P17)</f>
        <v>3119882</v>
      </c>
      <c r="Q19" s="5">
        <f>SUM(Q9:Q17)</f>
        <v>3010336</v>
      </c>
    </row>
    <row r="20" spans="1:16" ht="13.5" customHeight="1">
      <c r="A20" s="344" t="s">
        <v>96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27"/>
      <c r="P20" s="120"/>
    </row>
    <row r="21" spans="1:17" ht="13.5" customHeight="1">
      <c r="A21" s="81" t="s">
        <v>112</v>
      </c>
      <c r="B21" s="148">
        <f aca="true" t="shared" si="5" ref="B21:B26">SUM(C21:N21)</f>
        <v>731009.5</v>
      </c>
      <c r="C21" s="148">
        <f aca="true" t="shared" si="6" ref="C21:H21">$O$21/12</f>
        <v>60765.75</v>
      </c>
      <c r="D21" s="148">
        <f t="shared" si="6"/>
        <v>60765.75</v>
      </c>
      <c r="E21" s="148">
        <f t="shared" si="6"/>
        <v>60765.75</v>
      </c>
      <c r="F21" s="148">
        <f t="shared" si="6"/>
        <v>60765.75</v>
      </c>
      <c r="G21" s="148">
        <f t="shared" si="6"/>
        <v>60765.75</v>
      </c>
      <c r="H21" s="148">
        <f t="shared" si="6"/>
        <v>60765.75</v>
      </c>
      <c r="I21" s="148">
        <v>60766</v>
      </c>
      <c r="J21" s="148">
        <v>60766</v>
      </c>
      <c r="K21" s="148">
        <v>60766</v>
      </c>
      <c r="L21" s="148">
        <v>60766</v>
      </c>
      <c r="M21" s="148">
        <v>60736</v>
      </c>
      <c r="N21" s="148">
        <v>62615</v>
      </c>
      <c r="O21" s="127">
        <v>729189</v>
      </c>
      <c r="P21" s="120">
        <v>744232</v>
      </c>
      <c r="Q21" s="5">
        <v>731009</v>
      </c>
    </row>
    <row r="22" spans="1:17" ht="13.5" customHeight="1">
      <c r="A22" s="82" t="s">
        <v>113</v>
      </c>
      <c r="B22" s="148">
        <f t="shared" si="5"/>
        <v>194199</v>
      </c>
      <c r="C22" s="149">
        <f aca="true" t="shared" si="7" ref="C22:H22">$O$22/12</f>
        <v>15827</v>
      </c>
      <c r="D22" s="149">
        <f t="shared" si="7"/>
        <v>15827</v>
      </c>
      <c r="E22" s="149">
        <f t="shared" si="7"/>
        <v>15827</v>
      </c>
      <c r="F22" s="149">
        <f t="shared" si="7"/>
        <v>15827</v>
      </c>
      <c r="G22" s="149">
        <f t="shared" si="7"/>
        <v>15827</v>
      </c>
      <c r="H22" s="149">
        <f t="shared" si="7"/>
        <v>15827</v>
      </c>
      <c r="I22" s="149">
        <v>16397</v>
      </c>
      <c r="J22" s="149">
        <v>16397</v>
      </c>
      <c r="K22" s="149">
        <v>16397</v>
      </c>
      <c r="L22" s="149">
        <v>16397</v>
      </c>
      <c r="M22" s="149">
        <v>16397</v>
      </c>
      <c r="N22" s="149">
        <v>17252</v>
      </c>
      <c r="O22" s="127">
        <v>189924</v>
      </c>
      <c r="P22" s="120">
        <v>193343</v>
      </c>
      <c r="Q22" s="5">
        <v>194199</v>
      </c>
    </row>
    <row r="23" spans="1:17" ht="13.5" customHeight="1">
      <c r="A23" s="82" t="s">
        <v>114</v>
      </c>
      <c r="B23" s="148">
        <f t="shared" si="5"/>
        <v>985128.6666666667</v>
      </c>
      <c r="C23" s="149">
        <f>$O$23/12</f>
        <v>84900.91666666667</v>
      </c>
      <c r="D23" s="149">
        <f>$O$23/12</f>
        <v>84900.91666666667</v>
      </c>
      <c r="E23" s="149">
        <f>$O$23/12</f>
        <v>84900.91666666667</v>
      </c>
      <c r="F23" s="149">
        <f>$O$23/12</f>
        <v>84900.91666666667</v>
      </c>
      <c r="G23" s="149">
        <v>81310</v>
      </c>
      <c r="H23" s="149">
        <v>80602</v>
      </c>
      <c r="I23" s="149">
        <v>80602</v>
      </c>
      <c r="J23" s="149">
        <v>80602</v>
      </c>
      <c r="K23" s="149">
        <v>80602</v>
      </c>
      <c r="L23" s="149">
        <v>80602</v>
      </c>
      <c r="M23" s="149">
        <v>80602</v>
      </c>
      <c r="N23" s="149">
        <v>80603</v>
      </c>
      <c r="O23" s="127">
        <v>1018811</v>
      </c>
      <c r="P23" s="120">
        <v>997317</v>
      </c>
      <c r="Q23" s="5">
        <v>985129</v>
      </c>
    </row>
    <row r="24" spans="1:17" ht="13.5" customHeight="1">
      <c r="A24" s="82" t="s">
        <v>408</v>
      </c>
      <c r="B24" s="148">
        <f t="shared" si="5"/>
        <v>28625</v>
      </c>
      <c r="C24" s="149">
        <f>$O$24/12</f>
        <v>2667.5</v>
      </c>
      <c r="D24" s="149">
        <f aca="true" t="shared" si="8" ref="D24:M24">$O$24/12</f>
        <v>2667.5</v>
      </c>
      <c r="E24" s="149">
        <f t="shared" si="8"/>
        <v>2667.5</v>
      </c>
      <c r="F24" s="149">
        <f t="shared" si="8"/>
        <v>2667.5</v>
      </c>
      <c r="G24" s="149">
        <f t="shared" si="8"/>
        <v>2667.5</v>
      </c>
      <c r="H24" s="149">
        <v>667</v>
      </c>
      <c r="I24" s="149">
        <f t="shared" si="8"/>
        <v>2667.5</v>
      </c>
      <c r="J24" s="149">
        <f t="shared" si="8"/>
        <v>2667.5</v>
      </c>
      <c r="K24" s="149">
        <v>2333</v>
      </c>
      <c r="L24" s="149">
        <v>1668</v>
      </c>
      <c r="M24" s="149">
        <f t="shared" si="8"/>
        <v>2667.5</v>
      </c>
      <c r="N24" s="149">
        <v>2617</v>
      </c>
      <c r="O24" s="127">
        <v>32010</v>
      </c>
      <c r="P24" s="120">
        <v>31960</v>
      </c>
      <c r="Q24" s="120">
        <v>28625</v>
      </c>
    </row>
    <row r="25" spans="1:17" ht="13.5" customHeight="1">
      <c r="A25" s="82" t="s">
        <v>409</v>
      </c>
      <c r="B25" s="148">
        <f t="shared" si="5"/>
        <v>232077.66666666666</v>
      </c>
      <c r="C25" s="149">
        <f>$O$25/12</f>
        <v>15801.166666666666</v>
      </c>
      <c r="D25" s="149">
        <f>$O$25/12</f>
        <v>15801.166666666666</v>
      </c>
      <c r="E25" s="149">
        <f>$O$25/12</f>
        <v>15801.166666666666</v>
      </c>
      <c r="F25" s="149">
        <f>$O$25/12</f>
        <v>15801.166666666666</v>
      </c>
      <c r="G25" s="149">
        <v>15745</v>
      </c>
      <c r="H25" s="149">
        <v>15801</v>
      </c>
      <c r="I25" s="149">
        <v>16800</v>
      </c>
      <c r="J25" s="149">
        <v>16800</v>
      </c>
      <c r="K25" s="149">
        <v>16800</v>
      </c>
      <c r="L25" s="149">
        <v>16800</v>
      </c>
      <c r="M25" s="149">
        <v>16800</v>
      </c>
      <c r="N25" s="149">
        <v>53327</v>
      </c>
      <c r="O25" s="127">
        <v>189614</v>
      </c>
      <c r="P25" s="120">
        <v>194440</v>
      </c>
      <c r="Q25" s="5">
        <v>232078</v>
      </c>
    </row>
    <row r="26" spans="1:17" ht="13.5" customHeight="1">
      <c r="A26" s="357" t="s">
        <v>462</v>
      </c>
      <c r="B26" s="147">
        <f t="shared" si="5"/>
        <v>413415</v>
      </c>
      <c r="C26" s="150">
        <v>0</v>
      </c>
      <c r="D26" s="150"/>
      <c r="E26" s="150">
        <v>250000</v>
      </c>
      <c r="F26" s="150"/>
      <c r="G26" s="150">
        <v>500</v>
      </c>
      <c r="H26" s="150"/>
      <c r="I26" s="150"/>
      <c r="J26" s="150">
        <v>22915</v>
      </c>
      <c r="K26" s="150">
        <v>140000</v>
      </c>
      <c r="L26" s="150"/>
      <c r="M26" s="150"/>
      <c r="N26" s="150"/>
      <c r="O26" s="127">
        <v>250500</v>
      </c>
      <c r="P26" s="120">
        <v>397700</v>
      </c>
      <c r="Q26" s="5">
        <v>413415</v>
      </c>
    </row>
    <row r="27" spans="1:18" ht="13.5" customHeight="1">
      <c r="A27" s="358" t="s">
        <v>410</v>
      </c>
      <c r="B27" s="346">
        <f>SUM(B21:B26)</f>
        <v>2584454.8333333335</v>
      </c>
      <c r="C27" s="352">
        <f>SUM(C21:C26)</f>
        <v>179962.33333333334</v>
      </c>
      <c r="D27" s="352">
        <f aca="true" t="shared" si="9" ref="D27:N27">SUM(D21:D26)</f>
        <v>179962.33333333334</v>
      </c>
      <c r="E27" s="352">
        <f t="shared" si="9"/>
        <v>429962.3333333334</v>
      </c>
      <c r="F27" s="352">
        <f t="shared" si="9"/>
        <v>179962.33333333334</v>
      </c>
      <c r="G27" s="352">
        <f t="shared" si="9"/>
        <v>176815.25</v>
      </c>
      <c r="H27" s="352">
        <f t="shared" si="9"/>
        <v>173662.75</v>
      </c>
      <c r="I27" s="352">
        <f t="shared" si="9"/>
        <v>177232.5</v>
      </c>
      <c r="J27" s="352">
        <f t="shared" si="9"/>
        <v>200147.5</v>
      </c>
      <c r="K27" s="352">
        <f t="shared" si="9"/>
        <v>316898</v>
      </c>
      <c r="L27" s="352">
        <f t="shared" si="9"/>
        <v>176233</v>
      </c>
      <c r="M27" s="352">
        <f t="shared" si="9"/>
        <v>177202.5</v>
      </c>
      <c r="N27" s="359">
        <f t="shared" si="9"/>
        <v>216414</v>
      </c>
      <c r="O27" s="127"/>
      <c r="P27" s="120"/>
      <c r="Q27" s="120"/>
      <c r="R27" s="5">
        <f>SUM(Q21:Q26)</f>
        <v>2584455</v>
      </c>
    </row>
    <row r="28" spans="1:17" ht="13.5" customHeight="1">
      <c r="A28" s="81" t="s">
        <v>115</v>
      </c>
      <c r="B28" s="148">
        <f>SUM(C28:N28)</f>
        <v>261787</v>
      </c>
      <c r="C28" s="148"/>
      <c r="D28" s="148">
        <v>3780</v>
      </c>
      <c r="E28" s="148">
        <v>15000</v>
      </c>
      <c r="F28" s="148">
        <v>15552</v>
      </c>
      <c r="G28" s="148">
        <v>520</v>
      </c>
      <c r="H28" s="148">
        <v>50000</v>
      </c>
      <c r="I28" s="148">
        <v>90000</v>
      </c>
      <c r="J28" s="148">
        <v>6495</v>
      </c>
      <c r="K28" s="148">
        <v>48909</v>
      </c>
      <c r="L28" s="148">
        <v>19203</v>
      </c>
      <c r="M28" s="148">
        <v>11058</v>
      </c>
      <c r="N28" s="148">
        <v>1270</v>
      </c>
      <c r="O28" s="127">
        <v>220120</v>
      </c>
      <c r="P28" s="120">
        <v>381178</v>
      </c>
      <c r="Q28" s="5">
        <v>261787</v>
      </c>
    </row>
    <row r="29" spans="1:17" ht="13.5" customHeight="1">
      <c r="A29" s="82" t="s">
        <v>116</v>
      </c>
      <c r="B29" s="149">
        <f>SUM(C29:N29)</f>
        <v>141633</v>
      </c>
      <c r="C29" s="149"/>
      <c r="D29" s="149">
        <v>16000</v>
      </c>
      <c r="E29" s="149">
        <v>5000</v>
      </c>
      <c r="F29" s="149">
        <v>50000</v>
      </c>
      <c r="G29" s="149">
        <v>15000</v>
      </c>
      <c r="H29" s="149">
        <v>15914</v>
      </c>
      <c r="I29" s="149">
        <v>9000</v>
      </c>
      <c r="J29" s="149">
        <v>4000</v>
      </c>
      <c r="K29" s="149">
        <v>8000</v>
      </c>
      <c r="L29" s="149">
        <v>9882</v>
      </c>
      <c r="M29" s="149">
        <v>8837</v>
      </c>
      <c r="N29" s="149"/>
      <c r="O29" s="127">
        <v>147914</v>
      </c>
      <c r="P29" s="120">
        <v>156751</v>
      </c>
      <c r="Q29" s="5">
        <v>141633</v>
      </c>
    </row>
    <row r="30" spans="1:17" ht="13.5" customHeight="1">
      <c r="A30" s="82" t="s">
        <v>117</v>
      </c>
      <c r="B30" s="149">
        <f>SUM(C30:N30)</f>
        <v>22461</v>
      </c>
      <c r="C30" s="149"/>
      <c r="D30" s="149"/>
      <c r="E30" s="149"/>
      <c r="F30" s="149"/>
      <c r="G30" s="149">
        <v>9000</v>
      </c>
      <c r="H30" s="149"/>
      <c r="I30" s="149">
        <v>2000</v>
      </c>
      <c r="J30" s="149"/>
      <c r="K30" s="149">
        <v>11361</v>
      </c>
      <c r="L30" s="149">
        <v>100</v>
      </c>
      <c r="M30" s="149"/>
      <c r="N30" s="149"/>
      <c r="O30" s="127">
        <v>22861</v>
      </c>
      <c r="P30" s="120">
        <v>22961</v>
      </c>
      <c r="Q30" s="5">
        <v>22461</v>
      </c>
    </row>
    <row r="31" spans="1:16" ht="13.5" customHeight="1">
      <c r="A31" s="357" t="s">
        <v>128</v>
      </c>
      <c r="B31" s="150">
        <f>SUM(C31:N31)</f>
        <v>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27"/>
      <c r="P31" s="120"/>
    </row>
    <row r="32" spans="1:16" ht="12.75" customHeight="1">
      <c r="A32" s="358" t="s">
        <v>118</v>
      </c>
      <c r="B32" s="352">
        <f>SUM(B28:B31)</f>
        <v>425881</v>
      </c>
      <c r="C32" s="352">
        <f>SUM(C28:C31)</f>
        <v>0</v>
      </c>
      <c r="D32" s="352">
        <f aca="true" t="shared" si="10" ref="D32:N32">SUM(D28:D31)</f>
        <v>19780</v>
      </c>
      <c r="E32" s="352">
        <f t="shared" si="10"/>
        <v>20000</v>
      </c>
      <c r="F32" s="352">
        <f t="shared" si="10"/>
        <v>65552</v>
      </c>
      <c r="G32" s="352">
        <f t="shared" si="10"/>
        <v>24520</v>
      </c>
      <c r="H32" s="352">
        <f t="shared" si="10"/>
        <v>65914</v>
      </c>
      <c r="I32" s="352">
        <f t="shared" si="10"/>
        <v>101000</v>
      </c>
      <c r="J32" s="352">
        <f t="shared" si="10"/>
        <v>10495</v>
      </c>
      <c r="K32" s="352">
        <f t="shared" si="10"/>
        <v>68270</v>
      </c>
      <c r="L32" s="352">
        <f t="shared" si="10"/>
        <v>29185</v>
      </c>
      <c r="M32" s="352">
        <f t="shared" si="10"/>
        <v>19895</v>
      </c>
      <c r="N32" s="352">
        <f t="shared" si="10"/>
        <v>1270</v>
      </c>
      <c r="O32" s="127"/>
      <c r="P32" s="120"/>
    </row>
    <row r="33" spans="1:17" ht="24.75" customHeight="1" thickBot="1">
      <c r="A33" s="83" t="s">
        <v>412</v>
      </c>
      <c r="B33" s="151">
        <f>SUM(B27,B32)</f>
        <v>3010335.8333333335</v>
      </c>
      <c r="C33" s="151">
        <f>SUM(C27,C32)</f>
        <v>179962.33333333334</v>
      </c>
      <c r="D33" s="151">
        <f aca="true" t="shared" si="11" ref="D33:N33">SUM(D27,D32)</f>
        <v>199742.33333333334</v>
      </c>
      <c r="E33" s="151">
        <f t="shared" si="11"/>
        <v>449962.3333333334</v>
      </c>
      <c r="F33" s="151">
        <f t="shared" si="11"/>
        <v>245514.33333333334</v>
      </c>
      <c r="G33" s="151">
        <f t="shared" si="11"/>
        <v>201335.25</v>
      </c>
      <c r="H33" s="151">
        <f t="shared" si="11"/>
        <v>239576.75</v>
      </c>
      <c r="I33" s="151">
        <f t="shared" si="11"/>
        <v>278232.5</v>
      </c>
      <c r="J33" s="151">
        <f t="shared" si="11"/>
        <v>210642.5</v>
      </c>
      <c r="K33" s="151">
        <f t="shared" si="11"/>
        <v>385168</v>
      </c>
      <c r="L33" s="151">
        <f t="shared" si="11"/>
        <v>205418</v>
      </c>
      <c r="M33" s="151">
        <f t="shared" si="11"/>
        <v>197097.5</v>
      </c>
      <c r="N33" s="151">
        <f t="shared" si="11"/>
        <v>217684</v>
      </c>
      <c r="O33" s="127"/>
      <c r="P33" s="120">
        <f>SUM(P21:P30)</f>
        <v>3119882</v>
      </c>
      <c r="Q33" s="5">
        <f>SUM(Q21:Q30)</f>
        <v>3010336</v>
      </c>
    </row>
    <row r="35" spans="2:15" ht="12.75">
      <c r="B35" s="120"/>
      <c r="O35" s="120">
        <f>SUM(O21:O32)</f>
        <v>2800943</v>
      </c>
    </row>
    <row r="37" ht="12.75">
      <c r="D37" s="120"/>
    </row>
    <row r="38" ht="12.75">
      <c r="D38" s="120"/>
    </row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25" customHeight="1"/>
    <row r="59" ht="13.5" customHeight="1"/>
    <row r="60" ht="13.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9">
      <selection activeCell="C5" sqref="C5"/>
    </sheetView>
  </sheetViews>
  <sheetFormatPr defaultColWidth="9.140625" defaultRowHeight="12.75"/>
  <cols>
    <col min="1" max="1" width="30.7109375" style="0" customWidth="1"/>
    <col min="2" max="2" width="10.421875" style="0" customWidth="1"/>
    <col min="3" max="3" width="11.57421875" style="0" customWidth="1"/>
    <col min="4" max="4" width="9.421875" style="0" customWidth="1"/>
    <col min="5" max="5" width="11.8515625" style="0" customWidth="1"/>
    <col min="6" max="6" width="10.28125" style="0" customWidth="1"/>
    <col min="7" max="7" width="10.8515625" style="0" customWidth="1"/>
    <col min="8" max="8" width="9.8515625" style="0" customWidth="1"/>
    <col min="9" max="9" width="9.00390625" style="0" customWidth="1"/>
    <col min="10" max="10" width="10.7109375" style="0" customWidth="1"/>
    <col min="11" max="11" width="10.28125" style="0" customWidth="1"/>
    <col min="12" max="12" width="9.00390625" style="0" customWidth="1"/>
    <col min="13" max="13" width="10.57421875" style="0" customWidth="1"/>
    <col min="14" max="14" width="10.00390625" style="0" customWidth="1"/>
  </cols>
  <sheetData>
    <row r="1" spans="1:14" ht="15.75">
      <c r="A1" s="28" t="s">
        <v>746</v>
      </c>
      <c r="B1" s="28"/>
      <c r="C1" s="28"/>
      <c r="D1" s="28"/>
      <c r="E1" s="28"/>
      <c r="F1" s="37"/>
      <c r="G1" s="37"/>
      <c r="H1" s="37"/>
      <c r="I1" s="37"/>
      <c r="J1" s="40"/>
      <c r="K1" s="40"/>
      <c r="L1" s="40"/>
      <c r="M1" s="40"/>
      <c r="N1" s="40"/>
    </row>
    <row r="2" spans="1:14" ht="15.75">
      <c r="A2" s="28"/>
      <c r="B2" s="28"/>
      <c r="C2" s="28"/>
      <c r="D2" s="28"/>
      <c r="E2" s="28"/>
      <c r="F2" s="37"/>
      <c r="G2" s="37"/>
      <c r="H2" s="37"/>
      <c r="I2" s="37"/>
      <c r="J2" s="40"/>
      <c r="K2" s="40"/>
      <c r="L2" s="40"/>
      <c r="M2" s="40"/>
      <c r="N2" s="40"/>
    </row>
    <row r="3" spans="1:14" ht="15.75">
      <c r="A3" s="38"/>
      <c r="B3" s="38"/>
      <c r="C3" s="38"/>
      <c r="D3" s="38"/>
      <c r="E3" s="38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8"/>
      <c r="B4" s="38"/>
      <c r="C4" s="38"/>
      <c r="D4" s="38"/>
      <c r="E4" s="38"/>
      <c r="F4" s="38" t="s">
        <v>26</v>
      </c>
      <c r="G4" s="36"/>
      <c r="H4" s="36"/>
      <c r="I4" s="36"/>
      <c r="J4" s="36"/>
      <c r="K4" s="36"/>
      <c r="L4" s="36"/>
      <c r="M4" s="36"/>
      <c r="N4" s="36"/>
    </row>
    <row r="5" spans="1:14" ht="15.75">
      <c r="A5" s="38"/>
      <c r="B5" s="38"/>
      <c r="C5" s="38"/>
      <c r="D5" s="38"/>
      <c r="E5" s="38"/>
      <c r="F5" s="38" t="s">
        <v>581</v>
      </c>
      <c r="G5" s="36"/>
      <c r="H5" s="36"/>
      <c r="I5" s="36"/>
      <c r="J5" s="36"/>
      <c r="K5" s="36"/>
      <c r="L5" s="36"/>
      <c r="M5" s="36"/>
      <c r="N5" s="36"/>
    </row>
    <row r="6" spans="1:14" ht="15.75">
      <c r="A6" s="28"/>
      <c r="B6" s="28"/>
      <c r="C6" s="28"/>
      <c r="D6" s="38"/>
      <c r="E6" s="38"/>
      <c r="F6" s="38" t="s">
        <v>27</v>
      </c>
      <c r="G6" s="27"/>
      <c r="H6" s="27"/>
      <c r="I6" s="27"/>
      <c r="J6" s="27"/>
      <c r="K6" s="27"/>
      <c r="L6" s="27"/>
      <c r="M6" s="27"/>
      <c r="N6" s="27"/>
    </row>
    <row r="7" spans="1:14" ht="15.75">
      <c r="A7" s="28"/>
      <c r="B7" s="28"/>
      <c r="C7" s="28"/>
      <c r="D7" s="38"/>
      <c r="E7" s="38"/>
      <c r="F7" s="27"/>
      <c r="G7" s="27"/>
      <c r="H7" s="27"/>
      <c r="I7" s="27"/>
      <c r="J7" s="27"/>
      <c r="K7" s="27"/>
      <c r="L7" s="27"/>
      <c r="M7" s="27"/>
      <c r="N7" s="27"/>
    </row>
    <row r="8" spans="1:14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7"/>
      <c r="B9" s="5"/>
      <c r="C9" s="5"/>
      <c r="D9" s="5"/>
      <c r="E9" s="5"/>
      <c r="F9" s="41"/>
      <c r="G9" s="41"/>
      <c r="H9" s="41"/>
      <c r="I9" s="41"/>
      <c r="J9" s="41"/>
      <c r="K9" s="41"/>
      <c r="L9" s="40"/>
      <c r="M9" s="41" t="s">
        <v>28</v>
      </c>
      <c r="N9" s="40"/>
    </row>
    <row r="10" spans="1:14" ht="12.75">
      <c r="A10" s="616" t="s">
        <v>422</v>
      </c>
      <c r="B10" s="607" t="s">
        <v>423</v>
      </c>
      <c r="C10" s="607" t="s">
        <v>245</v>
      </c>
      <c r="D10" s="607" t="s">
        <v>240</v>
      </c>
      <c r="E10" s="607" t="s">
        <v>241</v>
      </c>
      <c r="F10" s="607" t="s">
        <v>165</v>
      </c>
      <c r="G10" s="607" t="s">
        <v>209</v>
      </c>
      <c r="H10" s="607" t="s">
        <v>211</v>
      </c>
      <c r="I10" s="612" t="s">
        <v>242</v>
      </c>
      <c r="J10" s="613"/>
      <c r="K10" s="612" t="s">
        <v>243</v>
      </c>
      <c r="L10" s="613"/>
      <c r="M10" s="607" t="s">
        <v>244</v>
      </c>
      <c r="N10" s="607" t="s">
        <v>101</v>
      </c>
    </row>
    <row r="11" spans="1:14" ht="12.75">
      <c r="A11" s="617"/>
      <c r="B11" s="611"/>
      <c r="C11" s="611"/>
      <c r="D11" s="611"/>
      <c r="E11" s="611"/>
      <c r="F11" s="611"/>
      <c r="G11" s="611"/>
      <c r="H11" s="611"/>
      <c r="I11" s="614"/>
      <c r="J11" s="615"/>
      <c r="K11" s="614"/>
      <c r="L11" s="615"/>
      <c r="M11" s="611"/>
      <c r="N11" s="611"/>
    </row>
    <row r="12" spans="1:14" ht="27.75" customHeight="1">
      <c r="A12" s="618"/>
      <c r="B12" s="608"/>
      <c r="C12" s="608"/>
      <c r="D12" s="608"/>
      <c r="E12" s="608"/>
      <c r="F12" s="608"/>
      <c r="G12" s="608"/>
      <c r="H12" s="608"/>
      <c r="I12" s="282" t="s">
        <v>195</v>
      </c>
      <c r="J12" s="282" t="s">
        <v>121</v>
      </c>
      <c r="K12" s="282" t="s">
        <v>195</v>
      </c>
      <c r="L12" s="282" t="s">
        <v>121</v>
      </c>
      <c r="M12" s="608"/>
      <c r="N12" s="608"/>
    </row>
    <row r="13" spans="1:14" ht="12.75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  <c r="H13" s="7" t="s">
        <v>15</v>
      </c>
      <c r="I13" s="609" t="s">
        <v>16</v>
      </c>
      <c r="J13" s="610"/>
      <c r="K13" s="609" t="s">
        <v>17</v>
      </c>
      <c r="L13" s="610"/>
      <c r="M13" s="19">
        <v>11</v>
      </c>
      <c r="N13" s="19">
        <v>12</v>
      </c>
    </row>
    <row r="14" spans="1:14" ht="12.75">
      <c r="A14" s="43" t="s">
        <v>133</v>
      </c>
      <c r="B14" s="119"/>
      <c r="C14" s="119"/>
      <c r="D14" s="123"/>
      <c r="E14" s="119"/>
      <c r="F14" s="123"/>
      <c r="G14" s="119"/>
      <c r="H14" s="123"/>
      <c r="I14" s="119"/>
      <c r="J14" s="123"/>
      <c r="K14" s="119"/>
      <c r="L14" s="123"/>
      <c r="M14" s="119"/>
      <c r="N14" s="119"/>
    </row>
    <row r="15" spans="1:14" ht="12.75">
      <c r="A15" s="11" t="s">
        <v>32</v>
      </c>
      <c r="B15" s="93">
        <f>SUM(C15:N15)</f>
        <v>2008858</v>
      </c>
      <c r="C15" s="93">
        <f>SUM('4.1'!D210)</f>
        <v>0</v>
      </c>
      <c r="D15" s="93">
        <f>SUM('4.1'!E210)</f>
        <v>572052</v>
      </c>
      <c r="E15" s="93">
        <f>SUM('4.1'!F210)</f>
        <v>0</v>
      </c>
      <c r="F15" s="93">
        <f>SUM('4.1'!G210)</f>
        <v>1239784</v>
      </c>
      <c r="G15" s="93">
        <f>SUM('4.1'!H210)</f>
        <v>98901</v>
      </c>
      <c r="H15" s="93">
        <f>SUM('4.1'!I210)</f>
        <v>30312</v>
      </c>
      <c r="I15" s="93">
        <f>SUM('4.1'!J210)</f>
        <v>10800</v>
      </c>
      <c r="J15" s="93">
        <f>SUM('4.1'!K210)</f>
        <v>0</v>
      </c>
      <c r="K15" s="93">
        <f>SUM('4.1'!L210)</f>
        <v>15552</v>
      </c>
      <c r="L15" s="93">
        <f>SUM('4.1'!M210)</f>
        <v>41457</v>
      </c>
      <c r="M15" s="93">
        <f>SUM('4.1'!N210)</f>
        <v>0</v>
      </c>
      <c r="N15" s="93">
        <f>SUM('4.1'!O210)</f>
        <v>0</v>
      </c>
    </row>
    <row r="16" spans="1:14" ht="12.75">
      <c r="A16" s="11" t="s">
        <v>421</v>
      </c>
      <c r="B16" s="93">
        <f>SUM(C16:N16)</f>
        <v>2791116</v>
      </c>
      <c r="C16" s="93">
        <f>SUM('4.1'!D211)</f>
        <v>0</v>
      </c>
      <c r="D16" s="93">
        <f>SUM('4.1'!E211)</f>
        <v>647495</v>
      </c>
      <c r="E16" s="93">
        <f>SUM('4.1'!F211)</f>
        <v>1305</v>
      </c>
      <c r="F16" s="93">
        <f>SUM('4.1'!G211)</f>
        <v>1385825</v>
      </c>
      <c r="G16" s="93">
        <f>SUM('4.1'!H211)</f>
        <v>102366</v>
      </c>
      <c r="H16" s="93">
        <f>SUM('4.1'!I211)</f>
        <v>30312</v>
      </c>
      <c r="I16" s="93">
        <f>SUM('4.1'!J211)</f>
        <v>31950</v>
      </c>
      <c r="J16" s="93">
        <f>SUM('4.1'!K211)</f>
        <v>0</v>
      </c>
      <c r="K16" s="93">
        <f>SUM('4.1'!L211)</f>
        <v>552</v>
      </c>
      <c r="L16" s="93">
        <f>SUM('4.1'!M211)</f>
        <v>41457</v>
      </c>
      <c r="M16" s="93">
        <f>SUM('4.1'!N211)</f>
        <v>390500</v>
      </c>
      <c r="N16" s="93">
        <f>SUM('4.1'!O211)</f>
        <v>159354</v>
      </c>
    </row>
    <row r="17" spans="1:14" ht="12.75">
      <c r="A17" s="15" t="s">
        <v>582</v>
      </c>
      <c r="B17" s="117">
        <f>SUM(C17:N17)</f>
        <v>2701571</v>
      </c>
      <c r="C17" s="117">
        <f>SUM('4.1'!D213)</f>
        <v>0</v>
      </c>
      <c r="D17" s="117">
        <f>SUM('4.1'!E213)</f>
        <v>647280</v>
      </c>
      <c r="E17" s="117">
        <f>SUM('4.1'!F213)</f>
        <v>1305</v>
      </c>
      <c r="F17" s="117">
        <f>SUM('4.1'!G213)</f>
        <v>1312610</v>
      </c>
      <c r="G17" s="117">
        <f>SUM('4.1'!H213)</f>
        <v>98990</v>
      </c>
      <c r="H17" s="117">
        <f>SUM('4.1'!I213)</f>
        <v>23801</v>
      </c>
      <c r="I17" s="117">
        <f>SUM('4.1'!J213)</f>
        <v>52034</v>
      </c>
      <c r="J17" s="117">
        <f>SUM('4.1'!K213)</f>
        <v>0</v>
      </c>
      <c r="K17" s="117">
        <f>SUM('4.1'!L213)</f>
        <v>0</v>
      </c>
      <c r="L17" s="117">
        <f>SUM('4.1'!M213)</f>
        <v>16188</v>
      </c>
      <c r="M17" s="117">
        <f>SUM('4.1'!N213)</f>
        <v>390058</v>
      </c>
      <c r="N17" s="117">
        <f>SUM('4.1'!O213)</f>
        <v>159305</v>
      </c>
    </row>
    <row r="18" spans="1:14" ht="12.75">
      <c r="A18" s="375" t="s">
        <v>136</v>
      </c>
      <c r="B18" s="93"/>
      <c r="C18" s="93"/>
      <c r="D18" s="93"/>
      <c r="E18" s="93"/>
      <c r="F18" s="127"/>
      <c r="G18" s="93"/>
      <c r="H18" s="127"/>
      <c r="I18" s="93"/>
      <c r="J18" s="136"/>
      <c r="K18" s="93"/>
      <c r="L18" s="136"/>
      <c r="M18" s="93"/>
      <c r="N18" s="93"/>
    </row>
    <row r="19" spans="1:14" ht="12.75">
      <c r="A19" s="11" t="s">
        <v>32</v>
      </c>
      <c r="B19" s="93">
        <f>SUM(D19:N19)</f>
        <v>-1095415</v>
      </c>
      <c r="C19" s="93"/>
      <c r="D19" s="93">
        <v>-503728</v>
      </c>
      <c r="E19" s="93"/>
      <c r="F19" s="127">
        <v>-591687</v>
      </c>
      <c r="G19" s="93"/>
      <c r="H19" s="127"/>
      <c r="I19" s="93"/>
      <c r="J19" s="136"/>
      <c r="K19" s="93"/>
      <c r="L19" s="136"/>
      <c r="M19" s="93"/>
      <c r="N19" s="93"/>
    </row>
    <row r="20" spans="1:14" ht="12.75">
      <c r="A20" s="11" t="s">
        <v>421</v>
      </c>
      <c r="B20" s="93">
        <f>SUM(D20:N20)</f>
        <v>-1141277</v>
      </c>
      <c r="C20" s="93"/>
      <c r="D20" s="93">
        <v>-554051</v>
      </c>
      <c r="E20" s="93"/>
      <c r="F20" s="127">
        <v>-587226</v>
      </c>
      <c r="G20" s="93"/>
      <c r="H20" s="127"/>
      <c r="I20" s="93"/>
      <c r="J20" s="136"/>
      <c r="K20" s="93"/>
      <c r="L20" s="136"/>
      <c r="M20" s="93"/>
      <c r="N20" s="93"/>
    </row>
    <row r="21" spans="1:14" ht="12.75">
      <c r="A21" s="15" t="s">
        <v>582</v>
      </c>
      <c r="B21" s="93">
        <f>SUM(D21:N21)</f>
        <v>-1167662</v>
      </c>
      <c r="C21" s="93"/>
      <c r="D21" s="93">
        <v>-554051</v>
      </c>
      <c r="E21" s="93"/>
      <c r="F21" s="127">
        <v>-613611</v>
      </c>
      <c r="G21" s="93"/>
      <c r="H21" s="127"/>
      <c r="I21" s="93"/>
      <c r="J21" s="136"/>
      <c r="K21" s="93"/>
      <c r="L21" s="136"/>
      <c r="M21" s="93"/>
      <c r="N21" s="93"/>
    </row>
    <row r="22" spans="1:14" s="160" customFormat="1" ht="12.75">
      <c r="A22" s="323" t="s">
        <v>72</v>
      </c>
      <c r="B22" s="135"/>
      <c r="C22" s="135"/>
      <c r="D22" s="138"/>
      <c r="E22" s="135"/>
      <c r="F22" s="137"/>
      <c r="G22" s="135"/>
      <c r="H22" s="137"/>
      <c r="I22" s="135"/>
      <c r="J22" s="137"/>
      <c r="K22" s="135"/>
      <c r="L22" s="137"/>
      <c r="M22" s="135"/>
      <c r="N22" s="139"/>
    </row>
    <row r="23" spans="1:14" ht="12.75">
      <c r="A23" s="11" t="s">
        <v>32</v>
      </c>
      <c r="B23" s="93">
        <f>SUM(C23:N23)</f>
        <v>276843</v>
      </c>
      <c r="C23" s="93">
        <f>SUM('4.2'!D41)</f>
        <v>275270</v>
      </c>
      <c r="D23" s="93">
        <f>SUM('4.2'!E41)</f>
        <v>0</v>
      </c>
      <c r="E23" s="93">
        <f>SUM('4.2'!F41)</f>
        <v>0</v>
      </c>
      <c r="F23" s="93">
        <f>SUM('4.2'!G41)</f>
        <v>0</v>
      </c>
      <c r="G23" s="93">
        <f>SUM('4.2'!H41)</f>
        <v>1432</v>
      </c>
      <c r="H23" s="93">
        <f>SUM('4.2'!I41)</f>
        <v>141</v>
      </c>
      <c r="I23" s="93">
        <f>SUM('4.2'!J41)</f>
        <v>0</v>
      </c>
      <c r="J23" s="93">
        <f>SUM('4.2'!K41)</f>
        <v>0</v>
      </c>
      <c r="K23" s="93">
        <f>SUM('4.2'!L41)</f>
        <v>0</v>
      </c>
      <c r="L23" s="93">
        <f>SUM('4.2'!M41)</f>
        <v>0</v>
      </c>
      <c r="M23" s="93">
        <f>SUM('4.2'!N41)</f>
        <v>0</v>
      </c>
      <c r="N23" s="93">
        <f>SUM('4.2'!O41)</f>
        <v>0</v>
      </c>
    </row>
    <row r="24" spans="1:14" ht="12.75">
      <c r="A24" s="11" t="s">
        <v>421</v>
      </c>
      <c r="B24" s="93">
        <f>SUM(C24:N24)</f>
        <v>282009</v>
      </c>
      <c r="C24" s="93">
        <f>SUM('4.2'!D42)</f>
        <v>270809</v>
      </c>
      <c r="D24" s="93">
        <f>SUM('4.2'!E42)</f>
        <v>103</v>
      </c>
      <c r="E24" s="93">
        <f>SUM('4.2'!F42)</f>
        <v>0</v>
      </c>
      <c r="F24" s="93">
        <f>SUM('4.2'!G42)</f>
        <v>0</v>
      </c>
      <c r="G24" s="93">
        <f>SUM('4.2'!H42)</f>
        <v>2818</v>
      </c>
      <c r="H24" s="93">
        <f>SUM('4.2'!I42)</f>
        <v>3600</v>
      </c>
      <c r="I24" s="93">
        <f>SUM('4.2'!J42)</f>
        <v>0</v>
      </c>
      <c r="J24" s="93">
        <f>SUM('4.2'!K42)</f>
        <v>0</v>
      </c>
      <c r="K24" s="93">
        <f>SUM('4.2'!L42)</f>
        <v>0</v>
      </c>
      <c r="L24" s="93">
        <f>SUM('4.2'!M42)</f>
        <v>0</v>
      </c>
      <c r="M24" s="93">
        <f>SUM('4.2'!N42)</f>
        <v>0</v>
      </c>
      <c r="N24" s="93">
        <f>SUM('4.2'!O42)</f>
        <v>4679</v>
      </c>
    </row>
    <row r="25" spans="1:14" ht="12.75">
      <c r="A25" s="15" t="s">
        <v>582</v>
      </c>
      <c r="B25" s="117">
        <f>SUM(C25:N25)</f>
        <v>274783</v>
      </c>
      <c r="C25" s="117">
        <f>SUM('4.2'!D44)</f>
        <v>265684</v>
      </c>
      <c r="D25" s="117">
        <f>SUM('4.2'!E44)</f>
        <v>103</v>
      </c>
      <c r="E25" s="117">
        <f>SUM('4.2'!F44)</f>
        <v>0</v>
      </c>
      <c r="F25" s="117">
        <f>SUM('4.2'!G44)</f>
        <v>0</v>
      </c>
      <c r="G25" s="117">
        <f>SUM('4.2'!H44)</f>
        <v>707</v>
      </c>
      <c r="H25" s="117">
        <f>SUM('4.2'!I44)</f>
        <v>3610</v>
      </c>
      <c r="I25" s="117">
        <f>SUM('4.2'!J44)</f>
        <v>0</v>
      </c>
      <c r="J25" s="117">
        <f>SUM('4.2'!K44)</f>
        <v>0</v>
      </c>
      <c r="K25" s="117">
        <f>SUM('4.2'!L44)</f>
        <v>0</v>
      </c>
      <c r="L25" s="117">
        <f>SUM('4.2'!M44)</f>
        <v>0</v>
      </c>
      <c r="M25" s="117">
        <f>SUM('4.2'!N44)</f>
        <v>0</v>
      </c>
      <c r="N25" s="117">
        <f>SUM('4.2'!O44)</f>
        <v>4679</v>
      </c>
    </row>
    <row r="26" spans="1:14" s="160" customFormat="1" ht="14.25" customHeight="1">
      <c r="A26" s="43" t="s">
        <v>232</v>
      </c>
      <c r="B26" s="130"/>
      <c r="C26" s="130"/>
      <c r="D26" s="131"/>
      <c r="E26" s="130"/>
      <c r="F26" s="130"/>
      <c r="G26" s="130"/>
      <c r="H26" s="130"/>
      <c r="I26" s="132"/>
      <c r="J26" s="132"/>
      <c r="K26" s="132"/>
      <c r="L26" s="132"/>
      <c r="M26" s="130"/>
      <c r="N26" s="130"/>
    </row>
    <row r="27" spans="1:14" s="274" customFormat="1" ht="14.25" customHeight="1">
      <c r="A27" s="11" t="s">
        <v>32</v>
      </c>
      <c r="B27" s="93">
        <f>SUM(C27:N27)</f>
        <v>117419</v>
      </c>
      <c r="C27" s="93">
        <v>106586</v>
      </c>
      <c r="D27" s="127"/>
      <c r="E27" s="93"/>
      <c r="F27" s="93"/>
      <c r="G27" s="93">
        <v>10833</v>
      </c>
      <c r="H27" s="93"/>
      <c r="I27" s="136"/>
      <c r="J27" s="136"/>
      <c r="K27" s="136"/>
      <c r="L27" s="136"/>
      <c r="M27" s="93"/>
      <c r="N27" s="93"/>
    </row>
    <row r="28" spans="1:14" s="274" customFormat="1" ht="14.25" customHeight="1">
      <c r="A28" s="11" t="s">
        <v>421</v>
      </c>
      <c r="B28" s="93">
        <f>SUM(C28:N28)</f>
        <v>125840</v>
      </c>
      <c r="C28" s="93">
        <v>107298</v>
      </c>
      <c r="D28" s="127"/>
      <c r="E28" s="93"/>
      <c r="F28" s="93"/>
      <c r="G28" s="93">
        <v>17783</v>
      </c>
      <c r="H28" s="93"/>
      <c r="I28" s="136"/>
      <c r="J28" s="136"/>
      <c r="K28" s="136"/>
      <c r="L28" s="136"/>
      <c r="M28" s="93"/>
      <c r="N28" s="93">
        <v>759</v>
      </c>
    </row>
    <row r="29" spans="1:14" ht="12.75">
      <c r="A29" s="15" t="s">
        <v>582</v>
      </c>
      <c r="B29" s="93">
        <f>SUM(C29:N29)</f>
        <v>116585</v>
      </c>
      <c r="C29" s="117">
        <v>110038</v>
      </c>
      <c r="D29" s="117">
        <v>0</v>
      </c>
      <c r="E29" s="117">
        <v>0</v>
      </c>
      <c r="F29" s="117">
        <v>0</v>
      </c>
      <c r="G29" s="117">
        <v>5746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801</v>
      </c>
    </row>
    <row r="30" spans="1:14" ht="12.75">
      <c r="A30" s="43" t="s">
        <v>233</v>
      </c>
      <c r="B30" s="135"/>
      <c r="C30" s="135"/>
      <c r="D30" s="137"/>
      <c r="E30" s="135"/>
      <c r="F30" s="135"/>
      <c r="G30" s="135"/>
      <c r="H30" s="135"/>
      <c r="I30" s="138"/>
      <c r="J30" s="138"/>
      <c r="K30" s="138"/>
      <c r="L30" s="138"/>
      <c r="M30" s="135"/>
      <c r="N30" s="135"/>
    </row>
    <row r="31" spans="1:14" ht="12.75">
      <c r="A31" s="11" t="s">
        <v>32</v>
      </c>
      <c r="B31" s="93">
        <f>SUM(C31:N31)</f>
        <v>96049</v>
      </c>
      <c r="C31" s="140">
        <v>87938</v>
      </c>
      <c r="D31" s="372"/>
      <c r="E31" s="140"/>
      <c r="F31" s="140"/>
      <c r="G31" s="140">
        <v>8111</v>
      </c>
      <c r="H31" s="130"/>
      <c r="I31" s="132"/>
      <c r="J31" s="132"/>
      <c r="K31" s="132"/>
      <c r="L31" s="132"/>
      <c r="M31" s="130"/>
      <c r="N31" s="130"/>
    </row>
    <row r="32" spans="1:14" ht="12.75">
      <c r="A32" s="11" t="s">
        <v>421</v>
      </c>
      <c r="B32" s="93">
        <f>SUM(C32:N32)</f>
        <v>102693</v>
      </c>
      <c r="C32" s="140">
        <v>88861</v>
      </c>
      <c r="D32" s="372"/>
      <c r="E32" s="140"/>
      <c r="F32" s="140"/>
      <c r="G32" s="140">
        <v>13211</v>
      </c>
      <c r="H32" s="130"/>
      <c r="I32" s="132"/>
      <c r="J32" s="132"/>
      <c r="K32" s="132"/>
      <c r="L32" s="132"/>
      <c r="M32" s="130"/>
      <c r="N32" s="130">
        <v>621</v>
      </c>
    </row>
    <row r="33" spans="1:14" ht="12.75">
      <c r="A33" s="15" t="s">
        <v>582</v>
      </c>
      <c r="B33" s="93">
        <f>SUM(C33:N33)</f>
        <v>101952</v>
      </c>
      <c r="C33" s="117">
        <v>95615</v>
      </c>
      <c r="D33" s="117">
        <v>0</v>
      </c>
      <c r="E33" s="117">
        <v>0</v>
      </c>
      <c r="F33" s="117">
        <v>0</v>
      </c>
      <c r="G33" s="117">
        <v>6120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217</v>
      </c>
    </row>
    <row r="34" spans="1:14" ht="12.75">
      <c r="A34" s="43" t="s">
        <v>234</v>
      </c>
      <c r="B34" s="135"/>
      <c r="C34" s="135"/>
      <c r="D34" s="137"/>
      <c r="E34" s="135"/>
      <c r="F34" s="135"/>
      <c r="G34" s="135"/>
      <c r="H34" s="135"/>
      <c r="I34" s="138"/>
      <c r="J34" s="138"/>
      <c r="K34" s="138"/>
      <c r="L34" s="138"/>
      <c r="M34" s="135"/>
      <c r="N34" s="135"/>
    </row>
    <row r="35" spans="1:14" ht="12.75">
      <c r="A35" s="11" t="s">
        <v>32</v>
      </c>
      <c r="B35" s="93">
        <f>SUM(C35:N35)</f>
        <v>56533</v>
      </c>
      <c r="C35" s="140">
        <v>51783</v>
      </c>
      <c r="D35" s="372"/>
      <c r="E35" s="140"/>
      <c r="F35" s="140"/>
      <c r="G35" s="140">
        <v>4750</v>
      </c>
      <c r="H35" s="130"/>
      <c r="I35" s="132"/>
      <c r="J35" s="132"/>
      <c r="K35" s="132"/>
      <c r="L35" s="132"/>
      <c r="M35" s="130"/>
      <c r="N35" s="130"/>
    </row>
    <row r="36" spans="1:14" ht="12.75">
      <c r="A36" s="11" t="s">
        <v>421</v>
      </c>
      <c r="B36" s="93">
        <f>SUM(C36:N36)</f>
        <v>59342</v>
      </c>
      <c r="C36" s="140">
        <v>52027</v>
      </c>
      <c r="D36" s="372"/>
      <c r="E36" s="140"/>
      <c r="F36" s="140"/>
      <c r="G36" s="140">
        <v>6950</v>
      </c>
      <c r="H36" s="130"/>
      <c r="I36" s="132"/>
      <c r="J36" s="132"/>
      <c r="K36" s="132"/>
      <c r="L36" s="132"/>
      <c r="M36" s="130"/>
      <c r="N36" s="130">
        <v>365</v>
      </c>
    </row>
    <row r="37" spans="1:14" ht="12.75">
      <c r="A37" s="15" t="s">
        <v>582</v>
      </c>
      <c r="B37" s="93">
        <f>SUM(C37:N37)</f>
        <v>56555</v>
      </c>
      <c r="C37" s="117">
        <v>52027</v>
      </c>
      <c r="D37" s="117">
        <v>0</v>
      </c>
      <c r="E37" s="117">
        <v>0</v>
      </c>
      <c r="F37" s="117">
        <v>0</v>
      </c>
      <c r="G37" s="117">
        <v>3801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727</v>
      </c>
    </row>
    <row r="38" spans="1:14" ht="12.75">
      <c r="A38" s="43" t="s">
        <v>251</v>
      </c>
      <c r="B38" s="119"/>
      <c r="C38" s="119"/>
      <c r="D38" s="119"/>
      <c r="E38" s="119"/>
      <c r="F38" s="123"/>
      <c r="G38" s="119"/>
      <c r="H38" s="123"/>
      <c r="I38" s="119"/>
      <c r="J38" s="122"/>
      <c r="K38" s="119"/>
      <c r="L38" s="122"/>
      <c r="M38" s="119"/>
      <c r="N38" s="119"/>
    </row>
    <row r="39" spans="1:14" ht="12.75">
      <c r="A39" s="11" t="s">
        <v>32</v>
      </c>
      <c r="B39" s="93">
        <f>SUM(C39:N39)</f>
        <v>23993</v>
      </c>
      <c r="C39" s="140">
        <v>23343</v>
      </c>
      <c r="D39" s="140"/>
      <c r="E39" s="140"/>
      <c r="F39" s="372"/>
      <c r="G39" s="140">
        <v>650</v>
      </c>
      <c r="H39" s="127"/>
      <c r="I39" s="93"/>
      <c r="J39" s="136"/>
      <c r="K39" s="93"/>
      <c r="L39" s="136"/>
      <c r="M39" s="93"/>
      <c r="N39" s="93"/>
    </row>
    <row r="40" spans="1:14" ht="12.75">
      <c r="A40" s="11" t="s">
        <v>421</v>
      </c>
      <c r="B40" s="93">
        <f>SUM(C40:N40)</f>
        <v>24889</v>
      </c>
      <c r="C40" s="140">
        <v>24037</v>
      </c>
      <c r="D40" s="140"/>
      <c r="E40" s="140"/>
      <c r="F40" s="372"/>
      <c r="G40" s="140">
        <v>650</v>
      </c>
      <c r="H40" s="127"/>
      <c r="I40" s="93"/>
      <c r="J40" s="136"/>
      <c r="K40" s="93"/>
      <c r="L40" s="136"/>
      <c r="M40" s="93"/>
      <c r="N40" s="93">
        <v>202</v>
      </c>
    </row>
    <row r="41" spans="1:15" ht="12.75">
      <c r="A41" s="15" t="s">
        <v>582</v>
      </c>
      <c r="B41" s="93">
        <f>SUM(C41:N41)</f>
        <v>25331</v>
      </c>
      <c r="C41" s="116">
        <v>24412</v>
      </c>
      <c r="D41" s="116">
        <v>0</v>
      </c>
      <c r="E41" s="116">
        <v>0</v>
      </c>
      <c r="F41" s="116">
        <v>0</v>
      </c>
      <c r="G41" s="116">
        <v>706</v>
      </c>
      <c r="H41" s="117">
        <v>1</v>
      </c>
      <c r="I41" s="117">
        <v>10</v>
      </c>
      <c r="J41" s="117">
        <v>0</v>
      </c>
      <c r="K41" s="117">
        <v>0</v>
      </c>
      <c r="L41" s="117">
        <v>0</v>
      </c>
      <c r="M41" s="117">
        <v>0</v>
      </c>
      <c r="N41" s="117">
        <v>202</v>
      </c>
      <c r="O41" s="27"/>
    </row>
    <row r="42" spans="1:14" ht="12.75">
      <c r="A42" s="376" t="s">
        <v>235</v>
      </c>
      <c r="B42" s="135"/>
      <c r="C42" s="373"/>
      <c r="D42" s="373"/>
      <c r="E42" s="140"/>
      <c r="F42" s="373"/>
      <c r="G42" s="140"/>
      <c r="H42" s="135"/>
      <c r="I42" s="132"/>
      <c r="J42" s="132"/>
      <c r="K42" s="132"/>
      <c r="L42" s="132"/>
      <c r="M42" s="130"/>
      <c r="N42" s="130"/>
    </row>
    <row r="43" spans="1:14" ht="12.75">
      <c r="A43" s="11" t="s">
        <v>32</v>
      </c>
      <c r="B43" s="93">
        <f>SUM(C43:N43)</f>
        <v>143832</v>
      </c>
      <c r="C43" s="140">
        <v>56576</v>
      </c>
      <c r="D43" s="140"/>
      <c r="E43" s="140"/>
      <c r="F43" s="140"/>
      <c r="G43" s="140">
        <v>87256</v>
      </c>
      <c r="H43" s="130"/>
      <c r="I43" s="132"/>
      <c r="J43" s="132"/>
      <c r="K43" s="132"/>
      <c r="L43" s="132"/>
      <c r="M43" s="130"/>
      <c r="N43" s="130"/>
    </row>
    <row r="44" spans="1:14" ht="12.75">
      <c r="A44" s="11" t="s">
        <v>421</v>
      </c>
      <c r="B44" s="93">
        <f>SUM(C44:N44)</f>
        <v>158744</v>
      </c>
      <c r="C44" s="140">
        <v>65127</v>
      </c>
      <c r="D44" s="140"/>
      <c r="E44" s="140"/>
      <c r="F44" s="140"/>
      <c r="G44" s="140">
        <v>87256</v>
      </c>
      <c r="H44" s="130"/>
      <c r="I44" s="401">
        <v>312</v>
      </c>
      <c r="J44" s="132"/>
      <c r="K44" s="132"/>
      <c r="L44" s="132"/>
      <c r="M44" s="130"/>
      <c r="N44" s="140">
        <v>6049</v>
      </c>
    </row>
    <row r="45" spans="1:14" s="161" customFormat="1" ht="12.75">
      <c r="A45" s="15" t="s">
        <v>582</v>
      </c>
      <c r="B45" s="117">
        <f>SUM(C45:N45)</f>
        <v>160645</v>
      </c>
      <c r="C45" s="116">
        <v>64571</v>
      </c>
      <c r="D45" s="116"/>
      <c r="E45" s="116">
        <v>0</v>
      </c>
      <c r="F45" s="116">
        <v>0</v>
      </c>
      <c r="G45" s="116">
        <v>89450</v>
      </c>
      <c r="H45" s="117">
        <v>0</v>
      </c>
      <c r="I45" s="117">
        <v>575</v>
      </c>
      <c r="J45" s="117">
        <v>0</v>
      </c>
      <c r="K45" s="117">
        <v>0</v>
      </c>
      <c r="L45" s="117">
        <v>0</v>
      </c>
      <c r="M45" s="117">
        <v>0</v>
      </c>
      <c r="N45" s="117">
        <v>6049</v>
      </c>
    </row>
    <row r="46" spans="1:14" ht="12.75">
      <c r="A46" s="43" t="s">
        <v>236</v>
      </c>
      <c r="B46" s="135"/>
      <c r="C46" s="373"/>
      <c r="D46" s="374"/>
      <c r="E46" s="373"/>
      <c r="F46" s="373"/>
      <c r="G46" s="373"/>
      <c r="H46" s="135"/>
      <c r="I46" s="138"/>
      <c r="J46" s="138"/>
      <c r="K46" s="138"/>
      <c r="L46" s="138"/>
      <c r="M46" s="135"/>
      <c r="N46" s="135"/>
    </row>
    <row r="47" spans="1:14" ht="12.75">
      <c r="A47" s="11" t="s">
        <v>32</v>
      </c>
      <c r="B47" s="93">
        <f>SUM(C47:N47)</f>
        <v>38212</v>
      </c>
      <c r="C47" s="140">
        <v>31260</v>
      </c>
      <c r="D47" s="113"/>
      <c r="E47" s="140"/>
      <c r="F47" s="140"/>
      <c r="G47" s="140">
        <v>6952</v>
      </c>
      <c r="H47" s="130"/>
      <c r="I47" s="132"/>
      <c r="J47" s="132"/>
      <c r="K47" s="132"/>
      <c r="L47" s="132"/>
      <c r="M47" s="130"/>
      <c r="N47" s="130"/>
    </row>
    <row r="48" spans="1:14" ht="12.75">
      <c r="A48" s="11" t="s">
        <v>421</v>
      </c>
      <c r="B48" s="93">
        <f>SUM(C48:N48)</f>
        <v>43177</v>
      </c>
      <c r="C48" s="140">
        <v>34555</v>
      </c>
      <c r="D48" s="113"/>
      <c r="E48" s="140"/>
      <c r="F48" s="140"/>
      <c r="G48" s="140">
        <v>8252</v>
      </c>
      <c r="H48" s="130"/>
      <c r="I48" s="132"/>
      <c r="J48" s="132"/>
      <c r="K48" s="132"/>
      <c r="L48" s="132"/>
      <c r="M48" s="130"/>
      <c r="N48" s="140">
        <v>370</v>
      </c>
    </row>
    <row r="49" spans="1:14" ht="12.75">
      <c r="A49" s="15" t="s">
        <v>582</v>
      </c>
      <c r="B49" s="117">
        <f>SUM(C49:N49)</f>
        <v>40426</v>
      </c>
      <c r="C49" s="116">
        <v>33906</v>
      </c>
      <c r="D49" s="116">
        <v>0</v>
      </c>
      <c r="E49" s="116">
        <v>0</v>
      </c>
      <c r="F49" s="116">
        <v>0</v>
      </c>
      <c r="G49" s="116">
        <v>6150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370</v>
      </c>
    </row>
    <row r="50" spans="1:14" ht="12.75">
      <c r="A50" s="43" t="s">
        <v>237</v>
      </c>
      <c r="B50" s="135"/>
      <c r="C50" s="373"/>
      <c r="D50" s="374"/>
      <c r="E50" s="373"/>
      <c r="F50" s="373"/>
      <c r="G50" s="373"/>
      <c r="H50" s="135"/>
      <c r="I50" s="138"/>
      <c r="J50" s="138"/>
      <c r="K50" s="138"/>
      <c r="L50" s="138"/>
      <c r="M50" s="135"/>
      <c r="N50" s="135"/>
    </row>
    <row r="51" spans="1:14" ht="12.75">
      <c r="A51" s="11" t="s">
        <v>32</v>
      </c>
      <c r="B51" s="93">
        <f>SUM(C51:N51)</f>
        <v>116882</v>
      </c>
      <c r="C51" s="140">
        <v>63166</v>
      </c>
      <c r="D51" s="113"/>
      <c r="E51" s="140"/>
      <c r="F51" s="140"/>
      <c r="G51" s="140">
        <v>53716</v>
      </c>
      <c r="H51" s="130"/>
      <c r="I51" s="132"/>
      <c r="J51" s="132"/>
      <c r="K51" s="132"/>
      <c r="L51" s="132"/>
      <c r="M51" s="130"/>
      <c r="N51" s="130"/>
    </row>
    <row r="52" spans="1:14" ht="12.75">
      <c r="A52" s="11" t="s">
        <v>421</v>
      </c>
      <c r="B52" s="93">
        <f>SUM(C52:N52)</f>
        <v>124121</v>
      </c>
      <c r="C52" s="140">
        <v>65552</v>
      </c>
      <c r="D52" s="113"/>
      <c r="E52" s="140"/>
      <c r="F52" s="140"/>
      <c r="G52" s="140">
        <v>53716</v>
      </c>
      <c r="H52" s="130"/>
      <c r="I52" s="132"/>
      <c r="J52" s="132"/>
      <c r="K52" s="132"/>
      <c r="L52" s="132"/>
      <c r="M52" s="130"/>
      <c r="N52" s="140">
        <v>4853</v>
      </c>
    </row>
    <row r="53" spans="1:14" ht="12.75">
      <c r="A53" s="15" t="s">
        <v>582</v>
      </c>
      <c r="B53" s="117">
        <f>SUM(C53:N53)</f>
        <v>125274</v>
      </c>
      <c r="C53" s="116">
        <v>64611</v>
      </c>
      <c r="D53" s="116">
        <v>0</v>
      </c>
      <c r="E53" s="116">
        <v>0</v>
      </c>
      <c r="F53" s="116">
        <v>0</v>
      </c>
      <c r="G53" s="116">
        <v>55810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4853</v>
      </c>
    </row>
    <row r="54" spans="1:14" ht="12.75">
      <c r="A54" s="43" t="s">
        <v>238</v>
      </c>
      <c r="B54" s="130"/>
      <c r="C54" s="373"/>
      <c r="D54" s="374"/>
      <c r="E54" s="373"/>
      <c r="F54" s="373"/>
      <c r="G54" s="373"/>
      <c r="H54" s="135"/>
      <c r="I54" s="138"/>
      <c r="J54" s="138"/>
      <c r="K54" s="138"/>
      <c r="L54" s="138"/>
      <c r="M54" s="135"/>
      <c r="N54" s="135"/>
    </row>
    <row r="55" spans="1:14" ht="12.75">
      <c r="A55" s="11" t="s">
        <v>32</v>
      </c>
      <c r="B55" s="93">
        <f>SUM(C55:N55)</f>
        <v>60000</v>
      </c>
      <c r="C55" s="140">
        <v>57000</v>
      </c>
      <c r="D55" s="113"/>
      <c r="E55" s="140"/>
      <c r="F55" s="140"/>
      <c r="G55" s="140">
        <v>3000</v>
      </c>
      <c r="H55" s="130"/>
      <c r="I55" s="132"/>
      <c r="J55" s="132"/>
      <c r="K55" s="132"/>
      <c r="L55" s="132"/>
      <c r="M55" s="130"/>
      <c r="N55" s="130"/>
    </row>
    <row r="56" spans="1:14" ht="12.75">
      <c r="A56" s="11" t="s">
        <v>421</v>
      </c>
      <c r="B56" s="93">
        <f>SUM(C56:N56)</f>
        <v>83103</v>
      </c>
      <c r="C56" s="140">
        <v>75406</v>
      </c>
      <c r="D56" s="113"/>
      <c r="E56" s="140"/>
      <c r="F56" s="140"/>
      <c r="G56" s="140">
        <v>6021</v>
      </c>
      <c r="H56" s="130"/>
      <c r="I56" s="132"/>
      <c r="J56" s="132"/>
      <c r="K56" s="132"/>
      <c r="L56" s="132"/>
      <c r="M56" s="130"/>
      <c r="N56" s="140">
        <v>1676</v>
      </c>
    </row>
    <row r="57" spans="1:14" ht="12.75">
      <c r="A57" s="15" t="s">
        <v>582</v>
      </c>
      <c r="B57" s="117">
        <f>SUM(C57:N57)</f>
        <v>76620</v>
      </c>
      <c r="C57" s="116">
        <v>66482</v>
      </c>
      <c r="D57" s="116">
        <v>0</v>
      </c>
      <c r="E57" s="116">
        <v>0</v>
      </c>
      <c r="F57" s="116">
        <v>0</v>
      </c>
      <c r="G57" s="116">
        <v>8362</v>
      </c>
      <c r="H57" s="117">
        <v>100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1676</v>
      </c>
    </row>
    <row r="58" spans="1:14" ht="12.75">
      <c r="A58" s="43" t="s">
        <v>239</v>
      </c>
      <c r="B58" s="135"/>
      <c r="C58" s="373"/>
      <c r="D58" s="374"/>
      <c r="E58" s="373"/>
      <c r="F58" s="373"/>
      <c r="G58" s="373"/>
      <c r="H58" s="135"/>
      <c r="I58" s="138"/>
      <c r="J58" s="138"/>
      <c r="K58" s="138"/>
      <c r="L58" s="138"/>
      <c r="M58" s="135"/>
      <c r="N58" s="135"/>
    </row>
    <row r="59" spans="1:14" ht="12.75">
      <c r="A59" s="11" t="s">
        <v>32</v>
      </c>
      <c r="B59" s="93">
        <f>SUM(C59:N59)</f>
        <v>417946</v>
      </c>
      <c r="C59" s="140">
        <v>342493</v>
      </c>
      <c r="D59" s="113"/>
      <c r="E59" s="140"/>
      <c r="F59" s="140"/>
      <c r="G59" s="140">
        <v>49454</v>
      </c>
      <c r="H59" s="130"/>
      <c r="I59" s="401">
        <v>25999</v>
      </c>
      <c r="J59" s="132"/>
      <c r="K59" s="132"/>
      <c r="L59" s="132"/>
      <c r="M59" s="130"/>
      <c r="N59" s="130"/>
    </row>
    <row r="60" spans="1:14" ht="12.75">
      <c r="A60" s="11" t="s">
        <v>421</v>
      </c>
      <c r="B60" s="93">
        <f>SUM(C60:N60)</f>
        <v>466125</v>
      </c>
      <c r="C60" s="140">
        <v>357605</v>
      </c>
      <c r="D60" s="113"/>
      <c r="E60" s="140"/>
      <c r="F60" s="140"/>
      <c r="G60" s="140">
        <v>71080</v>
      </c>
      <c r="H60" s="130"/>
      <c r="I60" s="401">
        <v>29127</v>
      </c>
      <c r="J60" s="132"/>
      <c r="K60" s="132"/>
      <c r="L60" s="132"/>
      <c r="M60" s="130"/>
      <c r="N60" s="140">
        <v>8313</v>
      </c>
    </row>
    <row r="61" spans="1:14" ht="12.75">
      <c r="A61" s="15" t="s">
        <v>582</v>
      </c>
      <c r="B61" s="117">
        <f>SUM(C61:N61)</f>
        <v>498256</v>
      </c>
      <c r="C61" s="116">
        <v>390316</v>
      </c>
      <c r="D61" s="116"/>
      <c r="E61" s="116">
        <v>0</v>
      </c>
      <c r="F61" s="116">
        <v>0</v>
      </c>
      <c r="G61" s="116">
        <v>71080</v>
      </c>
      <c r="H61" s="117">
        <v>0</v>
      </c>
      <c r="I61" s="117">
        <v>28547</v>
      </c>
      <c r="J61" s="117">
        <v>0</v>
      </c>
      <c r="K61" s="117">
        <v>0</v>
      </c>
      <c r="L61" s="117">
        <v>0</v>
      </c>
      <c r="M61" s="117">
        <v>0</v>
      </c>
      <c r="N61" s="117">
        <v>8313</v>
      </c>
    </row>
    <row r="62" spans="1:14" ht="12.75">
      <c r="A62" s="13" t="s">
        <v>107</v>
      </c>
      <c r="B62" s="135"/>
      <c r="C62" s="135"/>
      <c r="D62" s="139"/>
      <c r="E62" s="135"/>
      <c r="F62" s="135"/>
      <c r="G62" s="135"/>
      <c r="H62" s="135"/>
      <c r="I62" s="138"/>
      <c r="J62" s="138"/>
      <c r="K62" s="138"/>
      <c r="L62" s="138"/>
      <c r="M62" s="135"/>
      <c r="N62" s="135"/>
    </row>
    <row r="63" spans="1:14" ht="12.75">
      <c r="A63" s="11" t="s">
        <v>32</v>
      </c>
      <c r="B63" s="93">
        <f>SUM(C63:N63)</f>
        <v>2261152</v>
      </c>
      <c r="C63" s="140">
        <f>SUM(C15,C19,C23,C27,C31,C35,C39,C43,C47,C51,C55,C59,)</f>
        <v>1095415</v>
      </c>
      <c r="D63" s="140">
        <f aca="true" t="shared" si="0" ref="D63:N63">SUM(D15,D19,D23,D27,D31,D35,D39,D43,D47,D51,D55,D59,)</f>
        <v>68324</v>
      </c>
      <c r="E63" s="140">
        <f t="shared" si="0"/>
        <v>0</v>
      </c>
      <c r="F63" s="140">
        <f t="shared" si="0"/>
        <v>648097</v>
      </c>
      <c r="G63" s="140">
        <f t="shared" si="0"/>
        <v>325055</v>
      </c>
      <c r="H63" s="140">
        <f t="shared" si="0"/>
        <v>30453</v>
      </c>
      <c r="I63" s="140">
        <f t="shared" si="0"/>
        <v>36799</v>
      </c>
      <c r="J63" s="140">
        <f t="shared" si="0"/>
        <v>0</v>
      </c>
      <c r="K63" s="140">
        <f t="shared" si="0"/>
        <v>15552</v>
      </c>
      <c r="L63" s="140">
        <f t="shared" si="0"/>
        <v>41457</v>
      </c>
      <c r="M63" s="140">
        <f t="shared" si="0"/>
        <v>0</v>
      </c>
      <c r="N63" s="140">
        <f t="shared" si="0"/>
        <v>0</v>
      </c>
    </row>
    <row r="64" spans="1:14" ht="12.75">
      <c r="A64" s="11" t="s">
        <v>421</v>
      </c>
      <c r="B64" s="93">
        <f>SUM(C64:N64)</f>
        <v>3119882</v>
      </c>
      <c r="C64" s="140">
        <f aca="true" t="shared" si="1" ref="C64:N64">SUM(C16,C20,C24,C28,C32,C36,C40,C44,C48,C52,C56,C60,)</f>
        <v>1141277</v>
      </c>
      <c r="D64" s="140">
        <f t="shared" si="1"/>
        <v>93547</v>
      </c>
      <c r="E64" s="140">
        <f t="shared" si="1"/>
        <v>1305</v>
      </c>
      <c r="F64" s="140">
        <f t="shared" si="1"/>
        <v>798599</v>
      </c>
      <c r="G64" s="140">
        <f t="shared" si="1"/>
        <v>370103</v>
      </c>
      <c r="H64" s="140">
        <f t="shared" si="1"/>
        <v>33912</v>
      </c>
      <c r="I64" s="140">
        <f t="shared" si="1"/>
        <v>61389</v>
      </c>
      <c r="J64" s="140">
        <f t="shared" si="1"/>
        <v>0</v>
      </c>
      <c r="K64" s="140">
        <f t="shared" si="1"/>
        <v>552</v>
      </c>
      <c r="L64" s="140">
        <f t="shared" si="1"/>
        <v>41457</v>
      </c>
      <c r="M64" s="140">
        <f t="shared" si="1"/>
        <v>390500</v>
      </c>
      <c r="N64" s="140">
        <f t="shared" si="1"/>
        <v>187241</v>
      </c>
    </row>
    <row r="65" spans="1:14" ht="12.75">
      <c r="A65" s="15" t="s">
        <v>582</v>
      </c>
      <c r="B65" s="117">
        <f>SUM(C65:N65)</f>
        <v>3010336</v>
      </c>
      <c r="C65" s="140">
        <f>SUM(C17,C21,C25,C29,C33,C37,C41,C45,C49,C53,C57,C61,)</f>
        <v>1167662</v>
      </c>
      <c r="D65" s="140">
        <f aca="true" t="shared" si="2" ref="D65:N65">SUM(D17,D21,D25,D29,D33,D37,D41,D45,D49,D53,D57,D61,)</f>
        <v>93332</v>
      </c>
      <c r="E65" s="140">
        <f t="shared" si="2"/>
        <v>1305</v>
      </c>
      <c r="F65" s="140">
        <f t="shared" si="2"/>
        <v>698999</v>
      </c>
      <c r="G65" s="140">
        <f t="shared" si="2"/>
        <v>346922</v>
      </c>
      <c r="H65" s="140">
        <f t="shared" si="2"/>
        <v>27512</v>
      </c>
      <c r="I65" s="140">
        <f t="shared" si="2"/>
        <v>81166</v>
      </c>
      <c r="J65" s="140">
        <f t="shared" si="2"/>
        <v>0</v>
      </c>
      <c r="K65" s="140">
        <f t="shared" si="2"/>
        <v>0</v>
      </c>
      <c r="L65" s="140">
        <f t="shared" si="2"/>
        <v>16188</v>
      </c>
      <c r="M65" s="140">
        <f t="shared" si="2"/>
        <v>390058</v>
      </c>
      <c r="N65" s="140">
        <f t="shared" si="2"/>
        <v>187192</v>
      </c>
    </row>
    <row r="67" ht="12.75">
      <c r="C67" s="274" t="s">
        <v>549</v>
      </c>
    </row>
    <row r="68" ht="12.75">
      <c r="C68" s="153"/>
    </row>
  </sheetData>
  <sheetProtection/>
  <mergeCells count="14">
    <mergeCell ref="A10:A12"/>
    <mergeCell ref="B10:B12"/>
    <mergeCell ref="M10:M12"/>
    <mergeCell ref="N10:N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56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9"/>
  <sheetViews>
    <sheetView view="pageBreakPreview" zoomScaleSheetLayoutView="100" zoomScalePageLayoutView="0" workbookViewId="0" topLeftCell="A6">
      <pane ySplit="2115" topLeftCell="A226" activePane="bottomLeft" state="split"/>
      <selection pane="topLeft" activeCell="E6" sqref="E1:E16384"/>
      <selection pane="bottomLeft" activeCell="D2" sqref="D2"/>
    </sheetView>
  </sheetViews>
  <sheetFormatPr defaultColWidth="9.140625" defaultRowHeight="12.75"/>
  <cols>
    <col min="1" max="1" width="42.421875" style="0" customWidth="1"/>
    <col min="2" max="2" width="11.140625" style="0" customWidth="1"/>
    <col min="3" max="3" width="11.57421875" style="253" customWidth="1"/>
    <col min="4" max="4" width="11.421875" style="0" customWidth="1"/>
    <col min="5" max="5" width="10.7109375" style="0" customWidth="1"/>
    <col min="6" max="6" width="12.00390625" style="0" customWidth="1"/>
    <col min="7" max="7" width="9.57421875" style="0" customWidth="1"/>
    <col min="8" max="8" width="10.7109375" style="0" customWidth="1"/>
    <col min="9" max="9" width="11.57421875" style="0" customWidth="1"/>
    <col min="10" max="14" width="10.7109375" style="0" customWidth="1"/>
    <col min="15" max="15" width="10.28125" style="0" customWidth="1"/>
    <col min="16" max="16" width="9.8515625" style="0" bestFit="1" customWidth="1"/>
  </cols>
  <sheetData>
    <row r="1" spans="1:15" ht="15.75">
      <c r="A1" s="4" t="s">
        <v>747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130</v>
      </c>
      <c r="I3" s="5"/>
      <c r="J3" s="5"/>
      <c r="K3" s="5"/>
      <c r="L3" s="5"/>
      <c r="M3" s="5"/>
      <c r="N3" s="5"/>
      <c r="O3" s="5"/>
    </row>
    <row r="4" spans="1:15" ht="15.75">
      <c r="A4" s="4"/>
      <c r="B4" s="28"/>
      <c r="C4" s="6"/>
      <c r="D4" s="4"/>
      <c r="E4" s="4"/>
      <c r="F4" s="6"/>
      <c r="G4" s="6"/>
      <c r="H4" s="6" t="s">
        <v>583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250"/>
      <c r="D6" s="5"/>
      <c r="E6" s="5"/>
      <c r="F6" s="5"/>
      <c r="G6" s="5"/>
      <c r="H6" s="5"/>
      <c r="I6" s="5"/>
      <c r="J6" s="5"/>
      <c r="K6" s="5"/>
      <c r="L6" s="5"/>
      <c r="M6" s="5"/>
      <c r="N6" s="622" t="s">
        <v>28</v>
      </c>
      <c r="O6" s="623"/>
    </row>
    <row r="7" spans="1:15" ht="12.75" customHeight="1">
      <c r="A7" s="616" t="s">
        <v>422</v>
      </c>
      <c r="B7" s="619" t="s">
        <v>301</v>
      </c>
      <c r="C7" s="607" t="s">
        <v>423</v>
      </c>
      <c r="D7" s="607" t="s">
        <v>245</v>
      </c>
      <c r="E7" s="607" t="s">
        <v>252</v>
      </c>
      <c r="F7" s="607" t="s">
        <v>241</v>
      </c>
      <c r="G7" s="607" t="s">
        <v>165</v>
      </c>
      <c r="H7" s="607" t="s">
        <v>209</v>
      </c>
      <c r="I7" s="607" t="s">
        <v>211</v>
      </c>
      <c r="J7" s="612" t="s">
        <v>242</v>
      </c>
      <c r="K7" s="613"/>
      <c r="L7" s="612" t="s">
        <v>243</v>
      </c>
      <c r="M7" s="613"/>
      <c r="N7" s="607" t="s">
        <v>244</v>
      </c>
      <c r="O7" s="607" t="s">
        <v>101</v>
      </c>
    </row>
    <row r="8" spans="1:15" ht="12.75">
      <c r="A8" s="617"/>
      <c r="B8" s="620"/>
      <c r="C8" s="611"/>
      <c r="D8" s="611"/>
      <c r="E8" s="611"/>
      <c r="F8" s="611"/>
      <c r="G8" s="611"/>
      <c r="H8" s="611"/>
      <c r="I8" s="611"/>
      <c r="J8" s="614"/>
      <c r="K8" s="615"/>
      <c r="L8" s="614"/>
      <c r="M8" s="615"/>
      <c r="N8" s="611"/>
      <c r="O8" s="611"/>
    </row>
    <row r="9" spans="1:15" ht="34.5" customHeight="1">
      <c r="A9" s="618"/>
      <c r="B9" s="621"/>
      <c r="C9" s="608"/>
      <c r="D9" s="608"/>
      <c r="E9" s="608"/>
      <c r="F9" s="608"/>
      <c r="G9" s="608"/>
      <c r="H9" s="608"/>
      <c r="I9" s="608"/>
      <c r="J9" s="282" t="s">
        <v>578</v>
      </c>
      <c r="K9" s="282" t="s">
        <v>121</v>
      </c>
      <c r="L9" s="282" t="s">
        <v>195</v>
      </c>
      <c r="M9" s="282" t="s">
        <v>121</v>
      </c>
      <c r="N9" s="608"/>
      <c r="O9" s="608"/>
    </row>
    <row r="10" spans="1:15" ht="12.7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624" t="s">
        <v>16</v>
      </c>
      <c r="K10" s="625"/>
      <c r="L10" s="624" t="s">
        <v>17</v>
      </c>
      <c r="M10" s="625"/>
      <c r="N10" s="19">
        <v>11</v>
      </c>
      <c r="O10" s="19">
        <v>12</v>
      </c>
    </row>
    <row r="11" spans="1:15" ht="12.75">
      <c r="A11" s="13" t="s">
        <v>253</v>
      </c>
      <c r="B11" s="13"/>
      <c r="C11" s="7"/>
      <c r="D11" s="123"/>
      <c r="E11" s="119"/>
      <c r="F11" s="156"/>
      <c r="G11" s="119"/>
      <c r="H11" s="123"/>
      <c r="I11" s="119"/>
      <c r="J11" s="123"/>
      <c r="K11" s="119"/>
      <c r="L11" s="119"/>
      <c r="M11" s="119"/>
      <c r="N11" s="119"/>
      <c r="O11" s="119"/>
    </row>
    <row r="12" spans="1:17" ht="12.75">
      <c r="A12" s="45" t="s">
        <v>41</v>
      </c>
      <c r="B12" s="23"/>
      <c r="C12" s="294">
        <v>0</v>
      </c>
      <c r="D12" s="127">
        <v>0</v>
      </c>
      <c r="E12" s="93">
        <v>0</v>
      </c>
      <c r="F12" s="360">
        <v>0</v>
      </c>
      <c r="G12" s="93">
        <v>0</v>
      </c>
      <c r="H12" s="127">
        <v>0</v>
      </c>
      <c r="I12" s="93">
        <v>0</v>
      </c>
      <c r="J12" s="127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Q12" s="68"/>
    </row>
    <row r="13" spans="1:15" ht="12.75">
      <c r="A13" s="11" t="s">
        <v>413</v>
      </c>
      <c r="B13" s="23"/>
      <c r="C13" s="294">
        <v>0</v>
      </c>
      <c r="D13" s="127">
        <v>0</v>
      </c>
      <c r="E13" s="93">
        <v>0</v>
      </c>
      <c r="F13" s="360">
        <v>0</v>
      </c>
      <c r="G13" s="93">
        <v>0</v>
      </c>
      <c r="H13" s="127">
        <v>0</v>
      </c>
      <c r="I13" s="93">
        <v>0</v>
      </c>
      <c r="J13" s="127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</row>
    <row r="14" spans="1:15" ht="12.75">
      <c r="A14" s="15" t="s">
        <v>584</v>
      </c>
      <c r="B14" s="334" t="s">
        <v>198</v>
      </c>
      <c r="C14" s="363">
        <f>SUM(D14:O14)</f>
        <v>0</v>
      </c>
      <c r="D14" s="125">
        <f>SUM(E14:O14)</f>
        <v>0</v>
      </c>
      <c r="E14" s="117">
        <v>0</v>
      </c>
      <c r="F14" s="125">
        <v>0</v>
      </c>
      <c r="G14" s="117">
        <v>0</v>
      </c>
      <c r="H14" s="125">
        <v>0</v>
      </c>
      <c r="I14" s="117">
        <v>0</v>
      </c>
      <c r="J14" s="125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</row>
    <row r="15" spans="1:15" ht="12.75">
      <c r="A15" s="13" t="s">
        <v>254</v>
      </c>
      <c r="B15" s="24"/>
      <c r="C15" s="7"/>
      <c r="D15" s="121"/>
      <c r="E15" s="93"/>
      <c r="F15" s="120"/>
      <c r="G15" s="93"/>
      <c r="H15" s="120"/>
      <c r="I15" s="93"/>
      <c r="J15" s="120"/>
      <c r="K15" s="93"/>
      <c r="L15" s="93"/>
      <c r="M15" s="93"/>
      <c r="N15" s="93"/>
      <c r="O15" s="93"/>
    </row>
    <row r="16" spans="1:15" ht="12.75">
      <c r="A16" s="45" t="s">
        <v>41</v>
      </c>
      <c r="B16" s="283"/>
      <c r="C16" s="363">
        <f>SUM(D16:O16)</f>
        <v>3093</v>
      </c>
      <c r="D16" s="115"/>
      <c r="E16" s="93"/>
      <c r="F16" s="120"/>
      <c r="G16" s="93"/>
      <c r="H16" s="120">
        <v>3093</v>
      </c>
      <c r="I16" s="93"/>
      <c r="J16" s="120"/>
      <c r="K16" s="93"/>
      <c r="L16" s="93"/>
      <c r="M16" s="93"/>
      <c r="N16" s="93"/>
      <c r="O16" s="93"/>
    </row>
    <row r="17" spans="1:15" ht="12.75">
      <c r="A17" s="11" t="s">
        <v>413</v>
      </c>
      <c r="B17" s="73" t="s">
        <v>196</v>
      </c>
      <c r="C17" s="363">
        <f>SUM(D17:O17)</f>
        <v>3093</v>
      </c>
      <c r="D17" s="115">
        <v>0</v>
      </c>
      <c r="E17" s="93">
        <v>0</v>
      </c>
      <c r="F17" s="120">
        <v>0</v>
      </c>
      <c r="G17" s="93">
        <v>0</v>
      </c>
      <c r="H17" s="120">
        <v>3093</v>
      </c>
      <c r="I17" s="93">
        <v>0</v>
      </c>
      <c r="J17" s="120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</row>
    <row r="18" spans="1:15" ht="12.75">
      <c r="A18" s="11" t="s">
        <v>658</v>
      </c>
      <c r="B18" s="73"/>
      <c r="C18" s="363">
        <f>SUM(D18:O18)</f>
        <v>666</v>
      </c>
      <c r="D18" s="115"/>
      <c r="E18" s="93"/>
      <c r="F18" s="120"/>
      <c r="G18" s="93"/>
      <c r="H18" s="120">
        <v>666</v>
      </c>
      <c r="I18" s="93"/>
      <c r="J18" s="120"/>
      <c r="K18" s="93"/>
      <c r="L18" s="93"/>
      <c r="M18" s="93"/>
      <c r="N18" s="93"/>
      <c r="O18" s="93"/>
    </row>
    <row r="19" spans="1:15" ht="12.75">
      <c r="A19" s="11" t="s">
        <v>430</v>
      </c>
      <c r="B19" s="73"/>
      <c r="C19" s="363">
        <f>SUM(D19:O19)</f>
        <v>666</v>
      </c>
      <c r="D19" s="115"/>
      <c r="E19" s="93"/>
      <c r="F19" s="120"/>
      <c r="G19" s="93"/>
      <c r="H19" s="120">
        <v>666</v>
      </c>
      <c r="I19" s="93"/>
      <c r="J19" s="120"/>
      <c r="K19" s="93"/>
      <c r="L19" s="93"/>
      <c r="M19" s="93"/>
      <c r="N19" s="93"/>
      <c r="O19" s="93"/>
    </row>
    <row r="20" spans="1:15" ht="12.75">
      <c r="A20" s="15" t="s">
        <v>585</v>
      </c>
      <c r="B20" s="281"/>
      <c r="C20" s="290">
        <f>SUM(D20:O20)</f>
        <v>3759</v>
      </c>
      <c r="D20" s="114"/>
      <c r="E20" s="93"/>
      <c r="F20" s="120"/>
      <c r="G20" s="93"/>
      <c r="H20" s="120">
        <f>SUM(H17,H19)</f>
        <v>3759</v>
      </c>
      <c r="I20" s="93"/>
      <c r="J20" s="120"/>
      <c r="K20" s="93"/>
      <c r="L20" s="93"/>
      <c r="M20" s="93"/>
      <c r="N20" s="93"/>
      <c r="O20" s="93"/>
    </row>
    <row r="21" spans="1:15" ht="12.75">
      <c r="A21" s="23" t="s">
        <v>255</v>
      </c>
      <c r="B21" s="283"/>
      <c r="C21" s="19"/>
      <c r="D21" s="120"/>
      <c r="E21" s="119"/>
      <c r="F21" s="123"/>
      <c r="G21" s="119"/>
      <c r="H21" s="123"/>
      <c r="I21" s="119"/>
      <c r="J21" s="123"/>
      <c r="K21" s="119"/>
      <c r="L21" s="119"/>
      <c r="M21" s="119"/>
      <c r="N21" s="119"/>
      <c r="O21" s="119"/>
    </row>
    <row r="22" spans="1:15" ht="12.75">
      <c r="A22" s="45" t="s">
        <v>41</v>
      </c>
      <c r="B22" s="283"/>
      <c r="C22" s="363">
        <f aca="true" t="shared" si="0" ref="C22:C29">SUM(D22:O22)</f>
        <v>121139</v>
      </c>
      <c r="D22" s="120"/>
      <c r="E22" s="93"/>
      <c r="F22" s="127"/>
      <c r="G22" s="93"/>
      <c r="H22" s="127">
        <v>90827</v>
      </c>
      <c r="I22" s="93">
        <v>30312</v>
      </c>
      <c r="J22" s="127"/>
      <c r="K22" s="93"/>
      <c r="L22" s="93"/>
      <c r="M22" s="93"/>
      <c r="N22" s="93"/>
      <c r="O22" s="93"/>
    </row>
    <row r="23" spans="1:15" ht="12.75">
      <c r="A23" s="45" t="s">
        <v>480</v>
      </c>
      <c r="B23" s="283"/>
      <c r="C23" s="363">
        <f t="shared" si="0"/>
        <v>124354</v>
      </c>
      <c r="D23" s="120"/>
      <c r="E23" s="93"/>
      <c r="F23" s="127"/>
      <c r="G23" s="93"/>
      <c r="H23" s="127">
        <v>94042</v>
      </c>
      <c r="I23" s="93">
        <v>30312</v>
      </c>
      <c r="J23" s="127"/>
      <c r="K23" s="93"/>
      <c r="L23" s="93"/>
      <c r="M23" s="93"/>
      <c r="N23" s="93"/>
      <c r="O23" s="93"/>
    </row>
    <row r="24" spans="1:15" ht="12.75">
      <c r="A24" s="45" t="s">
        <v>659</v>
      </c>
      <c r="B24" s="283"/>
      <c r="C24" s="363">
        <f t="shared" si="0"/>
        <v>-6640</v>
      </c>
      <c r="D24" s="120"/>
      <c r="E24" s="93"/>
      <c r="F24" s="127"/>
      <c r="G24" s="93"/>
      <c r="H24" s="127">
        <v>-6640</v>
      </c>
      <c r="I24" s="93"/>
      <c r="J24" s="127"/>
      <c r="K24" s="93"/>
      <c r="L24" s="93"/>
      <c r="M24" s="93"/>
      <c r="N24" s="93"/>
      <c r="O24" s="93"/>
    </row>
    <row r="25" spans="1:15" ht="12.75">
      <c r="A25" s="45" t="s">
        <v>679</v>
      </c>
      <c r="B25" s="283"/>
      <c r="C25" s="363">
        <f t="shared" si="0"/>
        <v>272</v>
      </c>
      <c r="D25" s="120"/>
      <c r="E25" s="93"/>
      <c r="F25" s="127"/>
      <c r="G25" s="93"/>
      <c r="H25" s="127"/>
      <c r="I25" s="93"/>
      <c r="J25" s="127">
        <v>272</v>
      </c>
      <c r="K25" s="93"/>
      <c r="L25" s="93"/>
      <c r="M25" s="93"/>
      <c r="N25" s="93"/>
      <c r="O25" s="93"/>
    </row>
    <row r="26" spans="1:15" ht="12.75">
      <c r="A26" s="45" t="s">
        <v>689</v>
      </c>
      <c r="B26" s="283"/>
      <c r="C26" s="363">
        <f t="shared" si="0"/>
        <v>366</v>
      </c>
      <c r="D26" s="120"/>
      <c r="E26" s="93"/>
      <c r="F26" s="127"/>
      <c r="G26" s="93"/>
      <c r="H26" s="127"/>
      <c r="I26" s="93"/>
      <c r="J26" s="127">
        <v>366</v>
      </c>
      <c r="K26" s="93"/>
      <c r="L26" s="93"/>
      <c r="M26" s="93"/>
      <c r="N26" s="93"/>
      <c r="O26" s="93"/>
    </row>
    <row r="27" spans="1:15" ht="12.75">
      <c r="A27" s="45" t="s">
        <v>660</v>
      </c>
      <c r="B27" s="283"/>
      <c r="C27" s="363">
        <f t="shared" si="0"/>
        <v>-7040</v>
      </c>
      <c r="D27" s="120"/>
      <c r="E27" s="93"/>
      <c r="F27" s="127"/>
      <c r="G27" s="93"/>
      <c r="H27" s="127"/>
      <c r="I27" s="93">
        <v>-7040</v>
      </c>
      <c r="J27" s="127"/>
      <c r="K27" s="93"/>
      <c r="L27" s="93"/>
      <c r="M27" s="93"/>
      <c r="N27" s="93"/>
      <c r="O27" s="93"/>
    </row>
    <row r="28" spans="1:15" ht="12.75">
      <c r="A28" s="45" t="s">
        <v>430</v>
      </c>
      <c r="B28" s="283"/>
      <c r="C28" s="363">
        <f t="shared" si="0"/>
        <v>-13042</v>
      </c>
      <c r="D28" s="120"/>
      <c r="E28" s="93"/>
      <c r="F28" s="127"/>
      <c r="G28" s="93"/>
      <c r="H28" s="127">
        <f>SUM(H24:H27)</f>
        <v>-6640</v>
      </c>
      <c r="I28" s="93">
        <f>SUM(I24:I27)</f>
        <v>-7040</v>
      </c>
      <c r="J28" s="127">
        <f>SUM(J24:J27)</f>
        <v>638</v>
      </c>
      <c r="K28" s="93"/>
      <c r="L28" s="93"/>
      <c r="M28" s="93"/>
      <c r="N28" s="93"/>
      <c r="O28" s="93"/>
    </row>
    <row r="29" spans="1:15" ht="12.75">
      <c r="A29" s="15" t="s">
        <v>586</v>
      </c>
      <c r="B29" s="73" t="s">
        <v>196</v>
      </c>
      <c r="C29" s="363">
        <f t="shared" si="0"/>
        <v>111312</v>
      </c>
      <c r="D29" s="125"/>
      <c r="E29" s="93"/>
      <c r="F29" s="120"/>
      <c r="G29" s="93"/>
      <c r="H29" s="120">
        <f>SUM(H23,H28)</f>
        <v>87402</v>
      </c>
      <c r="I29" s="117">
        <f>SUM(I23,I28)</f>
        <v>23272</v>
      </c>
      <c r="J29" s="117">
        <f>SUM(J23,J28)</f>
        <v>638</v>
      </c>
      <c r="K29" s="157"/>
      <c r="L29" s="93"/>
      <c r="M29" s="93"/>
      <c r="N29" s="93"/>
      <c r="O29" s="117">
        <v>0</v>
      </c>
    </row>
    <row r="30" spans="1:15" ht="12.75">
      <c r="A30" s="13" t="s">
        <v>256</v>
      </c>
      <c r="B30" s="24"/>
      <c r="C30" s="7"/>
      <c r="D30" s="123"/>
      <c r="E30" s="119"/>
      <c r="F30" s="123"/>
      <c r="G30" s="119"/>
      <c r="H30" s="123"/>
      <c r="I30" s="119"/>
      <c r="J30" s="123"/>
      <c r="K30" s="119"/>
      <c r="L30" s="119"/>
      <c r="M30" s="119"/>
      <c r="N30" s="119"/>
      <c r="O30" s="93"/>
    </row>
    <row r="31" spans="1:15" ht="12.75">
      <c r="A31" s="45" t="s">
        <v>41</v>
      </c>
      <c r="B31" s="283"/>
      <c r="C31" s="363">
        <f>SUM(D31:O31)</f>
        <v>503728</v>
      </c>
      <c r="D31" s="127"/>
      <c r="E31" s="93">
        <v>503728</v>
      </c>
      <c r="F31" s="127"/>
      <c r="G31" s="93"/>
      <c r="H31" s="127"/>
      <c r="I31" s="93"/>
      <c r="J31" s="127"/>
      <c r="K31" s="93"/>
      <c r="L31" s="93"/>
      <c r="M31" s="93"/>
      <c r="N31" s="93"/>
      <c r="O31" s="93"/>
    </row>
    <row r="32" spans="1:15" ht="12.75">
      <c r="A32" s="45" t="s">
        <v>413</v>
      </c>
      <c r="B32" s="283"/>
      <c r="C32" s="363">
        <f>SUM(D32:O32)</f>
        <v>580476</v>
      </c>
      <c r="D32" s="127"/>
      <c r="E32" s="93">
        <v>579171</v>
      </c>
      <c r="F32" s="127">
        <v>1305</v>
      </c>
      <c r="G32" s="93"/>
      <c r="H32" s="127"/>
      <c r="I32" s="93"/>
      <c r="J32" s="127"/>
      <c r="K32" s="93"/>
      <c r="L32" s="93"/>
      <c r="M32" s="93"/>
      <c r="N32" s="93"/>
      <c r="O32" s="93"/>
    </row>
    <row r="33" spans="1:15" ht="12.75">
      <c r="A33" s="45" t="s">
        <v>680</v>
      </c>
      <c r="B33" s="283"/>
      <c r="C33" s="200">
        <f>SUM(E33)</f>
        <v>-15715</v>
      </c>
      <c r="D33" s="127"/>
      <c r="E33" s="93">
        <v>-15715</v>
      </c>
      <c r="F33" s="127"/>
      <c r="G33" s="93"/>
      <c r="H33" s="127"/>
      <c r="I33" s="93"/>
      <c r="J33" s="127"/>
      <c r="K33" s="93"/>
      <c r="L33" s="93"/>
      <c r="M33" s="93"/>
      <c r="N33" s="93"/>
      <c r="O33" s="93"/>
    </row>
    <row r="34" spans="1:15" ht="12.75">
      <c r="A34" s="45" t="s">
        <v>681</v>
      </c>
      <c r="B34" s="283"/>
      <c r="C34" s="200">
        <f>SUM(E34)</f>
        <v>-2087</v>
      </c>
      <c r="D34" s="127"/>
      <c r="E34" s="93">
        <v>-2087</v>
      </c>
      <c r="F34" s="127"/>
      <c r="G34" s="93"/>
      <c r="H34" s="127"/>
      <c r="I34" s="93"/>
      <c r="J34" s="127"/>
      <c r="K34" s="93"/>
      <c r="L34" s="93"/>
      <c r="M34" s="93"/>
      <c r="N34" s="93"/>
      <c r="O34" s="93"/>
    </row>
    <row r="35" spans="1:15" ht="12.75" customHeight="1">
      <c r="A35" s="45" t="s">
        <v>661</v>
      </c>
      <c r="B35" s="283"/>
      <c r="C35" s="200">
        <f>SUM(E35)</f>
        <v>16788</v>
      </c>
      <c r="D35" s="127"/>
      <c r="E35" s="93">
        <v>16788</v>
      </c>
      <c r="F35" s="127"/>
      <c r="G35" s="93"/>
      <c r="H35" s="127"/>
      <c r="I35" s="93"/>
      <c r="J35" s="127"/>
      <c r="K35" s="93"/>
      <c r="L35" s="93"/>
      <c r="M35" s="93"/>
      <c r="N35" s="93"/>
      <c r="O35" s="93"/>
    </row>
    <row r="36" spans="1:15" ht="12.75">
      <c r="A36" s="45" t="s">
        <v>431</v>
      </c>
      <c r="B36" s="283"/>
      <c r="C36" s="363">
        <f>SUM(D36:F36)</f>
        <v>-1014</v>
      </c>
      <c r="D36" s="127"/>
      <c r="E36" s="93">
        <f>SUM(E33:E35)</f>
        <v>-1014</v>
      </c>
      <c r="F36" s="93">
        <f>SUM(F33:F35)</f>
        <v>0</v>
      </c>
      <c r="G36" s="93"/>
      <c r="H36" s="127"/>
      <c r="I36" s="93"/>
      <c r="J36" s="127"/>
      <c r="K36" s="93"/>
      <c r="L36" s="93"/>
      <c r="M36" s="93"/>
      <c r="N36" s="93"/>
      <c r="O36" s="93"/>
    </row>
    <row r="37" spans="1:15" ht="12.75">
      <c r="A37" s="15" t="s">
        <v>587</v>
      </c>
      <c r="B37" s="281" t="s">
        <v>196</v>
      </c>
      <c r="C37" s="363">
        <f>SUM(D37:O37)</f>
        <v>579462</v>
      </c>
      <c r="D37" s="125"/>
      <c r="E37" s="117">
        <f>SUM(E32,E36)</f>
        <v>578157</v>
      </c>
      <c r="F37" s="117">
        <f>SUM(F32,F36)</f>
        <v>1305</v>
      </c>
      <c r="G37" s="117"/>
      <c r="H37" s="125"/>
      <c r="I37" s="117"/>
      <c r="J37" s="125"/>
      <c r="K37" s="117"/>
      <c r="L37" s="117"/>
      <c r="M37" s="117"/>
      <c r="N37" s="117"/>
      <c r="O37" s="117">
        <v>0</v>
      </c>
    </row>
    <row r="38" spans="1:15" ht="12.75">
      <c r="A38" s="13" t="s">
        <v>257</v>
      </c>
      <c r="B38" s="24"/>
      <c r="C38" s="7"/>
      <c r="D38" s="123"/>
      <c r="E38" s="119"/>
      <c r="F38" s="123"/>
      <c r="G38" s="119"/>
      <c r="H38" s="123"/>
      <c r="I38" s="119"/>
      <c r="J38" s="123"/>
      <c r="K38" s="119"/>
      <c r="L38" s="119"/>
      <c r="M38" s="119"/>
      <c r="N38" s="119"/>
      <c r="O38" s="119"/>
    </row>
    <row r="39" spans="1:15" ht="12.75">
      <c r="A39" s="45" t="s">
        <v>41</v>
      </c>
      <c r="B39" s="283"/>
      <c r="C39" s="363">
        <f>SUM(D39:O39)</f>
        <v>0</v>
      </c>
      <c r="D39" s="127"/>
      <c r="E39" s="93"/>
      <c r="F39" s="127"/>
      <c r="G39" s="93"/>
      <c r="H39" s="127"/>
      <c r="I39" s="93"/>
      <c r="J39" s="127"/>
      <c r="K39" s="93"/>
      <c r="L39" s="93"/>
      <c r="M39" s="93"/>
      <c r="N39" s="93"/>
      <c r="O39" s="93"/>
    </row>
    <row r="40" spans="1:15" ht="12.75">
      <c r="A40" s="11" t="s">
        <v>413</v>
      </c>
      <c r="B40" s="283"/>
      <c r="C40" s="363">
        <f>SUM(D40:O40)</f>
        <v>0</v>
      </c>
      <c r="D40" s="127"/>
      <c r="E40" s="93"/>
      <c r="F40" s="127"/>
      <c r="G40" s="93"/>
      <c r="H40" s="127"/>
      <c r="I40" s="93"/>
      <c r="J40" s="127"/>
      <c r="K40" s="93"/>
      <c r="L40" s="93"/>
      <c r="M40" s="93"/>
      <c r="N40" s="93"/>
      <c r="O40" s="93"/>
    </row>
    <row r="41" spans="1:15" ht="12.75">
      <c r="A41" s="11" t="s">
        <v>666</v>
      </c>
      <c r="B41" s="283"/>
      <c r="C41" s="363">
        <f>SUM(D41:O41)</f>
        <v>152154</v>
      </c>
      <c r="D41" s="127"/>
      <c r="E41" s="93"/>
      <c r="F41" s="127"/>
      <c r="G41" s="93"/>
      <c r="H41" s="127"/>
      <c r="I41" s="93"/>
      <c r="J41" s="127"/>
      <c r="K41" s="93"/>
      <c r="L41" s="93"/>
      <c r="M41" s="93"/>
      <c r="N41" s="93"/>
      <c r="O41" s="93">
        <v>152154</v>
      </c>
    </row>
    <row r="42" spans="1:15" ht="12.75">
      <c r="A42" s="11" t="s">
        <v>491</v>
      </c>
      <c r="B42" s="283"/>
      <c r="C42" s="363">
        <f>SUM(D42:O42)</f>
        <v>152154</v>
      </c>
      <c r="D42" s="127"/>
      <c r="E42" s="93"/>
      <c r="F42" s="127"/>
      <c r="G42" s="93"/>
      <c r="H42" s="127"/>
      <c r="I42" s="93"/>
      <c r="J42" s="127"/>
      <c r="K42" s="93"/>
      <c r="L42" s="93"/>
      <c r="M42" s="93"/>
      <c r="N42" s="93"/>
      <c r="O42" s="93">
        <v>152154</v>
      </c>
    </row>
    <row r="43" spans="1:15" ht="12.75">
      <c r="A43" s="15" t="s">
        <v>588</v>
      </c>
      <c r="B43" s="281" t="s">
        <v>196</v>
      </c>
      <c r="C43" s="363">
        <f>SUM(D43:O43)</f>
        <v>152154</v>
      </c>
      <c r="D43" s="125"/>
      <c r="E43" s="117"/>
      <c r="F43" s="125"/>
      <c r="G43" s="117"/>
      <c r="H43" s="125"/>
      <c r="I43" s="117"/>
      <c r="J43" s="125"/>
      <c r="K43" s="117"/>
      <c r="L43" s="117"/>
      <c r="M43" s="117"/>
      <c r="N43" s="117"/>
      <c r="O43" s="117">
        <v>152154</v>
      </c>
    </row>
    <row r="44" spans="1:15" ht="12.75">
      <c r="A44" s="13" t="s">
        <v>258</v>
      </c>
      <c r="B44" s="24"/>
      <c r="C44" s="7"/>
      <c r="D44" s="123"/>
      <c r="E44" s="119"/>
      <c r="F44" s="123"/>
      <c r="G44" s="119"/>
      <c r="H44" s="123"/>
      <c r="I44" s="119"/>
      <c r="J44" s="123"/>
      <c r="K44" s="119"/>
      <c r="L44" s="119"/>
      <c r="M44" s="119"/>
      <c r="N44" s="119"/>
      <c r="O44" s="119"/>
    </row>
    <row r="45" spans="1:15" ht="12.75">
      <c r="A45" s="45" t="s">
        <v>41</v>
      </c>
      <c r="B45" s="283"/>
      <c r="C45" s="363">
        <f>SUM(D45:O45)</f>
        <v>0</v>
      </c>
      <c r="D45" s="127"/>
      <c r="E45" s="93"/>
      <c r="F45" s="127"/>
      <c r="G45" s="93"/>
      <c r="H45" s="127"/>
      <c r="I45" s="93"/>
      <c r="J45" s="127"/>
      <c r="K45" s="93"/>
      <c r="L45" s="93"/>
      <c r="M45" s="93"/>
      <c r="N45" s="93"/>
      <c r="O45" s="93"/>
    </row>
    <row r="46" spans="1:15" ht="12.75">
      <c r="A46" s="11" t="s">
        <v>413</v>
      </c>
      <c r="B46" s="283"/>
      <c r="C46" s="363"/>
      <c r="D46" s="127"/>
      <c r="E46" s="93"/>
      <c r="F46" s="127"/>
      <c r="G46" s="93"/>
      <c r="H46" s="127"/>
      <c r="I46" s="93"/>
      <c r="J46" s="127"/>
      <c r="K46" s="93"/>
      <c r="L46" s="93"/>
      <c r="M46" s="93"/>
      <c r="N46" s="93"/>
      <c r="O46" s="93"/>
    </row>
    <row r="47" spans="1:15" ht="12.75">
      <c r="A47" s="15" t="s">
        <v>584</v>
      </c>
      <c r="B47" s="281" t="s">
        <v>196</v>
      </c>
      <c r="C47" s="290">
        <f>SUM(D47:O47)</f>
        <v>0</v>
      </c>
      <c r="D47" s="125"/>
      <c r="E47" s="117"/>
      <c r="F47" s="125"/>
      <c r="G47" s="117"/>
      <c r="H47" s="125"/>
      <c r="I47" s="117"/>
      <c r="J47" s="125"/>
      <c r="K47" s="117"/>
      <c r="L47" s="117"/>
      <c r="M47" s="117"/>
      <c r="N47" s="117"/>
      <c r="O47" s="117">
        <v>0</v>
      </c>
    </row>
    <row r="48" spans="1:15" ht="12.75">
      <c r="A48" s="13" t="s">
        <v>259</v>
      </c>
      <c r="B48" s="7"/>
      <c r="C48" s="19"/>
      <c r="D48" s="123"/>
      <c r="E48" s="119"/>
      <c r="F48" s="123"/>
      <c r="G48" s="119"/>
      <c r="H48" s="123"/>
      <c r="I48" s="119"/>
      <c r="J48" s="123"/>
      <c r="K48" s="119"/>
      <c r="L48" s="119"/>
      <c r="M48" s="119"/>
      <c r="N48" s="119"/>
      <c r="O48" s="119"/>
    </row>
    <row r="49" spans="1:15" ht="12.75">
      <c r="A49" s="45" t="s">
        <v>41</v>
      </c>
      <c r="B49" s="19"/>
      <c r="C49" s="363">
        <f>SUM(D49:O49)</f>
        <v>68324</v>
      </c>
      <c r="D49" s="127"/>
      <c r="E49" s="93">
        <v>68324</v>
      </c>
      <c r="F49" s="127"/>
      <c r="G49" s="93"/>
      <c r="H49" s="127"/>
      <c r="I49" s="93"/>
      <c r="J49" s="127"/>
      <c r="K49" s="93"/>
      <c r="L49" s="93"/>
      <c r="M49" s="93"/>
      <c r="N49" s="93"/>
      <c r="O49" s="93"/>
    </row>
    <row r="50" spans="1:15" ht="12.75">
      <c r="A50" s="45" t="s">
        <v>413</v>
      </c>
      <c r="B50" s="19"/>
      <c r="C50" s="363">
        <f>SUM(D50:O50)</f>
        <v>68324</v>
      </c>
      <c r="D50" s="127"/>
      <c r="E50" s="93">
        <v>68324</v>
      </c>
      <c r="F50" s="127"/>
      <c r="G50" s="93"/>
      <c r="H50" s="127"/>
      <c r="I50" s="93"/>
      <c r="J50" s="127"/>
      <c r="K50" s="93"/>
      <c r="L50" s="93"/>
      <c r="M50" s="93"/>
      <c r="N50" s="93"/>
      <c r="O50" s="93"/>
    </row>
    <row r="51" spans="1:15" ht="12.75">
      <c r="A51" s="45" t="s">
        <v>662</v>
      </c>
      <c r="B51" s="19"/>
      <c r="C51" s="363">
        <f>SUM(D51:O51)</f>
        <v>799</v>
      </c>
      <c r="D51" s="127"/>
      <c r="E51" s="93">
        <v>799</v>
      </c>
      <c r="F51" s="127"/>
      <c r="G51" s="93"/>
      <c r="H51" s="127"/>
      <c r="I51" s="93"/>
      <c r="J51" s="127"/>
      <c r="K51" s="93"/>
      <c r="L51" s="93"/>
      <c r="M51" s="93"/>
      <c r="N51" s="93"/>
      <c r="O51" s="93"/>
    </row>
    <row r="52" spans="1:15" ht="12.75">
      <c r="A52" s="45" t="s">
        <v>430</v>
      </c>
      <c r="B52" s="19"/>
      <c r="C52" s="363">
        <f>SUM(D52:O52)</f>
        <v>799</v>
      </c>
      <c r="D52" s="127"/>
      <c r="E52" s="93">
        <v>799</v>
      </c>
      <c r="F52" s="127"/>
      <c r="G52" s="93"/>
      <c r="H52" s="127"/>
      <c r="I52" s="93"/>
      <c r="J52" s="127"/>
      <c r="K52" s="93"/>
      <c r="L52" s="93"/>
      <c r="M52" s="93"/>
      <c r="N52" s="93"/>
      <c r="O52" s="93"/>
    </row>
    <row r="53" spans="1:15" ht="12.75">
      <c r="A53" s="15" t="s">
        <v>584</v>
      </c>
      <c r="B53" s="334" t="s">
        <v>196</v>
      </c>
      <c r="C53" s="318">
        <f>SUM(D53:O53)</f>
        <v>69123</v>
      </c>
      <c r="D53" s="125"/>
      <c r="E53" s="117">
        <f>SUM(E50,E52)</f>
        <v>69123</v>
      </c>
      <c r="F53" s="125"/>
      <c r="G53" s="117"/>
      <c r="H53" s="248"/>
      <c r="I53" s="117"/>
      <c r="J53" s="125"/>
      <c r="K53" s="117"/>
      <c r="L53" s="117"/>
      <c r="M53" s="117"/>
      <c r="N53" s="117"/>
      <c r="O53" s="117">
        <v>0</v>
      </c>
    </row>
    <row r="54" spans="1:15" s="161" customFormat="1" ht="12.75">
      <c r="A54" s="13" t="s">
        <v>260</v>
      </c>
      <c r="B54" s="7"/>
      <c r="C54" s="7"/>
      <c r="D54" s="123"/>
      <c r="E54" s="119"/>
      <c r="F54" s="123"/>
      <c r="G54" s="119"/>
      <c r="H54" s="123"/>
      <c r="I54" s="119"/>
      <c r="J54" s="123"/>
      <c r="K54" s="119"/>
      <c r="L54" s="119"/>
      <c r="M54" s="119"/>
      <c r="N54" s="119"/>
      <c r="O54" s="119"/>
    </row>
    <row r="55" spans="1:15" s="161" customFormat="1" ht="12.75">
      <c r="A55" s="45" t="s">
        <v>41</v>
      </c>
      <c r="B55" s="19"/>
      <c r="C55" s="363">
        <f>SUM(D55:O55)</f>
        <v>0</v>
      </c>
      <c r="D55" s="127"/>
      <c r="E55" s="93"/>
      <c r="F55" s="127"/>
      <c r="G55" s="93"/>
      <c r="H55" s="127"/>
      <c r="I55" s="93"/>
      <c r="J55" s="127"/>
      <c r="K55" s="93"/>
      <c r="L55" s="93"/>
      <c r="M55" s="93"/>
      <c r="N55" s="93"/>
      <c r="O55" s="93"/>
    </row>
    <row r="56" spans="1:15" s="161" customFormat="1" ht="12.75">
      <c r="A56" s="45" t="s">
        <v>413</v>
      </c>
      <c r="B56" s="19"/>
      <c r="C56" s="363"/>
      <c r="D56" s="127"/>
      <c r="E56" s="93"/>
      <c r="F56" s="127"/>
      <c r="G56" s="93"/>
      <c r="H56" s="127"/>
      <c r="I56" s="93"/>
      <c r="J56" s="127"/>
      <c r="K56" s="93"/>
      <c r="L56" s="93"/>
      <c r="M56" s="93"/>
      <c r="N56" s="93"/>
      <c r="O56" s="93"/>
    </row>
    <row r="57" spans="1:15" s="161" customFormat="1" ht="12.75">
      <c r="A57" s="15" t="s">
        <v>584</v>
      </c>
      <c r="B57" s="334" t="s">
        <v>196</v>
      </c>
      <c r="C57" s="290">
        <f>SUM(D57:O57)</f>
        <v>0</v>
      </c>
      <c r="D57" s="125"/>
      <c r="E57" s="117"/>
      <c r="F57" s="125"/>
      <c r="G57" s="117"/>
      <c r="H57" s="125"/>
      <c r="I57" s="117"/>
      <c r="J57" s="125"/>
      <c r="K57" s="117"/>
      <c r="L57" s="117"/>
      <c r="M57" s="117"/>
      <c r="N57" s="117"/>
      <c r="O57" s="117">
        <v>0</v>
      </c>
    </row>
    <row r="58" spans="1:15" s="161" customFormat="1" ht="12.75">
      <c r="A58" s="13" t="s">
        <v>261</v>
      </c>
      <c r="B58" s="7"/>
      <c r="C58" s="7"/>
      <c r="D58" s="123"/>
      <c r="E58" s="119"/>
      <c r="F58" s="123"/>
      <c r="G58" s="119"/>
      <c r="H58" s="123"/>
      <c r="I58" s="119"/>
      <c r="J58" s="123"/>
      <c r="K58" s="119"/>
      <c r="L58" s="119"/>
      <c r="M58" s="119"/>
      <c r="N58" s="119"/>
      <c r="O58" s="119"/>
    </row>
    <row r="59" spans="1:15" s="161" customFormat="1" ht="12.75">
      <c r="A59" s="45" t="s">
        <v>41</v>
      </c>
      <c r="B59" s="19"/>
      <c r="C59" s="363">
        <f>SUM(D59:O59)</f>
        <v>25252</v>
      </c>
      <c r="D59" s="127"/>
      <c r="E59" s="93"/>
      <c r="F59" s="127"/>
      <c r="G59" s="93"/>
      <c r="H59" s="127"/>
      <c r="I59" s="93"/>
      <c r="J59" s="127"/>
      <c r="K59" s="93"/>
      <c r="L59" s="93"/>
      <c r="M59" s="93">
        <v>25252</v>
      </c>
      <c r="N59" s="93"/>
      <c r="O59" s="93"/>
    </row>
    <row r="60" spans="1:15" s="161" customFormat="1" ht="12.75">
      <c r="A60" s="45" t="s">
        <v>413</v>
      </c>
      <c r="B60" s="19"/>
      <c r="C60" s="363">
        <f>SUM(D60:O60)</f>
        <v>25252</v>
      </c>
      <c r="D60" s="127"/>
      <c r="E60" s="93"/>
      <c r="F60" s="127"/>
      <c r="G60" s="93"/>
      <c r="H60" s="127"/>
      <c r="I60" s="93"/>
      <c r="J60" s="127"/>
      <c r="K60" s="93"/>
      <c r="L60" s="93"/>
      <c r="M60" s="93">
        <v>25252</v>
      </c>
      <c r="N60" s="93"/>
      <c r="O60" s="93"/>
    </row>
    <row r="61" spans="1:15" s="161" customFormat="1" ht="12.75">
      <c r="A61" s="45" t="s">
        <v>657</v>
      </c>
      <c r="B61" s="19"/>
      <c r="C61" s="363">
        <f>SUM(D61:O61)</f>
        <v>-25252</v>
      </c>
      <c r="D61" s="127"/>
      <c r="E61" s="93"/>
      <c r="F61" s="127"/>
      <c r="G61" s="93"/>
      <c r="H61" s="127"/>
      <c r="I61" s="93"/>
      <c r="J61" s="127"/>
      <c r="K61" s="93"/>
      <c r="L61" s="93"/>
      <c r="M61" s="93">
        <v>-25252</v>
      </c>
      <c r="N61" s="93"/>
      <c r="O61" s="93"/>
    </row>
    <row r="62" spans="1:15" s="161" customFormat="1" ht="12.75">
      <c r="A62" s="45" t="s">
        <v>430</v>
      </c>
      <c r="B62" s="19"/>
      <c r="C62" s="363">
        <f>SUM(D62:O62)</f>
        <v>-25252</v>
      </c>
      <c r="D62" s="127"/>
      <c r="E62" s="93"/>
      <c r="F62" s="127"/>
      <c r="G62" s="93"/>
      <c r="H62" s="127"/>
      <c r="I62" s="93"/>
      <c r="J62" s="127"/>
      <c r="K62" s="93"/>
      <c r="L62" s="93"/>
      <c r="M62" s="93">
        <v>-25252</v>
      </c>
      <c r="N62" s="93"/>
      <c r="O62" s="93"/>
    </row>
    <row r="63" spans="1:15" s="161" customFormat="1" ht="12.75">
      <c r="A63" s="15" t="s">
        <v>584</v>
      </c>
      <c r="B63" s="334" t="s">
        <v>196</v>
      </c>
      <c r="C63" s="290">
        <f>SUM(D63:O63)</f>
        <v>0</v>
      </c>
      <c r="D63" s="125"/>
      <c r="E63" s="117"/>
      <c r="F63" s="125"/>
      <c r="G63" s="117"/>
      <c r="H63" s="125"/>
      <c r="I63" s="117"/>
      <c r="J63" s="125"/>
      <c r="K63" s="117"/>
      <c r="L63" s="117"/>
      <c r="M63" s="117">
        <f>SUM(M60,M62)</f>
        <v>0</v>
      </c>
      <c r="N63" s="117"/>
      <c r="O63" s="117">
        <v>0</v>
      </c>
    </row>
    <row r="64" spans="1:15" ht="12.75">
      <c r="A64" s="13" t="s">
        <v>262</v>
      </c>
      <c r="B64" s="7"/>
      <c r="C64" s="7"/>
      <c r="D64" s="123"/>
      <c r="E64" s="119"/>
      <c r="F64" s="123"/>
      <c r="G64" s="119"/>
      <c r="H64" s="123"/>
      <c r="I64" s="119"/>
      <c r="J64" s="123"/>
      <c r="K64" s="119"/>
      <c r="L64" s="119"/>
      <c r="M64" s="119"/>
      <c r="N64" s="119"/>
      <c r="O64" s="119"/>
    </row>
    <row r="65" spans="1:15" ht="12.75">
      <c r="A65" s="45" t="s">
        <v>41</v>
      </c>
      <c r="B65" s="19"/>
      <c r="C65" s="363">
        <f>SUM(D65:O65)</f>
        <v>0</v>
      </c>
      <c r="D65" s="127"/>
      <c r="E65" s="93"/>
      <c r="F65" s="127"/>
      <c r="G65" s="93"/>
      <c r="H65" s="127"/>
      <c r="I65" s="93"/>
      <c r="J65" s="127"/>
      <c r="K65" s="93"/>
      <c r="L65" s="93"/>
      <c r="M65" s="93"/>
      <c r="N65" s="93"/>
      <c r="O65" s="93"/>
    </row>
    <row r="66" spans="1:15" ht="12.75">
      <c r="A66" s="45" t="s">
        <v>413</v>
      </c>
      <c r="B66" s="19"/>
      <c r="C66" s="363"/>
      <c r="D66" s="127"/>
      <c r="E66" s="93"/>
      <c r="F66" s="127"/>
      <c r="G66" s="93"/>
      <c r="H66" s="127"/>
      <c r="I66" s="93"/>
      <c r="J66" s="127"/>
      <c r="K66" s="93"/>
      <c r="L66" s="93"/>
      <c r="M66" s="93"/>
      <c r="N66" s="93"/>
      <c r="O66" s="93"/>
    </row>
    <row r="67" spans="1:15" ht="12.75">
      <c r="A67" s="15" t="s">
        <v>584</v>
      </c>
      <c r="B67" s="334" t="s">
        <v>196</v>
      </c>
      <c r="C67" s="290">
        <f>SUM(D67:O67)</f>
        <v>0</v>
      </c>
      <c r="D67" s="125"/>
      <c r="E67" s="117"/>
      <c r="F67" s="125"/>
      <c r="G67" s="117"/>
      <c r="H67" s="125"/>
      <c r="I67" s="117"/>
      <c r="J67" s="125"/>
      <c r="K67" s="117"/>
      <c r="L67" s="117"/>
      <c r="M67" s="117"/>
      <c r="N67" s="117"/>
      <c r="O67" s="117">
        <v>0</v>
      </c>
    </row>
    <row r="68" spans="1:15" ht="12.75">
      <c r="A68" s="56" t="s">
        <v>263</v>
      </c>
      <c r="B68" s="49"/>
      <c r="C68" s="49"/>
      <c r="D68" s="123"/>
      <c r="E68" s="119"/>
      <c r="F68" s="123"/>
      <c r="G68" s="119"/>
      <c r="H68" s="123"/>
      <c r="I68" s="119"/>
      <c r="J68" s="123"/>
      <c r="K68" s="119"/>
      <c r="L68" s="119"/>
      <c r="M68" s="119"/>
      <c r="N68" s="119"/>
      <c r="O68" s="119"/>
    </row>
    <row r="69" spans="1:15" ht="12.75">
      <c r="A69" s="45" t="s">
        <v>41</v>
      </c>
      <c r="B69" s="50"/>
      <c r="C69" s="363">
        <f>SUM(D69:O69)</f>
        <v>0</v>
      </c>
      <c r="D69" s="127"/>
      <c r="E69" s="93"/>
      <c r="F69" s="127"/>
      <c r="G69" s="93"/>
      <c r="H69" s="127"/>
      <c r="I69" s="93"/>
      <c r="J69" s="127"/>
      <c r="K69" s="93"/>
      <c r="L69" s="93"/>
      <c r="M69" s="93"/>
      <c r="N69" s="93"/>
      <c r="O69" s="93"/>
    </row>
    <row r="70" spans="1:15" ht="12.75">
      <c r="A70" s="45" t="s">
        <v>413</v>
      </c>
      <c r="B70" s="50"/>
      <c r="C70" s="363"/>
      <c r="D70" s="127"/>
      <c r="E70" s="93"/>
      <c r="F70" s="127"/>
      <c r="G70" s="93"/>
      <c r="H70" s="127"/>
      <c r="I70" s="93"/>
      <c r="J70" s="127"/>
      <c r="K70" s="93"/>
      <c r="L70" s="93"/>
      <c r="M70" s="93"/>
      <c r="N70" s="93"/>
      <c r="O70" s="93"/>
    </row>
    <row r="71" spans="1:15" ht="12.75">
      <c r="A71" s="15" t="s">
        <v>584</v>
      </c>
      <c r="B71" s="334" t="s">
        <v>196</v>
      </c>
      <c r="C71" s="290">
        <f>SUM(D71:O71)</f>
        <v>0</v>
      </c>
      <c r="D71" s="125"/>
      <c r="E71" s="117"/>
      <c r="F71" s="125"/>
      <c r="G71" s="117"/>
      <c r="H71" s="125"/>
      <c r="I71" s="117"/>
      <c r="J71" s="125"/>
      <c r="K71" s="117"/>
      <c r="L71" s="117"/>
      <c r="M71" s="117"/>
      <c r="N71" s="117"/>
      <c r="O71" s="117">
        <v>0</v>
      </c>
    </row>
    <row r="72" spans="1:15" ht="12.75">
      <c r="A72" s="56" t="s">
        <v>264</v>
      </c>
      <c r="B72" s="49"/>
      <c r="C72" s="49"/>
      <c r="D72" s="123"/>
      <c r="E72" s="119"/>
      <c r="F72" s="123"/>
      <c r="G72" s="119"/>
      <c r="H72" s="123"/>
      <c r="I72" s="119"/>
      <c r="J72" s="123"/>
      <c r="K72" s="119"/>
      <c r="L72" s="119"/>
      <c r="M72" s="119"/>
      <c r="N72" s="119"/>
      <c r="O72" s="119"/>
    </row>
    <row r="73" spans="1:15" ht="12.75">
      <c r="A73" s="45" t="s">
        <v>41</v>
      </c>
      <c r="B73" s="50"/>
      <c r="C73" s="363">
        <f>SUM(D73:O73)</f>
        <v>0</v>
      </c>
      <c r="D73" s="127"/>
      <c r="E73" s="93"/>
      <c r="F73" s="127"/>
      <c r="G73" s="93"/>
      <c r="H73" s="127"/>
      <c r="I73" s="93"/>
      <c r="J73" s="127"/>
      <c r="K73" s="93"/>
      <c r="L73" s="93"/>
      <c r="M73" s="93"/>
      <c r="N73" s="93"/>
      <c r="O73" s="93"/>
    </row>
    <row r="74" spans="1:15" ht="12.75">
      <c r="A74" s="45" t="s">
        <v>413</v>
      </c>
      <c r="B74" s="50"/>
      <c r="C74" s="363"/>
      <c r="D74" s="127"/>
      <c r="E74" s="93"/>
      <c r="F74" s="127"/>
      <c r="G74" s="93"/>
      <c r="H74" s="127"/>
      <c r="I74" s="93"/>
      <c r="J74" s="127"/>
      <c r="K74" s="93"/>
      <c r="L74" s="93"/>
      <c r="M74" s="93"/>
      <c r="N74" s="93"/>
      <c r="O74" s="93"/>
    </row>
    <row r="75" spans="1:15" ht="12.75">
      <c r="A75" s="15" t="s">
        <v>584</v>
      </c>
      <c r="B75" s="334" t="s">
        <v>196</v>
      </c>
      <c r="C75" s="290">
        <f>SUM(D75:O75)</f>
        <v>0</v>
      </c>
      <c r="D75" s="125"/>
      <c r="E75" s="117"/>
      <c r="F75" s="125"/>
      <c r="G75" s="117"/>
      <c r="H75" s="125"/>
      <c r="I75" s="117"/>
      <c r="J75" s="125"/>
      <c r="K75" s="117"/>
      <c r="L75" s="117"/>
      <c r="M75" s="117"/>
      <c r="N75" s="117"/>
      <c r="O75" s="117">
        <v>0</v>
      </c>
    </row>
    <row r="76" spans="1:15" ht="12.75">
      <c r="A76" s="56" t="s">
        <v>265</v>
      </c>
      <c r="B76" s="49"/>
      <c r="C76" s="49"/>
      <c r="D76" s="123"/>
      <c r="E76" s="119"/>
      <c r="F76" s="123"/>
      <c r="G76" s="119"/>
      <c r="H76" s="123"/>
      <c r="I76" s="119"/>
      <c r="J76" s="123"/>
      <c r="K76" s="119"/>
      <c r="L76" s="119"/>
      <c r="M76" s="119"/>
      <c r="N76" s="119"/>
      <c r="O76" s="119"/>
    </row>
    <row r="77" spans="1:15" ht="12.75">
      <c r="A77" s="45" t="s">
        <v>41</v>
      </c>
      <c r="B77" s="50"/>
      <c r="C77" s="363">
        <f>SUM(D77:O77)</f>
        <v>0</v>
      </c>
      <c r="D77" s="127"/>
      <c r="E77" s="93"/>
      <c r="F77" s="127"/>
      <c r="G77" s="93"/>
      <c r="H77" s="127"/>
      <c r="I77" s="93"/>
      <c r="J77" s="127"/>
      <c r="K77" s="93"/>
      <c r="L77" s="93"/>
      <c r="M77" s="93"/>
      <c r="N77" s="93"/>
      <c r="O77" s="93"/>
    </row>
    <row r="78" spans="1:15" ht="12.75">
      <c r="A78" s="45" t="s">
        <v>413</v>
      </c>
      <c r="B78" s="50"/>
      <c r="C78" s="363"/>
      <c r="D78" s="127"/>
      <c r="E78" s="93"/>
      <c r="F78" s="127"/>
      <c r="G78" s="93"/>
      <c r="H78" s="127"/>
      <c r="I78" s="93"/>
      <c r="J78" s="127"/>
      <c r="K78" s="93"/>
      <c r="L78" s="93"/>
      <c r="M78" s="93"/>
      <c r="N78" s="93"/>
      <c r="O78" s="93"/>
    </row>
    <row r="79" spans="1:15" ht="12.75">
      <c r="A79" s="15" t="s">
        <v>584</v>
      </c>
      <c r="B79" s="334" t="s">
        <v>196</v>
      </c>
      <c r="C79" s="290">
        <f>SUM(D79:O79)</f>
        <v>0</v>
      </c>
      <c r="D79" s="125"/>
      <c r="E79" s="117"/>
      <c r="F79" s="125"/>
      <c r="G79" s="117"/>
      <c r="H79" s="125"/>
      <c r="I79" s="117"/>
      <c r="J79" s="125"/>
      <c r="K79" s="117"/>
      <c r="L79" s="117"/>
      <c r="M79" s="117"/>
      <c r="N79" s="117"/>
      <c r="O79" s="117">
        <v>0</v>
      </c>
    </row>
    <row r="80" spans="1:15" ht="14.25" customHeight="1">
      <c r="A80" s="59" t="s">
        <v>266</v>
      </c>
      <c r="B80" s="50"/>
      <c r="C80" s="50"/>
      <c r="D80" s="127"/>
      <c r="E80" s="93"/>
      <c r="F80" s="127"/>
      <c r="G80" s="93"/>
      <c r="H80" s="127"/>
      <c r="I80" s="93"/>
      <c r="J80" s="127"/>
      <c r="K80" s="93"/>
      <c r="L80" s="93"/>
      <c r="M80" s="93"/>
      <c r="N80" s="93"/>
      <c r="O80" s="93"/>
    </row>
    <row r="81" spans="1:15" ht="12.75">
      <c r="A81" s="45" t="s">
        <v>41</v>
      </c>
      <c r="B81" s="50"/>
      <c r="C81" s="363">
        <f>SUM(D81:O81)</f>
        <v>0</v>
      </c>
      <c r="D81" s="127"/>
      <c r="E81" s="93"/>
      <c r="F81" s="127"/>
      <c r="G81" s="93"/>
      <c r="H81" s="127"/>
      <c r="I81" s="93"/>
      <c r="J81" s="127"/>
      <c r="K81" s="93"/>
      <c r="L81" s="93"/>
      <c r="M81" s="93"/>
      <c r="N81" s="93"/>
      <c r="O81" s="93"/>
    </row>
    <row r="82" spans="1:15" ht="12.75">
      <c r="A82" s="45" t="s">
        <v>480</v>
      </c>
      <c r="B82" s="50"/>
      <c r="C82" s="200">
        <v>21150</v>
      </c>
      <c r="D82" s="127"/>
      <c r="E82" s="93"/>
      <c r="F82" s="127"/>
      <c r="G82" s="93"/>
      <c r="H82" s="127"/>
      <c r="I82" s="93"/>
      <c r="J82" s="127">
        <v>21150</v>
      </c>
      <c r="K82" s="93"/>
      <c r="L82" s="93"/>
      <c r="M82" s="93"/>
      <c r="N82" s="93"/>
      <c r="O82" s="93"/>
    </row>
    <row r="83" spans="1:15" ht="12.75">
      <c r="A83" s="45" t="s">
        <v>664</v>
      </c>
      <c r="B83" s="50"/>
      <c r="C83" s="200">
        <v>21150</v>
      </c>
      <c r="D83" s="127"/>
      <c r="E83" s="93"/>
      <c r="F83" s="127"/>
      <c r="G83" s="93"/>
      <c r="H83" s="127"/>
      <c r="I83" s="93"/>
      <c r="J83" s="127">
        <v>21125</v>
      </c>
      <c r="K83" s="93"/>
      <c r="L83" s="93"/>
      <c r="M83" s="93"/>
      <c r="N83" s="93"/>
      <c r="O83" s="93"/>
    </row>
    <row r="84" spans="1:15" ht="12.75">
      <c r="A84" s="45" t="s">
        <v>431</v>
      </c>
      <c r="B84" s="50"/>
      <c r="C84" s="200">
        <v>21150</v>
      </c>
      <c r="D84" s="127"/>
      <c r="E84" s="93"/>
      <c r="F84" s="127"/>
      <c r="G84" s="93"/>
      <c r="H84" s="127"/>
      <c r="I84" s="93"/>
      <c r="J84" s="127">
        <v>21125</v>
      </c>
      <c r="K84" s="93"/>
      <c r="L84" s="93"/>
      <c r="M84" s="93"/>
      <c r="N84" s="93"/>
      <c r="O84" s="93"/>
    </row>
    <row r="85" spans="1:15" ht="12.75">
      <c r="A85" s="15" t="s">
        <v>584</v>
      </c>
      <c r="B85" s="334" t="s">
        <v>196</v>
      </c>
      <c r="C85" s="290">
        <f>SUM(D85:O85)</f>
        <v>42275</v>
      </c>
      <c r="D85" s="125"/>
      <c r="E85" s="93"/>
      <c r="F85" s="127"/>
      <c r="G85" s="249"/>
      <c r="H85" s="127"/>
      <c r="I85" s="93"/>
      <c r="J85" s="127">
        <f>SUM(J82,J84)</f>
        <v>42275</v>
      </c>
      <c r="K85" s="93"/>
      <c r="L85" s="93"/>
      <c r="M85" s="93"/>
      <c r="N85" s="93"/>
      <c r="O85" s="93">
        <v>0</v>
      </c>
    </row>
    <row r="86" spans="1:15" ht="12.75">
      <c r="A86" s="56" t="s">
        <v>267</v>
      </c>
      <c r="B86" s="49"/>
      <c r="C86" s="49"/>
      <c r="D86" s="123"/>
      <c r="E86" s="119"/>
      <c r="F86" s="123"/>
      <c r="G86" s="119"/>
      <c r="H86" s="123"/>
      <c r="I86" s="119"/>
      <c r="J86" s="123"/>
      <c r="K86" s="119"/>
      <c r="L86" s="123"/>
      <c r="M86" s="119"/>
      <c r="N86" s="123"/>
      <c r="O86" s="119"/>
    </row>
    <row r="87" spans="1:15" ht="12.75">
      <c r="A87" s="45" t="s">
        <v>41</v>
      </c>
      <c r="B87" s="50"/>
      <c r="C87" s="200">
        <f aca="true" t="shared" si="1" ref="C87:C95">SUM(D87:O87)</f>
        <v>747</v>
      </c>
      <c r="D87" s="127"/>
      <c r="E87" s="93"/>
      <c r="F87" s="127"/>
      <c r="G87" s="93"/>
      <c r="H87" s="127">
        <v>195</v>
      </c>
      <c r="I87" s="93"/>
      <c r="J87" s="127"/>
      <c r="K87" s="93"/>
      <c r="L87" s="127">
        <v>552</v>
      </c>
      <c r="M87" s="93"/>
      <c r="N87" s="127"/>
      <c r="O87" s="93"/>
    </row>
    <row r="88" spans="1:15" ht="12.75">
      <c r="A88" s="45" t="s">
        <v>481</v>
      </c>
      <c r="B88" s="50"/>
      <c r="C88" s="200">
        <f t="shared" si="1"/>
        <v>550851</v>
      </c>
      <c r="D88" s="127"/>
      <c r="E88" s="93"/>
      <c r="F88" s="127"/>
      <c r="G88" s="93"/>
      <c r="H88" s="127">
        <v>445</v>
      </c>
      <c r="I88" s="93"/>
      <c r="J88" s="127"/>
      <c r="K88" s="93"/>
      <c r="L88" s="127">
        <v>552</v>
      </c>
      <c r="M88" s="93"/>
      <c r="N88" s="127">
        <v>390500</v>
      </c>
      <c r="O88" s="93">
        <v>159354</v>
      </c>
    </row>
    <row r="89" spans="1:15" ht="12.75">
      <c r="A89" s="45" t="s">
        <v>666</v>
      </c>
      <c r="B89" s="50"/>
      <c r="C89" s="200">
        <f t="shared" si="1"/>
        <v>-152154</v>
      </c>
      <c r="D89" s="127"/>
      <c r="E89" s="93"/>
      <c r="F89" s="127"/>
      <c r="G89" s="93"/>
      <c r="H89" s="127"/>
      <c r="I89" s="93"/>
      <c r="J89" s="127"/>
      <c r="K89" s="93"/>
      <c r="L89" s="127"/>
      <c r="M89" s="93"/>
      <c r="N89" s="127"/>
      <c r="O89" s="93">
        <v>-152154</v>
      </c>
    </row>
    <row r="90" spans="1:15" ht="12.75">
      <c r="A90" s="45" t="s">
        <v>682</v>
      </c>
      <c r="B90" s="50"/>
      <c r="C90" s="200">
        <f t="shared" si="1"/>
        <v>-442</v>
      </c>
      <c r="D90" s="127"/>
      <c r="E90" s="93"/>
      <c r="F90" s="127"/>
      <c r="G90" s="93"/>
      <c r="H90" s="127"/>
      <c r="I90" s="93"/>
      <c r="J90" s="127"/>
      <c r="K90" s="93"/>
      <c r="L90" s="127"/>
      <c r="M90" s="93"/>
      <c r="N90" s="127">
        <v>-442</v>
      </c>
      <c r="O90" s="93"/>
    </row>
    <row r="91" spans="1:15" ht="12.75">
      <c r="A91" s="45" t="s">
        <v>663</v>
      </c>
      <c r="B91" s="50"/>
      <c r="C91" s="200">
        <f t="shared" si="1"/>
        <v>1541</v>
      </c>
      <c r="D91" s="127"/>
      <c r="E91" s="93"/>
      <c r="F91" s="127"/>
      <c r="G91" s="93"/>
      <c r="H91" s="127">
        <v>1541</v>
      </c>
      <c r="I91" s="93"/>
      <c r="J91" s="127"/>
      <c r="K91" s="93"/>
      <c r="L91" s="127"/>
      <c r="M91" s="93"/>
      <c r="N91" s="127"/>
      <c r="O91" s="180"/>
    </row>
    <row r="92" spans="1:15" ht="12.75">
      <c r="A92" s="45" t="s">
        <v>683</v>
      </c>
      <c r="B92" s="50"/>
      <c r="C92" s="200"/>
      <c r="D92" s="127"/>
      <c r="E92" s="93"/>
      <c r="F92" s="127"/>
      <c r="G92" s="93"/>
      <c r="H92" s="127"/>
      <c r="I92" s="93"/>
      <c r="J92" s="127"/>
      <c r="K92" s="93"/>
      <c r="L92" s="127"/>
      <c r="M92" s="93"/>
      <c r="N92" s="127"/>
      <c r="O92" s="180">
        <v>-49</v>
      </c>
    </row>
    <row r="93" spans="1:15" ht="12.75">
      <c r="A93" s="45" t="s">
        <v>665</v>
      </c>
      <c r="B93" s="50"/>
      <c r="C93" s="200">
        <f t="shared" si="1"/>
        <v>-23</v>
      </c>
      <c r="D93" s="127"/>
      <c r="E93" s="93"/>
      <c r="F93" s="127"/>
      <c r="G93" s="93"/>
      <c r="H93" s="127"/>
      <c r="I93" s="93">
        <v>529</v>
      </c>
      <c r="J93" s="127"/>
      <c r="K93" s="93"/>
      <c r="L93" s="127">
        <v>-552</v>
      </c>
      <c r="M93" s="93"/>
      <c r="N93" s="127"/>
      <c r="O93" s="93"/>
    </row>
    <row r="94" spans="1:15" ht="12.75">
      <c r="A94" s="45" t="s">
        <v>430</v>
      </c>
      <c r="B94" s="50"/>
      <c r="C94" s="200">
        <f t="shared" si="1"/>
        <v>-151127</v>
      </c>
      <c r="D94" s="127">
        <f aca="true" t="shared" si="2" ref="D94:M94">SUM(D91:D93)</f>
        <v>0</v>
      </c>
      <c r="E94" s="93">
        <f t="shared" si="2"/>
        <v>0</v>
      </c>
      <c r="F94" s="127">
        <f t="shared" si="2"/>
        <v>0</v>
      </c>
      <c r="G94" s="93">
        <f t="shared" si="2"/>
        <v>0</v>
      </c>
      <c r="H94" s="127">
        <f t="shared" si="2"/>
        <v>1541</v>
      </c>
      <c r="I94" s="93">
        <f t="shared" si="2"/>
        <v>529</v>
      </c>
      <c r="J94" s="127">
        <f t="shared" si="2"/>
        <v>0</v>
      </c>
      <c r="K94" s="93">
        <f t="shared" si="2"/>
        <v>0</v>
      </c>
      <c r="L94" s="127">
        <f t="shared" si="2"/>
        <v>-552</v>
      </c>
      <c r="M94" s="93">
        <f t="shared" si="2"/>
        <v>0</v>
      </c>
      <c r="N94" s="127">
        <v>-442</v>
      </c>
      <c r="O94" s="93">
        <f>SUM(O89:O93)</f>
        <v>-152203</v>
      </c>
    </row>
    <row r="95" spans="1:15" ht="12.75">
      <c r="A95" s="15" t="s">
        <v>589</v>
      </c>
      <c r="B95" s="334" t="s">
        <v>196</v>
      </c>
      <c r="C95" s="290">
        <f t="shared" si="1"/>
        <v>399724</v>
      </c>
      <c r="D95" s="125">
        <f>SUM(D88,D94)</f>
        <v>0</v>
      </c>
      <c r="E95" s="117">
        <f aca="true" t="shared" si="3" ref="E95:N95">SUM(E88,E94)</f>
        <v>0</v>
      </c>
      <c r="F95" s="125">
        <f t="shared" si="3"/>
        <v>0</v>
      </c>
      <c r="G95" s="117">
        <f t="shared" si="3"/>
        <v>0</v>
      </c>
      <c r="H95" s="125">
        <f t="shared" si="3"/>
        <v>1986</v>
      </c>
      <c r="I95" s="117">
        <f t="shared" si="3"/>
        <v>529</v>
      </c>
      <c r="J95" s="125">
        <f t="shared" si="3"/>
        <v>0</v>
      </c>
      <c r="K95" s="117">
        <f t="shared" si="3"/>
        <v>0</v>
      </c>
      <c r="L95" s="125">
        <f t="shared" si="3"/>
        <v>0</v>
      </c>
      <c r="M95" s="117">
        <f t="shared" si="3"/>
        <v>0</v>
      </c>
      <c r="N95" s="125">
        <f t="shared" si="3"/>
        <v>390058</v>
      </c>
      <c r="O95" s="117">
        <f>SUM(O88,O94)</f>
        <v>7151</v>
      </c>
    </row>
    <row r="96" spans="1:15" ht="12.75">
      <c r="A96" s="13" t="s">
        <v>667</v>
      </c>
      <c r="B96" s="19"/>
      <c r="C96" s="19"/>
      <c r="D96" s="120"/>
      <c r="E96" s="119"/>
      <c r="F96" s="123"/>
      <c r="G96" s="119"/>
      <c r="H96" s="123"/>
      <c r="I96" s="119"/>
      <c r="J96" s="123"/>
      <c r="K96" s="119"/>
      <c r="L96" s="119"/>
      <c r="M96" s="119"/>
      <c r="N96" s="119"/>
      <c r="O96" s="119"/>
    </row>
    <row r="97" spans="1:15" ht="12.75">
      <c r="A97" s="45" t="s">
        <v>41</v>
      </c>
      <c r="B97" s="19"/>
      <c r="C97" s="363">
        <f>SUM(D97:O97)</f>
        <v>10800</v>
      </c>
      <c r="D97" s="120"/>
      <c r="E97" s="93"/>
      <c r="F97" s="127"/>
      <c r="G97" s="93"/>
      <c r="H97" s="127"/>
      <c r="I97" s="93"/>
      <c r="J97" s="127">
        <v>10800</v>
      </c>
      <c r="K97" s="93"/>
      <c r="L97" s="93"/>
      <c r="M97" s="93"/>
      <c r="N97" s="93"/>
      <c r="O97" s="93"/>
    </row>
    <row r="98" spans="1:15" ht="13.5" customHeight="1">
      <c r="A98" s="45" t="s">
        <v>413</v>
      </c>
      <c r="B98" s="19"/>
      <c r="C98" s="363">
        <f>SUM(D98:O98)</f>
        <v>10800</v>
      </c>
      <c r="D98" s="120"/>
      <c r="E98" s="93"/>
      <c r="F98" s="127"/>
      <c r="G98" s="93"/>
      <c r="H98" s="127"/>
      <c r="I98" s="93"/>
      <c r="J98" s="127">
        <v>10800</v>
      </c>
      <c r="K98" s="93"/>
      <c r="L98" s="93"/>
      <c r="M98" s="93"/>
      <c r="N98" s="93"/>
      <c r="O98" s="93"/>
    </row>
    <row r="99" spans="1:15" ht="13.5" customHeight="1">
      <c r="A99" s="45" t="s">
        <v>668</v>
      </c>
      <c r="B99" s="19"/>
      <c r="C99" s="363">
        <f>SUM(D99:O99)</f>
        <v>-1679</v>
      </c>
      <c r="D99" s="120"/>
      <c r="E99" s="93"/>
      <c r="F99" s="127"/>
      <c r="G99" s="93"/>
      <c r="H99" s="127"/>
      <c r="I99" s="93"/>
      <c r="J99" s="127">
        <v>-1679</v>
      </c>
      <c r="K99" s="93"/>
      <c r="L99" s="93"/>
      <c r="M99" s="93"/>
      <c r="N99" s="93"/>
      <c r="O99" s="93"/>
    </row>
    <row r="100" spans="1:15" ht="13.5" customHeight="1">
      <c r="A100" s="45" t="s">
        <v>432</v>
      </c>
      <c r="B100" s="19"/>
      <c r="C100" s="363">
        <f>SUM(D100:O100)</f>
        <v>-1679</v>
      </c>
      <c r="D100" s="120"/>
      <c r="E100" s="93"/>
      <c r="F100" s="127"/>
      <c r="G100" s="93"/>
      <c r="H100" s="127"/>
      <c r="I100" s="93"/>
      <c r="J100" s="127">
        <v>-1679</v>
      </c>
      <c r="K100" s="93"/>
      <c r="L100" s="93"/>
      <c r="M100" s="93"/>
      <c r="N100" s="93"/>
      <c r="O100" s="93"/>
    </row>
    <row r="101" spans="1:15" ht="12.75">
      <c r="A101" s="15" t="s">
        <v>584</v>
      </c>
      <c r="B101" s="334" t="s">
        <v>196</v>
      </c>
      <c r="C101" s="290">
        <f>SUM(D101:O101)</f>
        <v>9121</v>
      </c>
      <c r="D101" s="125"/>
      <c r="E101" s="117"/>
      <c r="F101" s="125"/>
      <c r="G101" s="117"/>
      <c r="H101" s="125"/>
      <c r="I101" s="117"/>
      <c r="J101" s="125">
        <f>SUM(J98,J100)</f>
        <v>9121</v>
      </c>
      <c r="K101" s="117"/>
      <c r="L101" s="117"/>
      <c r="M101" s="117"/>
      <c r="N101" s="117"/>
      <c r="O101" s="117">
        <v>0</v>
      </c>
    </row>
    <row r="102" spans="1:15" ht="12.75">
      <c r="A102" s="13" t="s">
        <v>269</v>
      </c>
      <c r="B102" s="7"/>
      <c r="C102" s="7"/>
      <c r="D102" s="123"/>
      <c r="E102" s="119"/>
      <c r="F102" s="123"/>
      <c r="G102" s="119"/>
      <c r="H102" s="123"/>
      <c r="I102" s="119"/>
      <c r="J102" s="123"/>
      <c r="K102" s="119"/>
      <c r="L102" s="119"/>
      <c r="M102" s="119"/>
      <c r="N102" s="119"/>
      <c r="O102" s="119"/>
    </row>
    <row r="103" spans="1:15" ht="12.75">
      <c r="A103" s="45" t="s">
        <v>41</v>
      </c>
      <c r="B103" s="19"/>
      <c r="C103" s="363">
        <f>SUM(D103:O103)</f>
        <v>15000</v>
      </c>
      <c r="D103" s="127"/>
      <c r="E103" s="93"/>
      <c r="F103" s="127"/>
      <c r="G103" s="93"/>
      <c r="H103" s="127"/>
      <c r="I103" s="93"/>
      <c r="J103" s="127"/>
      <c r="K103" s="93"/>
      <c r="L103" s="93">
        <v>15000</v>
      </c>
      <c r="M103" s="93"/>
      <c r="N103" s="93"/>
      <c r="O103" s="93"/>
    </row>
    <row r="104" spans="1:15" ht="12.75">
      <c r="A104" s="45" t="s">
        <v>480</v>
      </c>
      <c r="B104" s="19"/>
      <c r="C104" s="200">
        <f>SUM(D104:O104)</f>
        <v>0</v>
      </c>
      <c r="D104" s="127"/>
      <c r="E104" s="93"/>
      <c r="F104" s="127"/>
      <c r="G104" s="93"/>
      <c r="H104" s="127"/>
      <c r="I104" s="93"/>
      <c r="J104" s="127"/>
      <c r="K104" s="93"/>
      <c r="L104" s="93">
        <v>0</v>
      </c>
      <c r="M104" s="93"/>
      <c r="N104" s="93"/>
      <c r="O104" s="93"/>
    </row>
    <row r="105" spans="1:15" ht="12.75">
      <c r="A105" s="15" t="s">
        <v>590</v>
      </c>
      <c r="B105" s="334" t="s">
        <v>196</v>
      </c>
      <c r="C105" s="290">
        <f>SUM(D105:O105)</f>
        <v>0</v>
      </c>
      <c r="D105" s="125"/>
      <c r="E105" s="117"/>
      <c r="F105" s="125"/>
      <c r="G105" s="117"/>
      <c r="H105" s="125"/>
      <c r="I105" s="117"/>
      <c r="J105" s="125"/>
      <c r="K105" s="117"/>
      <c r="L105" s="117">
        <v>0</v>
      </c>
      <c r="M105" s="117"/>
      <c r="N105" s="117"/>
      <c r="O105" s="117">
        <v>0</v>
      </c>
    </row>
    <row r="106" spans="1:15" ht="12.75">
      <c r="A106" s="13" t="s">
        <v>270</v>
      </c>
      <c r="B106" s="19"/>
      <c r="C106" s="19"/>
      <c r="D106" s="120"/>
      <c r="E106" s="119"/>
      <c r="F106" s="123"/>
      <c r="G106" s="119"/>
      <c r="H106" s="123"/>
      <c r="I106" s="119"/>
      <c r="J106" s="123"/>
      <c r="K106" s="119"/>
      <c r="L106" s="119"/>
      <c r="M106" s="119"/>
      <c r="N106" s="119"/>
      <c r="O106" s="119"/>
    </row>
    <row r="107" spans="1:15" ht="12.75">
      <c r="A107" s="45" t="s">
        <v>41</v>
      </c>
      <c r="B107" s="19"/>
      <c r="C107" s="363">
        <f>SUM(D107:O107)</f>
        <v>0</v>
      </c>
      <c r="D107" s="120"/>
      <c r="E107" s="93"/>
      <c r="F107" s="127"/>
      <c r="G107" s="93"/>
      <c r="H107" s="127"/>
      <c r="I107" s="93"/>
      <c r="J107" s="127"/>
      <c r="K107" s="93"/>
      <c r="L107" s="93"/>
      <c r="M107" s="93"/>
      <c r="N107" s="93"/>
      <c r="O107" s="93"/>
    </row>
    <row r="108" spans="1:15" ht="12.75">
      <c r="A108" s="45" t="s">
        <v>413</v>
      </c>
      <c r="B108" s="19"/>
      <c r="C108" s="363">
        <f>SUM(D108:O108)</f>
        <v>0</v>
      </c>
      <c r="D108" s="120"/>
      <c r="E108" s="93"/>
      <c r="F108" s="127"/>
      <c r="G108" s="93"/>
      <c r="H108" s="127"/>
      <c r="I108" s="93"/>
      <c r="J108" s="127"/>
      <c r="K108" s="93"/>
      <c r="L108" s="93"/>
      <c r="M108" s="93"/>
      <c r="N108" s="93"/>
      <c r="O108" s="93"/>
    </row>
    <row r="109" spans="1:15" ht="12.75">
      <c r="A109" s="15" t="s">
        <v>584</v>
      </c>
      <c r="B109" s="334" t="s">
        <v>196</v>
      </c>
      <c r="C109" s="290">
        <f>SUM(D109:O109)</f>
        <v>0</v>
      </c>
      <c r="D109" s="125"/>
      <c r="E109" s="117"/>
      <c r="F109" s="125"/>
      <c r="G109" s="117"/>
      <c r="H109" s="125"/>
      <c r="I109" s="117"/>
      <c r="J109" s="125"/>
      <c r="K109" s="117"/>
      <c r="L109" s="117"/>
      <c r="M109" s="117"/>
      <c r="N109" s="117"/>
      <c r="O109" s="117">
        <v>0</v>
      </c>
    </row>
    <row r="110" spans="1:15" ht="12.75">
      <c r="A110" s="13" t="s">
        <v>271</v>
      </c>
      <c r="B110" s="7"/>
      <c r="C110" s="7"/>
      <c r="D110" s="123"/>
      <c r="E110" s="119"/>
      <c r="F110" s="123"/>
      <c r="G110" s="119"/>
      <c r="H110" s="123"/>
      <c r="I110" s="119"/>
      <c r="J110" s="123"/>
      <c r="K110" s="119"/>
      <c r="L110" s="119"/>
      <c r="M110" s="119"/>
      <c r="N110" s="119"/>
      <c r="O110" s="119"/>
    </row>
    <row r="111" spans="1:15" ht="12.75">
      <c r="A111" s="45" t="s">
        <v>41</v>
      </c>
      <c r="B111" s="19"/>
      <c r="C111" s="363">
        <f>SUM(D111:O111)</f>
        <v>0</v>
      </c>
      <c r="D111" s="127"/>
      <c r="E111" s="93"/>
      <c r="F111" s="127"/>
      <c r="G111" s="93"/>
      <c r="H111" s="127"/>
      <c r="I111" s="93"/>
      <c r="J111" s="127"/>
      <c r="K111" s="93"/>
      <c r="L111" s="93"/>
      <c r="M111" s="93"/>
      <c r="N111" s="93"/>
      <c r="O111" s="93"/>
    </row>
    <row r="112" spans="1:15" ht="12.75">
      <c r="A112" s="45" t="s">
        <v>413</v>
      </c>
      <c r="B112" s="19"/>
      <c r="C112" s="363">
        <f>SUM(D112:O112)</f>
        <v>0</v>
      </c>
      <c r="D112" s="127"/>
      <c r="E112" s="93"/>
      <c r="F112" s="127"/>
      <c r="G112" s="93"/>
      <c r="H112" s="127"/>
      <c r="I112" s="93"/>
      <c r="J112" s="127"/>
      <c r="K112" s="93"/>
      <c r="L112" s="93"/>
      <c r="M112" s="93"/>
      <c r="N112" s="93"/>
      <c r="O112" s="93"/>
    </row>
    <row r="113" spans="1:15" ht="12.75">
      <c r="A113" s="15" t="s">
        <v>584</v>
      </c>
      <c r="B113" s="334" t="s">
        <v>197</v>
      </c>
      <c r="C113" s="290">
        <f>SUM(D113:O113)</f>
        <v>0</v>
      </c>
      <c r="D113" s="125"/>
      <c r="E113" s="117"/>
      <c r="F113" s="125"/>
      <c r="G113" s="117"/>
      <c r="H113" s="125"/>
      <c r="I113" s="117"/>
      <c r="J113" s="125"/>
      <c r="K113" s="157"/>
      <c r="L113" s="117"/>
      <c r="M113" s="117"/>
      <c r="N113" s="117"/>
      <c r="O113" s="117">
        <v>0</v>
      </c>
    </row>
    <row r="114" spans="1:15" ht="12.75">
      <c r="A114" s="56" t="s">
        <v>426</v>
      </c>
      <c r="B114" s="50"/>
      <c r="C114" s="50"/>
      <c r="D114" s="127"/>
      <c r="E114" s="93"/>
      <c r="F114" s="127"/>
      <c r="G114" s="93"/>
      <c r="H114" s="127"/>
      <c r="I114" s="93"/>
      <c r="J114" s="127"/>
      <c r="K114" s="93"/>
      <c r="L114" s="93"/>
      <c r="M114" s="93"/>
      <c r="N114" s="93"/>
      <c r="O114" s="93"/>
    </row>
    <row r="115" spans="1:15" ht="12.75">
      <c r="A115" s="45" t="s">
        <v>41</v>
      </c>
      <c r="B115" s="50"/>
      <c r="C115" s="363">
        <f aca="true" t="shared" si="4" ref="C115:C120">SUM(D115:O115)</f>
        <v>16205</v>
      </c>
      <c r="D115" s="127"/>
      <c r="E115" s="93"/>
      <c r="F115" s="127"/>
      <c r="G115" s="93"/>
      <c r="H115" s="127"/>
      <c r="I115" s="93"/>
      <c r="J115" s="127"/>
      <c r="K115" s="93"/>
      <c r="L115" s="93"/>
      <c r="M115" s="93">
        <v>16205</v>
      </c>
      <c r="N115" s="93"/>
      <c r="O115" s="93"/>
    </row>
    <row r="116" spans="1:15" ht="12.75">
      <c r="A116" s="45" t="s">
        <v>413</v>
      </c>
      <c r="B116" s="50"/>
      <c r="C116" s="363">
        <f t="shared" si="4"/>
        <v>16205</v>
      </c>
      <c r="D116" s="127"/>
      <c r="E116" s="93"/>
      <c r="F116" s="127"/>
      <c r="G116" s="93"/>
      <c r="H116" s="127"/>
      <c r="I116" s="93"/>
      <c r="J116" s="127"/>
      <c r="K116" s="93"/>
      <c r="L116" s="93"/>
      <c r="M116" s="93">
        <v>16205</v>
      </c>
      <c r="N116" s="93"/>
      <c r="O116" s="93"/>
    </row>
    <row r="117" spans="1:15" ht="12.75">
      <c r="A117" s="45" t="s">
        <v>670</v>
      </c>
      <c r="B117" s="50"/>
      <c r="C117" s="363">
        <f t="shared" si="4"/>
        <v>-17</v>
      </c>
      <c r="D117" s="127"/>
      <c r="E117" s="93"/>
      <c r="F117" s="127"/>
      <c r="G117" s="93"/>
      <c r="H117" s="127"/>
      <c r="I117" s="93"/>
      <c r="J117" s="127"/>
      <c r="K117" s="93"/>
      <c r="L117" s="93"/>
      <c r="M117" s="93">
        <v>-17</v>
      </c>
      <c r="N117" s="93"/>
      <c r="O117" s="93"/>
    </row>
    <row r="118" spans="1:15" ht="12.75">
      <c r="A118" s="45" t="s">
        <v>669</v>
      </c>
      <c r="B118" s="50"/>
      <c r="C118" s="363">
        <f t="shared" si="4"/>
        <v>234</v>
      </c>
      <c r="D118" s="127"/>
      <c r="E118" s="93"/>
      <c r="F118" s="127"/>
      <c r="G118" s="93"/>
      <c r="H118" s="127">
        <v>234</v>
      </c>
      <c r="I118" s="93"/>
      <c r="J118" s="127"/>
      <c r="K118" s="93"/>
      <c r="L118" s="93"/>
      <c r="M118" s="93"/>
      <c r="N118" s="93"/>
      <c r="O118" s="93"/>
    </row>
    <row r="119" spans="1:15" ht="12.75">
      <c r="A119" s="45" t="s">
        <v>432</v>
      </c>
      <c r="B119" s="50"/>
      <c r="C119" s="363">
        <f t="shared" si="4"/>
        <v>217</v>
      </c>
      <c r="D119" s="127"/>
      <c r="E119" s="93"/>
      <c r="F119" s="127"/>
      <c r="G119" s="93"/>
      <c r="H119" s="127">
        <f>SUM(H118)</f>
        <v>234</v>
      </c>
      <c r="I119" s="93"/>
      <c r="J119" s="127"/>
      <c r="K119" s="93"/>
      <c r="L119" s="93"/>
      <c r="M119" s="93">
        <v>-17</v>
      </c>
      <c r="N119" s="93"/>
      <c r="O119" s="93"/>
    </row>
    <row r="120" spans="1:15" ht="12.75">
      <c r="A120" s="15" t="s">
        <v>584</v>
      </c>
      <c r="B120" s="334" t="s">
        <v>196</v>
      </c>
      <c r="C120" s="290">
        <f t="shared" si="4"/>
        <v>16422</v>
      </c>
      <c r="D120" s="125"/>
      <c r="E120" s="117"/>
      <c r="F120" s="125"/>
      <c r="G120" s="117"/>
      <c r="H120" s="125">
        <v>234</v>
      </c>
      <c r="I120" s="117"/>
      <c r="J120" s="125"/>
      <c r="K120" s="117"/>
      <c r="L120" s="117"/>
      <c r="M120" s="117">
        <v>16188</v>
      </c>
      <c r="N120" s="117"/>
      <c r="O120" s="117">
        <v>0</v>
      </c>
    </row>
    <row r="121" spans="1:15" ht="12.75">
      <c r="A121" s="59" t="s">
        <v>272</v>
      </c>
      <c r="B121" s="50"/>
      <c r="C121" s="50"/>
      <c r="D121" s="127"/>
      <c r="E121" s="119"/>
      <c r="F121" s="123"/>
      <c r="G121" s="119"/>
      <c r="H121" s="123"/>
      <c r="I121" s="119"/>
      <c r="J121" s="123"/>
      <c r="K121" s="119"/>
      <c r="L121" s="119"/>
      <c r="M121" s="119"/>
      <c r="N121" s="119"/>
      <c r="O121" s="119"/>
    </row>
    <row r="122" spans="1:15" ht="12.75">
      <c r="A122" s="45" t="s">
        <v>41</v>
      </c>
      <c r="B122" s="50"/>
      <c r="C122" s="363">
        <f>SUM(D122:O122)</f>
        <v>0</v>
      </c>
      <c r="D122" s="127"/>
      <c r="E122" s="93"/>
      <c r="F122" s="127"/>
      <c r="G122" s="93"/>
      <c r="H122" s="127"/>
      <c r="I122" s="93"/>
      <c r="J122" s="127"/>
      <c r="K122" s="93"/>
      <c r="L122" s="93"/>
      <c r="M122" s="93"/>
      <c r="N122" s="93"/>
      <c r="O122" s="93"/>
    </row>
    <row r="123" spans="1:15" ht="12.75">
      <c r="A123" s="45" t="s">
        <v>413</v>
      </c>
      <c r="B123" s="50"/>
      <c r="C123" s="363">
        <v>0</v>
      </c>
      <c r="D123" s="127"/>
      <c r="E123" s="93"/>
      <c r="F123" s="127"/>
      <c r="G123" s="93"/>
      <c r="H123" s="127"/>
      <c r="I123" s="93"/>
      <c r="J123" s="127"/>
      <c r="K123" s="93"/>
      <c r="L123" s="93"/>
      <c r="M123" s="93"/>
      <c r="N123" s="93"/>
      <c r="O123" s="93"/>
    </row>
    <row r="124" spans="1:15" ht="12.75">
      <c r="A124" s="15" t="s">
        <v>584</v>
      </c>
      <c r="B124" s="335" t="s">
        <v>197</v>
      </c>
      <c r="C124" s="290">
        <f>SUM(D124:O124)</f>
        <v>0</v>
      </c>
      <c r="D124" s="115"/>
      <c r="E124" s="117"/>
      <c r="F124" s="125"/>
      <c r="G124" s="117"/>
      <c r="H124" s="125"/>
      <c r="I124" s="117"/>
      <c r="J124" s="125"/>
      <c r="K124" s="117"/>
      <c r="L124" s="117"/>
      <c r="M124" s="117"/>
      <c r="N124" s="117"/>
      <c r="O124" s="117">
        <v>0</v>
      </c>
    </row>
    <row r="125" spans="1:15" ht="12.75">
      <c r="A125" s="56" t="s">
        <v>273</v>
      </c>
      <c r="B125" s="269"/>
      <c r="C125" s="269"/>
      <c r="D125" s="121"/>
      <c r="E125" s="115"/>
      <c r="F125" s="127"/>
      <c r="G125" s="93"/>
      <c r="H125" s="127"/>
      <c r="I125" s="93"/>
      <c r="J125" s="127"/>
      <c r="K125" s="93"/>
      <c r="L125" s="93"/>
      <c r="M125" s="93"/>
      <c r="N125" s="93"/>
      <c r="O125" s="93"/>
    </row>
    <row r="126" spans="1:15" ht="12.75">
      <c r="A126" s="45" t="s">
        <v>41</v>
      </c>
      <c r="B126" s="362"/>
      <c r="C126" s="363">
        <f>SUM(D126:O126)</f>
        <v>0</v>
      </c>
      <c r="D126" s="115"/>
      <c r="E126" s="115"/>
      <c r="F126" s="127"/>
      <c r="G126" s="93"/>
      <c r="H126" s="127"/>
      <c r="I126" s="93"/>
      <c r="J126" s="127"/>
      <c r="K126" s="93"/>
      <c r="L126" s="93"/>
      <c r="M126" s="93"/>
      <c r="N126" s="93"/>
      <c r="O126" s="93"/>
    </row>
    <row r="127" spans="1:15" ht="12.75">
      <c r="A127" s="45" t="s">
        <v>413</v>
      </c>
      <c r="B127" s="362"/>
      <c r="C127" s="363">
        <v>0</v>
      </c>
      <c r="D127" s="115"/>
      <c r="E127" s="115"/>
      <c r="F127" s="127"/>
      <c r="G127" s="93"/>
      <c r="H127" s="127"/>
      <c r="I127" s="93"/>
      <c r="J127" s="127"/>
      <c r="K127" s="93"/>
      <c r="L127" s="93"/>
      <c r="M127" s="93"/>
      <c r="N127" s="93"/>
      <c r="O127" s="93"/>
    </row>
    <row r="128" spans="1:15" ht="12.75">
      <c r="A128" s="15" t="s">
        <v>584</v>
      </c>
      <c r="B128" s="336" t="s">
        <v>196</v>
      </c>
      <c r="C128" s="290">
        <f>SUM(D128:O128)</f>
        <v>0</v>
      </c>
      <c r="D128" s="114"/>
      <c r="E128" s="115"/>
      <c r="F128" s="127"/>
      <c r="G128" s="93"/>
      <c r="H128" s="127"/>
      <c r="I128" s="93"/>
      <c r="J128" s="127"/>
      <c r="K128" s="93"/>
      <c r="L128" s="93"/>
      <c r="M128" s="93"/>
      <c r="N128" s="93"/>
      <c r="O128" s="93"/>
    </row>
    <row r="129" spans="1:15" ht="12.75">
      <c r="A129" s="56" t="s">
        <v>577</v>
      </c>
      <c r="B129" s="269"/>
      <c r="C129" s="269"/>
      <c r="D129" s="121"/>
      <c r="E129" s="119"/>
      <c r="F129" s="123"/>
      <c r="G129" s="119"/>
      <c r="H129" s="123"/>
      <c r="I129" s="119"/>
      <c r="J129" s="123"/>
      <c r="K129" s="119"/>
      <c r="L129" s="119"/>
      <c r="M129" s="119"/>
      <c r="N129" s="119"/>
      <c r="O129" s="119"/>
    </row>
    <row r="130" spans="1:15" ht="12.75">
      <c r="A130" s="45" t="s">
        <v>41</v>
      </c>
      <c r="B130" s="362"/>
      <c r="C130" s="363">
        <f>SUM(D130:O130)</f>
        <v>0</v>
      </c>
      <c r="D130" s="115"/>
      <c r="E130" s="93"/>
      <c r="F130" s="127"/>
      <c r="G130" s="93"/>
      <c r="H130" s="127"/>
      <c r="I130" s="93"/>
      <c r="J130" s="127"/>
      <c r="K130" s="93"/>
      <c r="L130" s="93"/>
      <c r="M130" s="93"/>
      <c r="N130" s="93"/>
      <c r="O130" s="93"/>
    </row>
    <row r="131" spans="1:15" ht="12.75">
      <c r="A131" s="45" t="s">
        <v>413</v>
      </c>
      <c r="B131" s="362"/>
      <c r="C131" s="363">
        <v>0</v>
      </c>
      <c r="D131" s="115"/>
      <c r="E131" s="93"/>
      <c r="F131" s="127"/>
      <c r="G131" s="93"/>
      <c r="H131" s="127"/>
      <c r="I131" s="93"/>
      <c r="J131" s="127"/>
      <c r="K131" s="93"/>
      <c r="L131" s="93"/>
      <c r="M131" s="93"/>
      <c r="N131" s="93"/>
      <c r="O131" s="93"/>
    </row>
    <row r="132" spans="1:15" ht="12.75">
      <c r="A132" s="15" t="s">
        <v>584</v>
      </c>
      <c r="B132" s="336" t="s">
        <v>196</v>
      </c>
      <c r="C132" s="290">
        <f>SUM(D132:O132)</f>
        <v>0</v>
      </c>
      <c r="D132" s="114"/>
      <c r="E132" s="117"/>
      <c r="F132" s="125"/>
      <c r="G132" s="117"/>
      <c r="H132" s="125"/>
      <c r="I132" s="117"/>
      <c r="J132" s="125"/>
      <c r="K132" s="117"/>
      <c r="L132" s="117"/>
      <c r="M132" s="117"/>
      <c r="N132" s="117"/>
      <c r="O132" s="117"/>
    </row>
    <row r="133" spans="1:15" ht="12.75">
      <c r="A133" s="59" t="s">
        <v>495</v>
      </c>
      <c r="B133" s="520"/>
      <c r="C133" s="363"/>
      <c r="D133" s="127"/>
      <c r="E133" s="93"/>
      <c r="F133" s="127"/>
      <c r="G133" s="93"/>
      <c r="H133" s="127"/>
      <c r="I133" s="93"/>
      <c r="J133" s="127"/>
      <c r="K133" s="93"/>
      <c r="L133" s="93"/>
      <c r="M133" s="93"/>
      <c r="N133" s="93"/>
      <c r="O133" s="93"/>
    </row>
    <row r="134" spans="1:15" ht="12.75">
      <c r="A134" s="45" t="s">
        <v>41</v>
      </c>
      <c r="B134" s="520"/>
      <c r="C134" s="363">
        <v>0</v>
      </c>
      <c r="D134" s="127"/>
      <c r="E134" s="93"/>
      <c r="F134" s="127"/>
      <c r="G134" s="93"/>
      <c r="H134" s="127"/>
      <c r="I134" s="93"/>
      <c r="J134" s="127"/>
      <c r="K134" s="93"/>
      <c r="L134" s="93"/>
      <c r="M134" s="93"/>
      <c r="N134" s="93"/>
      <c r="O134" s="93"/>
    </row>
    <row r="135" spans="1:15" ht="12.75">
      <c r="A135" s="45" t="s">
        <v>413</v>
      </c>
      <c r="B135" s="520"/>
      <c r="C135" s="363">
        <v>0</v>
      </c>
      <c r="D135" s="127"/>
      <c r="E135" s="93"/>
      <c r="F135" s="127"/>
      <c r="G135" s="93"/>
      <c r="H135" s="127"/>
      <c r="I135" s="93"/>
      <c r="J135" s="127"/>
      <c r="K135" s="93"/>
      <c r="L135" s="93"/>
      <c r="M135" s="93"/>
      <c r="N135" s="93"/>
      <c r="O135" s="93"/>
    </row>
    <row r="136" spans="1:15" ht="12.75">
      <c r="A136" s="15" t="s">
        <v>584</v>
      </c>
      <c r="B136" s="336" t="s">
        <v>196</v>
      </c>
      <c r="C136" s="290">
        <v>0</v>
      </c>
      <c r="D136" s="114"/>
      <c r="E136" s="93"/>
      <c r="F136" s="127"/>
      <c r="G136" s="93"/>
      <c r="H136" s="127"/>
      <c r="I136" s="93"/>
      <c r="J136" s="127"/>
      <c r="K136" s="93"/>
      <c r="L136" s="93"/>
      <c r="M136" s="93"/>
      <c r="N136" s="93"/>
      <c r="O136" s="93"/>
    </row>
    <row r="137" spans="1:15" ht="12.75">
      <c r="A137" s="333" t="s">
        <v>496</v>
      </c>
      <c r="B137" s="337"/>
      <c r="C137" s="50"/>
      <c r="D137" s="127"/>
      <c r="E137" s="119"/>
      <c r="F137" s="123"/>
      <c r="G137" s="119"/>
      <c r="H137" s="123"/>
      <c r="I137" s="119"/>
      <c r="J137" s="123"/>
      <c r="K137" s="119"/>
      <c r="L137" s="119"/>
      <c r="M137" s="119"/>
      <c r="N137" s="119"/>
      <c r="O137" s="119"/>
    </row>
    <row r="138" spans="1:15" ht="12.75">
      <c r="A138" s="45" t="s">
        <v>41</v>
      </c>
      <c r="B138" s="337"/>
      <c r="C138" s="363">
        <f>SUM(D138:O138)</f>
        <v>0</v>
      </c>
      <c r="D138" s="127"/>
      <c r="E138" s="93"/>
      <c r="F138" s="127"/>
      <c r="G138" s="93"/>
      <c r="H138" s="127"/>
      <c r="I138" s="93"/>
      <c r="J138" s="127"/>
      <c r="K138" s="93"/>
      <c r="L138" s="93"/>
      <c r="M138" s="93"/>
      <c r="N138" s="93"/>
      <c r="O138" s="93"/>
    </row>
    <row r="139" spans="1:15" ht="12.75">
      <c r="A139" s="45" t="s">
        <v>413</v>
      </c>
      <c r="B139" s="337"/>
      <c r="C139" s="363">
        <v>0</v>
      </c>
      <c r="D139" s="127"/>
      <c r="E139" s="93"/>
      <c r="F139" s="127"/>
      <c r="G139" s="93"/>
      <c r="H139" s="127"/>
      <c r="I139" s="93"/>
      <c r="J139" s="127"/>
      <c r="K139" s="93"/>
      <c r="L139" s="93"/>
      <c r="M139" s="93"/>
      <c r="N139" s="93"/>
      <c r="O139" s="93"/>
    </row>
    <row r="140" spans="1:15" ht="12.75">
      <c r="A140" s="15" t="s">
        <v>584</v>
      </c>
      <c r="B140" s="334" t="s">
        <v>196</v>
      </c>
      <c r="C140" s="290">
        <f>SUM(D140:O140)</f>
        <v>0</v>
      </c>
      <c r="D140" s="125"/>
      <c r="E140" s="117"/>
      <c r="F140" s="125"/>
      <c r="G140" s="117"/>
      <c r="H140" s="125"/>
      <c r="I140" s="117"/>
      <c r="J140" s="125"/>
      <c r="K140" s="117"/>
      <c r="L140" s="117"/>
      <c r="M140" s="117"/>
      <c r="N140" s="117"/>
      <c r="O140" s="117">
        <v>0</v>
      </c>
    </row>
    <row r="141" spans="1:15" ht="12.75">
      <c r="A141" s="56" t="s">
        <v>497</v>
      </c>
      <c r="B141" s="50"/>
      <c r="C141" s="50"/>
      <c r="D141" s="127"/>
      <c r="E141" s="93"/>
      <c r="F141" s="127"/>
      <c r="G141" s="93"/>
      <c r="H141" s="127"/>
      <c r="I141" s="93"/>
      <c r="J141" s="127"/>
      <c r="K141" s="93"/>
      <c r="L141" s="93"/>
      <c r="M141" s="93"/>
      <c r="N141" s="93"/>
      <c r="O141" s="93"/>
    </row>
    <row r="142" spans="1:15" ht="12.75">
      <c r="A142" s="45" t="s">
        <v>41</v>
      </c>
      <c r="B142" s="50"/>
      <c r="C142" s="363">
        <f>SUM(D142:O142)</f>
        <v>0</v>
      </c>
      <c r="D142" s="127"/>
      <c r="E142" s="93"/>
      <c r="F142" s="127"/>
      <c r="G142" s="93"/>
      <c r="H142" s="127"/>
      <c r="I142" s="93"/>
      <c r="J142" s="127"/>
      <c r="K142" s="93"/>
      <c r="L142" s="93"/>
      <c r="M142" s="93"/>
      <c r="N142" s="93"/>
      <c r="O142" s="93"/>
    </row>
    <row r="143" spans="1:15" ht="12.75">
      <c r="A143" s="45" t="s">
        <v>413</v>
      </c>
      <c r="B143" s="50"/>
      <c r="C143" s="363">
        <v>0</v>
      </c>
      <c r="D143" s="127"/>
      <c r="E143" s="93"/>
      <c r="F143" s="127"/>
      <c r="G143" s="93"/>
      <c r="H143" s="127"/>
      <c r="I143" s="93"/>
      <c r="J143" s="127"/>
      <c r="K143" s="93"/>
      <c r="L143" s="93"/>
      <c r="M143" s="93"/>
      <c r="N143" s="93"/>
      <c r="O143" s="93"/>
    </row>
    <row r="144" spans="1:15" ht="12.75">
      <c r="A144" s="15" t="s">
        <v>584</v>
      </c>
      <c r="B144" s="335" t="s">
        <v>197</v>
      </c>
      <c r="C144" s="290">
        <f>SUM(D144:O144)</f>
        <v>0</v>
      </c>
      <c r="D144" s="127"/>
      <c r="E144" s="93"/>
      <c r="F144" s="127"/>
      <c r="G144" s="93"/>
      <c r="H144" s="127"/>
      <c r="I144" s="93"/>
      <c r="J144" s="127"/>
      <c r="K144" s="93"/>
      <c r="L144" s="93"/>
      <c r="M144" s="93"/>
      <c r="N144" s="93"/>
      <c r="O144" s="93">
        <v>0</v>
      </c>
    </row>
    <row r="145" spans="1:15" ht="12.75">
      <c r="A145" s="246" t="s">
        <v>498</v>
      </c>
      <c r="B145" s="62"/>
      <c r="C145" s="49"/>
      <c r="D145" s="121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 ht="12.75">
      <c r="A146" s="45" t="s">
        <v>41</v>
      </c>
      <c r="B146" s="169"/>
      <c r="C146" s="363">
        <f>SUM(D146:O146)</f>
        <v>0</v>
      </c>
      <c r="D146" s="115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1:15" ht="12.75">
      <c r="A147" s="45" t="s">
        <v>413</v>
      </c>
      <c r="B147" s="169"/>
      <c r="C147" s="363">
        <v>0</v>
      </c>
      <c r="D147" s="115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1:15" ht="12.75">
      <c r="A148" s="15" t="s">
        <v>584</v>
      </c>
      <c r="B148" s="281" t="s">
        <v>197</v>
      </c>
      <c r="C148" s="290">
        <f>SUM(D148:O148)</f>
        <v>0</v>
      </c>
      <c r="D148" s="114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1:15" ht="12.75">
      <c r="A149" s="56" t="s">
        <v>573</v>
      </c>
      <c r="B149" s="49"/>
      <c r="C149" s="49"/>
      <c r="D149" s="123"/>
      <c r="E149" s="119"/>
      <c r="F149" s="123"/>
      <c r="G149" s="119"/>
      <c r="H149" s="123"/>
      <c r="I149" s="119"/>
      <c r="J149" s="123"/>
      <c r="K149" s="119"/>
      <c r="L149" s="119"/>
      <c r="M149" s="119"/>
      <c r="N149" s="119"/>
      <c r="O149" s="119"/>
    </row>
    <row r="150" spans="1:15" ht="12.75">
      <c r="A150" s="45" t="s">
        <v>41</v>
      </c>
      <c r="B150" s="50"/>
      <c r="C150" s="363">
        <f>SUM(D150:O150)</f>
        <v>0</v>
      </c>
      <c r="D150" s="127"/>
      <c r="E150" s="93"/>
      <c r="F150" s="127"/>
      <c r="G150" s="93"/>
      <c r="H150" s="127"/>
      <c r="I150" s="93"/>
      <c r="J150" s="127"/>
      <c r="K150" s="93"/>
      <c r="L150" s="93"/>
      <c r="M150" s="93"/>
      <c r="N150" s="93"/>
      <c r="O150" s="93"/>
    </row>
    <row r="151" spans="1:15" ht="12.75">
      <c r="A151" s="45" t="s">
        <v>413</v>
      </c>
      <c r="B151" s="50"/>
      <c r="C151" s="363">
        <f>SUM(D151:O151)</f>
        <v>0</v>
      </c>
      <c r="D151" s="127"/>
      <c r="E151" s="93"/>
      <c r="F151" s="127"/>
      <c r="G151" s="93"/>
      <c r="H151" s="127"/>
      <c r="I151" s="93"/>
      <c r="J151" s="127"/>
      <c r="K151" s="93"/>
      <c r="L151" s="93"/>
      <c r="M151" s="93"/>
      <c r="N151" s="93"/>
      <c r="O151" s="93"/>
    </row>
    <row r="152" spans="1:15" ht="12.75">
      <c r="A152" s="15" t="s">
        <v>584</v>
      </c>
      <c r="B152" s="334" t="s">
        <v>197</v>
      </c>
      <c r="C152" s="290">
        <f>SUM(D152:O152)</f>
        <v>0</v>
      </c>
      <c r="D152" s="125"/>
      <c r="E152" s="117"/>
      <c r="F152" s="125"/>
      <c r="G152" s="117"/>
      <c r="H152" s="125"/>
      <c r="I152" s="117"/>
      <c r="J152" s="125"/>
      <c r="K152" s="117"/>
      <c r="L152" s="117"/>
      <c r="M152" s="117"/>
      <c r="N152" s="117"/>
      <c r="O152" s="117"/>
    </row>
    <row r="153" spans="1:15" ht="12.75">
      <c r="A153" s="59" t="s">
        <v>574</v>
      </c>
      <c r="B153" s="50"/>
      <c r="C153" s="50"/>
      <c r="D153" s="127"/>
      <c r="E153" s="93"/>
      <c r="F153" s="127"/>
      <c r="G153" s="93"/>
      <c r="H153" s="127"/>
      <c r="I153" s="93"/>
      <c r="J153" s="127"/>
      <c r="K153" s="93"/>
      <c r="L153" s="93"/>
      <c r="M153" s="93"/>
      <c r="N153" s="93"/>
      <c r="O153" s="93"/>
    </row>
    <row r="154" spans="1:15" ht="12.75">
      <c r="A154" s="45" t="s">
        <v>41</v>
      </c>
      <c r="B154" s="50"/>
      <c r="C154" s="363">
        <f>SUM(D154:O154)</f>
        <v>0</v>
      </c>
      <c r="D154" s="127"/>
      <c r="E154" s="93"/>
      <c r="F154" s="127"/>
      <c r="G154" s="93"/>
      <c r="H154" s="127"/>
      <c r="I154" s="93"/>
      <c r="J154" s="127"/>
      <c r="K154" s="93"/>
      <c r="L154" s="93"/>
      <c r="M154" s="93"/>
      <c r="N154" s="93"/>
      <c r="O154" s="93"/>
    </row>
    <row r="155" spans="1:15" ht="12.75">
      <c r="A155" s="45" t="s">
        <v>413</v>
      </c>
      <c r="B155" s="50"/>
      <c r="C155" s="363">
        <f>SUM(D155:O155)</f>
        <v>0</v>
      </c>
      <c r="D155" s="127"/>
      <c r="E155" s="93"/>
      <c r="F155" s="127"/>
      <c r="G155" s="93"/>
      <c r="H155" s="127"/>
      <c r="I155" s="93"/>
      <c r="J155" s="127"/>
      <c r="K155" s="93"/>
      <c r="L155" s="93"/>
      <c r="M155" s="93"/>
      <c r="N155" s="93"/>
      <c r="O155" s="93"/>
    </row>
    <row r="156" spans="1:15" ht="12.75">
      <c r="A156" s="15" t="s">
        <v>584</v>
      </c>
      <c r="B156" s="334" t="s">
        <v>197</v>
      </c>
      <c r="C156" s="290">
        <f>SUM(D156:O156)</f>
        <v>0</v>
      </c>
      <c r="D156" s="125"/>
      <c r="E156" s="93"/>
      <c r="F156" s="127"/>
      <c r="G156" s="93"/>
      <c r="H156" s="127"/>
      <c r="I156" s="93"/>
      <c r="J156" s="127"/>
      <c r="K156" s="93"/>
      <c r="L156" s="93"/>
      <c r="M156" s="93"/>
      <c r="N156" s="93"/>
      <c r="O156" s="93">
        <v>0</v>
      </c>
    </row>
    <row r="157" spans="1:15" ht="12.75">
      <c r="A157" s="23" t="s">
        <v>501</v>
      </c>
      <c r="B157" s="19"/>
      <c r="C157" s="19"/>
      <c r="D157" s="123"/>
      <c r="E157" s="119"/>
      <c r="F157" s="123"/>
      <c r="G157" s="119"/>
      <c r="H157" s="123"/>
      <c r="I157" s="119"/>
      <c r="J157" s="123"/>
      <c r="K157" s="119"/>
      <c r="L157" s="119"/>
      <c r="M157" s="119"/>
      <c r="N157" s="119"/>
      <c r="O157" s="119"/>
    </row>
    <row r="158" spans="1:15" ht="12.75">
      <c r="A158" s="45" t="s">
        <v>41</v>
      </c>
      <c r="B158" s="19"/>
      <c r="C158" s="363">
        <f>SUM(D158:O158)</f>
        <v>0</v>
      </c>
      <c r="D158" s="127"/>
      <c r="E158" s="93"/>
      <c r="F158" s="127"/>
      <c r="G158" s="93"/>
      <c r="H158" s="127"/>
      <c r="I158" s="93"/>
      <c r="J158" s="127"/>
      <c r="K158" s="93"/>
      <c r="L158" s="93"/>
      <c r="M158" s="93"/>
      <c r="N158" s="93"/>
      <c r="O158" s="93"/>
    </row>
    <row r="159" spans="1:15" ht="12.75">
      <c r="A159" s="45" t="s">
        <v>413</v>
      </c>
      <c r="B159" s="19"/>
      <c r="C159" s="363">
        <f>SUM(D159:O159)</f>
        <v>0</v>
      </c>
      <c r="D159" s="127"/>
      <c r="E159" s="93"/>
      <c r="F159" s="127"/>
      <c r="G159" s="93"/>
      <c r="H159" s="127"/>
      <c r="I159" s="93"/>
      <c r="J159" s="127"/>
      <c r="K159" s="93"/>
      <c r="L159" s="93"/>
      <c r="M159" s="93"/>
      <c r="N159" s="93"/>
      <c r="O159" s="93"/>
    </row>
    <row r="160" spans="1:15" ht="12.75">
      <c r="A160" s="15" t="s">
        <v>584</v>
      </c>
      <c r="B160" s="443" t="s">
        <v>196</v>
      </c>
      <c r="C160" s="363">
        <f>SUM(D160:O160)</f>
        <v>0</v>
      </c>
      <c r="D160" s="127"/>
      <c r="E160" s="93"/>
      <c r="F160" s="127"/>
      <c r="G160" s="93"/>
      <c r="H160" s="127"/>
      <c r="I160" s="93"/>
      <c r="J160" s="127"/>
      <c r="K160" s="93"/>
      <c r="L160" s="93"/>
      <c r="M160" s="93"/>
      <c r="N160" s="93"/>
      <c r="O160" s="93"/>
    </row>
    <row r="161" spans="1:15" s="236" customFormat="1" ht="12.75">
      <c r="A161" s="267" t="s">
        <v>502</v>
      </c>
      <c r="B161" s="262"/>
      <c r="C161" s="262"/>
      <c r="D161" s="286"/>
      <c r="E161" s="193"/>
      <c r="F161" s="286"/>
      <c r="G161" s="193"/>
      <c r="H161" s="286"/>
      <c r="I161" s="193"/>
      <c r="J161" s="286"/>
      <c r="K161" s="193"/>
      <c r="L161" s="193"/>
      <c r="M161" s="193"/>
      <c r="N161" s="193"/>
      <c r="O161" s="193"/>
    </row>
    <row r="162" spans="1:15" s="236" customFormat="1" ht="12.75">
      <c r="A162" s="516" t="s">
        <v>41</v>
      </c>
      <c r="B162" s="263"/>
      <c r="C162" s="521">
        <f>SUM(D162:O162)</f>
        <v>0</v>
      </c>
      <c r="D162" s="400"/>
      <c r="E162" s="180"/>
      <c r="F162" s="400"/>
      <c r="G162" s="180"/>
      <c r="H162" s="400"/>
      <c r="I162" s="180"/>
      <c r="J162" s="400"/>
      <c r="K162" s="180"/>
      <c r="L162" s="180"/>
      <c r="M162" s="180"/>
      <c r="N162" s="180"/>
      <c r="O162" s="180"/>
    </row>
    <row r="163" spans="1:15" s="236" customFormat="1" ht="12.75">
      <c r="A163" s="516" t="s">
        <v>413</v>
      </c>
      <c r="B163" s="263"/>
      <c r="C163" s="521">
        <f>SUM(D163:O163)</f>
        <v>0</v>
      </c>
      <c r="D163" s="400"/>
      <c r="E163" s="180"/>
      <c r="F163" s="400"/>
      <c r="G163" s="180"/>
      <c r="H163" s="400"/>
      <c r="I163" s="180"/>
      <c r="J163" s="400"/>
      <c r="K163" s="180"/>
      <c r="L163" s="180"/>
      <c r="M163" s="180"/>
      <c r="N163" s="180"/>
      <c r="O163" s="180"/>
    </row>
    <row r="164" spans="1:15" s="236" customFormat="1" ht="12.75">
      <c r="A164" s="522" t="s">
        <v>584</v>
      </c>
      <c r="B164" s="523" t="s">
        <v>196</v>
      </c>
      <c r="C164" s="524">
        <f>SUM(D164:O164)</f>
        <v>0</v>
      </c>
      <c r="D164" s="400"/>
      <c r="E164" s="180"/>
      <c r="F164" s="400"/>
      <c r="G164" s="180"/>
      <c r="H164" s="400"/>
      <c r="I164" s="180"/>
      <c r="J164" s="400"/>
      <c r="K164" s="180"/>
      <c r="L164" s="180"/>
      <c r="M164" s="180"/>
      <c r="N164" s="180"/>
      <c r="O164" s="180"/>
    </row>
    <row r="165" spans="1:15" ht="12.75">
      <c r="A165" s="13" t="s">
        <v>503</v>
      </c>
      <c r="B165" s="7"/>
      <c r="C165" s="7"/>
      <c r="D165" s="123"/>
      <c r="E165" s="119"/>
      <c r="F165" s="123"/>
      <c r="G165" s="119"/>
      <c r="H165" s="123"/>
      <c r="I165" s="119"/>
      <c r="J165" s="123"/>
      <c r="K165" s="119"/>
      <c r="L165" s="119"/>
      <c r="M165" s="119"/>
      <c r="N165" s="119"/>
      <c r="O165" s="119"/>
    </row>
    <row r="166" spans="1:15" ht="12.75">
      <c r="A166" s="45" t="s">
        <v>41</v>
      </c>
      <c r="B166" s="19"/>
      <c r="C166" s="363">
        <f>SUM(D166:O166)</f>
        <v>0</v>
      </c>
      <c r="D166" s="127"/>
      <c r="E166" s="93"/>
      <c r="F166" s="127"/>
      <c r="G166" s="93"/>
      <c r="H166" s="127"/>
      <c r="I166" s="93"/>
      <c r="J166" s="127"/>
      <c r="K166" s="93"/>
      <c r="L166" s="93"/>
      <c r="M166" s="93"/>
      <c r="N166" s="93"/>
      <c r="O166" s="93"/>
    </row>
    <row r="167" spans="1:15" ht="12.75">
      <c r="A167" s="45" t="s">
        <v>413</v>
      </c>
      <c r="B167" s="19"/>
      <c r="C167" s="363">
        <f>SUM(D167:O167)</f>
        <v>0</v>
      </c>
      <c r="D167" s="127"/>
      <c r="E167" s="93"/>
      <c r="F167" s="127"/>
      <c r="G167" s="93"/>
      <c r="H167" s="127"/>
      <c r="I167" s="93"/>
      <c r="J167" s="127"/>
      <c r="K167" s="93"/>
      <c r="L167" s="93"/>
      <c r="M167" s="93"/>
      <c r="N167" s="93"/>
      <c r="O167" s="93"/>
    </row>
    <row r="168" spans="1:15" ht="12.75">
      <c r="A168" s="15" t="s">
        <v>584</v>
      </c>
      <c r="B168" s="334" t="s">
        <v>196</v>
      </c>
      <c r="C168" s="290">
        <f>SUM(D168:O168)</f>
        <v>0</v>
      </c>
      <c r="D168" s="125"/>
      <c r="E168" s="117"/>
      <c r="F168" s="125"/>
      <c r="G168" s="117"/>
      <c r="H168" s="125"/>
      <c r="I168" s="117"/>
      <c r="J168" s="125"/>
      <c r="K168" s="117"/>
      <c r="L168" s="117"/>
      <c r="M168" s="117"/>
      <c r="N168" s="117"/>
      <c r="O168" s="117">
        <v>0</v>
      </c>
    </row>
    <row r="169" spans="1:15" ht="12.75">
      <c r="A169" s="13" t="s">
        <v>575</v>
      </c>
      <c r="B169" s="7"/>
      <c r="C169" s="7"/>
      <c r="D169" s="123"/>
      <c r="E169" s="119"/>
      <c r="F169" s="123"/>
      <c r="G169" s="119"/>
      <c r="H169" s="123"/>
      <c r="I169" s="119"/>
      <c r="J169" s="123"/>
      <c r="K169" s="119"/>
      <c r="L169" s="119"/>
      <c r="M169" s="119"/>
      <c r="N169" s="119"/>
      <c r="O169" s="119"/>
    </row>
    <row r="170" spans="1:15" ht="12.75">
      <c r="A170" s="45" t="s">
        <v>41</v>
      </c>
      <c r="B170" s="19"/>
      <c r="C170" s="363">
        <f>SUM(D170:O170)</f>
        <v>4786</v>
      </c>
      <c r="D170" s="127"/>
      <c r="E170" s="93"/>
      <c r="F170" s="127"/>
      <c r="G170" s="93"/>
      <c r="H170" s="127">
        <v>4786</v>
      </c>
      <c r="I170" s="93"/>
      <c r="J170" s="127"/>
      <c r="K170" s="93"/>
      <c r="L170" s="93"/>
      <c r="M170" s="93"/>
      <c r="N170" s="93"/>
      <c r="O170" s="93"/>
    </row>
    <row r="171" spans="1:15" ht="12.75">
      <c r="A171" s="45" t="s">
        <v>413</v>
      </c>
      <c r="B171" s="19"/>
      <c r="C171" s="363">
        <f>SUM(D171:O171)</f>
        <v>4786</v>
      </c>
      <c r="D171" s="127"/>
      <c r="E171" s="93"/>
      <c r="F171" s="127"/>
      <c r="G171" s="93"/>
      <c r="H171" s="127">
        <v>4786</v>
      </c>
      <c r="I171" s="93"/>
      <c r="J171" s="127"/>
      <c r="K171" s="93"/>
      <c r="L171" s="93"/>
      <c r="M171" s="93"/>
      <c r="N171" s="93"/>
      <c r="O171" s="93"/>
    </row>
    <row r="172" spans="1:15" ht="12.75">
      <c r="A172" s="45" t="s">
        <v>671</v>
      </c>
      <c r="B172" s="19"/>
      <c r="C172" s="363">
        <f>SUM(D172:O172)</f>
        <v>823</v>
      </c>
      <c r="D172" s="127"/>
      <c r="E172" s="93"/>
      <c r="F172" s="127"/>
      <c r="G172" s="93"/>
      <c r="H172" s="127">
        <v>823</v>
      </c>
      <c r="I172" s="93"/>
      <c r="J172" s="127"/>
      <c r="K172" s="93"/>
      <c r="L172" s="93"/>
      <c r="M172" s="93"/>
      <c r="N172" s="93"/>
      <c r="O172" s="93"/>
    </row>
    <row r="173" spans="1:15" ht="12.75">
      <c r="A173" s="45" t="s">
        <v>430</v>
      </c>
      <c r="B173" s="19"/>
      <c r="C173" s="363">
        <f>SUM(D173:O173)</f>
        <v>823</v>
      </c>
      <c r="D173" s="127"/>
      <c r="E173" s="93"/>
      <c r="F173" s="127"/>
      <c r="G173" s="93"/>
      <c r="H173" s="127">
        <v>823</v>
      </c>
      <c r="I173" s="93"/>
      <c r="J173" s="127"/>
      <c r="K173" s="93"/>
      <c r="L173" s="93"/>
      <c r="M173" s="93"/>
      <c r="N173" s="93"/>
      <c r="O173" s="93"/>
    </row>
    <row r="174" spans="1:15" ht="12.75">
      <c r="A174" s="15" t="s">
        <v>584</v>
      </c>
      <c r="B174" s="334" t="s">
        <v>196</v>
      </c>
      <c r="C174" s="290">
        <f>SUM(D174:O174)</f>
        <v>5609</v>
      </c>
      <c r="D174" s="125"/>
      <c r="E174" s="93"/>
      <c r="F174" s="127"/>
      <c r="G174" s="93"/>
      <c r="H174" s="127">
        <f>SUM(H171,H173)</f>
        <v>5609</v>
      </c>
      <c r="I174" s="93"/>
      <c r="J174" s="127"/>
      <c r="K174" s="93"/>
      <c r="L174" s="93"/>
      <c r="M174" s="93"/>
      <c r="N174" s="93"/>
      <c r="O174" s="93">
        <v>0</v>
      </c>
    </row>
    <row r="175" spans="1:15" ht="12.75">
      <c r="A175" s="13" t="s">
        <v>505</v>
      </c>
      <c r="B175" s="7"/>
      <c r="C175" s="7"/>
      <c r="D175" s="123"/>
      <c r="E175" s="119"/>
      <c r="F175" s="123"/>
      <c r="G175" s="119"/>
      <c r="H175" s="119"/>
      <c r="I175" s="123"/>
      <c r="J175" s="119"/>
      <c r="K175" s="119"/>
      <c r="L175" s="123"/>
      <c r="M175" s="119"/>
      <c r="N175" s="123"/>
      <c r="O175" s="119"/>
    </row>
    <row r="176" spans="1:15" ht="12.75">
      <c r="A176" s="45" t="s">
        <v>41</v>
      </c>
      <c r="B176" s="19"/>
      <c r="C176" s="363">
        <f>SUM(D176:O176)</f>
        <v>0</v>
      </c>
      <c r="D176" s="127"/>
      <c r="E176" s="93"/>
      <c r="F176" s="127"/>
      <c r="G176" s="93"/>
      <c r="H176" s="93"/>
      <c r="I176" s="127"/>
      <c r="J176" s="93"/>
      <c r="K176" s="93"/>
      <c r="L176" s="127"/>
      <c r="M176" s="93"/>
      <c r="N176" s="127"/>
      <c r="O176" s="93"/>
    </row>
    <row r="177" spans="1:15" ht="12.75">
      <c r="A177" s="45" t="s">
        <v>413</v>
      </c>
      <c r="B177" s="19"/>
      <c r="C177" s="363">
        <f>SUM(D177:O177)</f>
        <v>0</v>
      </c>
      <c r="D177" s="127"/>
      <c r="E177" s="93"/>
      <c r="F177" s="127"/>
      <c r="G177" s="93"/>
      <c r="H177" s="93"/>
      <c r="I177" s="127"/>
      <c r="J177" s="93"/>
      <c r="K177" s="93"/>
      <c r="L177" s="127"/>
      <c r="M177" s="93"/>
      <c r="N177" s="127"/>
      <c r="O177" s="93"/>
    </row>
    <row r="178" spans="1:15" ht="12.75">
      <c r="A178" s="15" t="s">
        <v>584</v>
      </c>
      <c r="B178" s="334" t="s">
        <v>196</v>
      </c>
      <c r="C178" s="290">
        <f>SUM(D178:O178)</f>
        <v>0</v>
      </c>
      <c r="D178" s="125"/>
      <c r="E178" s="117"/>
      <c r="F178" s="125"/>
      <c r="G178" s="117"/>
      <c r="H178" s="117"/>
      <c r="I178" s="125"/>
      <c r="J178" s="117"/>
      <c r="K178" s="117"/>
      <c r="L178" s="125"/>
      <c r="M178" s="117"/>
      <c r="N178" s="125"/>
      <c r="O178" s="117">
        <v>0</v>
      </c>
    </row>
    <row r="179" spans="1:15" ht="12.75">
      <c r="A179" s="13" t="s">
        <v>506</v>
      </c>
      <c r="B179" s="7"/>
      <c r="C179" s="7"/>
      <c r="D179" s="123"/>
      <c r="E179" s="119"/>
      <c r="F179" s="123"/>
      <c r="G179" s="119"/>
      <c r="H179" s="119"/>
      <c r="I179" s="123"/>
      <c r="J179" s="119"/>
      <c r="K179" s="123"/>
      <c r="L179" s="119"/>
      <c r="M179" s="121"/>
      <c r="N179" s="119"/>
      <c r="O179" s="119"/>
    </row>
    <row r="180" spans="1:15" ht="12.75">
      <c r="A180" s="45" t="s">
        <v>41</v>
      </c>
      <c r="B180" s="19"/>
      <c r="C180" s="363">
        <f>SUM(D180:O180)</f>
        <v>0</v>
      </c>
      <c r="D180" s="127"/>
      <c r="E180" s="93"/>
      <c r="F180" s="127"/>
      <c r="G180" s="93"/>
      <c r="H180" s="93"/>
      <c r="I180" s="127"/>
      <c r="J180" s="93"/>
      <c r="K180" s="127"/>
      <c r="L180" s="93"/>
      <c r="M180" s="115"/>
      <c r="N180" s="93"/>
      <c r="O180" s="93"/>
    </row>
    <row r="181" spans="1:15" ht="12.75">
      <c r="A181" s="45" t="s">
        <v>413</v>
      </c>
      <c r="B181" s="19"/>
      <c r="C181" s="363">
        <f>SUM(D181:O181)</f>
        <v>0</v>
      </c>
      <c r="D181" s="127"/>
      <c r="E181" s="93"/>
      <c r="F181" s="127"/>
      <c r="G181" s="93"/>
      <c r="H181" s="93"/>
      <c r="I181" s="127"/>
      <c r="J181" s="93"/>
      <c r="K181" s="127"/>
      <c r="L181" s="93"/>
      <c r="M181" s="115"/>
      <c r="N181" s="93"/>
      <c r="O181" s="93"/>
    </row>
    <row r="182" spans="1:15" ht="12.75">
      <c r="A182" s="15" t="s">
        <v>584</v>
      </c>
      <c r="B182" s="334" t="s">
        <v>197</v>
      </c>
      <c r="C182" s="290">
        <f>SUM(D182:O182)</f>
        <v>0</v>
      </c>
      <c r="D182" s="125"/>
      <c r="E182" s="117"/>
      <c r="F182" s="125"/>
      <c r="G182" s="117"/>
      <c r="H182" s="117"/>
      <c r="I182" s="125"/>
      <c r="J182" s="117"/>
      <c r="K182" s="125"/>
      <c r="L182" s="117"/>
      <c r="M182" s="114"/>
      <c r="N182" s="117"/>
      <c r="O182" s="117">
        <v>0</v>
      </c>
    </row>
    <row r="183" spans="1:15" ht="12.75">
      <c r="A183" s="59" t="s">
        <v>507</v>
      </c>
      <c r="B183" s="50"/>
      <c r="C183" s="50"/>
      <c r="D183" s="127"/>
      <c r="E183" s="93"/>
      <c r="F183" s="127"/>
      <c r="G183" s="93"/>
      <c r="H183" s="93"/>
      <c r="I183" s="127"/>
      <c r="J183" s="93"/>
      <c r="K183" s="119"/>
      <c r="L183" s="119"/>
      <c r="M183" s="119"/>
      <c r="N183" s="119"/>
      <c r="O183" s="119"/>
    </row>
    <row r="184" spans="1:15" ht="12.75">
      <c r="A184" s="45" t="s">
        <v>41</v>
      </c>
      <c r="B184" s="50"/>
      <c r="C184" s="363">
        <f>SUM(D184:O184)</f>
        <v>0</v>
      </c>
      <c r="D184" s="127"/>
      <c r="E184" s="93"/>
      <c r="F184" s="127"/>
      <c r="G184" s="93"/>
      <c r="H184" s="93"/>
      <c r="I184" s="127"/>
      <c r="J184" s="93"/>
      <c r="K184" s="93"/>
      <c r="L184" s="93"/>
      <c r="M184" s="93"/>
      <c r="N184" s="93"/>
      <c r="O184" s="93"/>
    </row>
    <row r="185" spans="1:15" ht="12.75">
      <c r="A185" s="45" t="s">
        <v>413</v>
      </c>
      <c r="B185" s="50"/>
      <c r="C185" s="363">
        <f>SUM(D185:O185)</f>
        <v>0</v>
      </c>
      <c r="D185" s="127"/>
      <c r="E185" s="93"/>
      <c r="F185" s="127"/>
      <c r="G185" s="93"/>
      <c r="H185" s="93"/>
      <c r="I185" s="127"/>
      <c r="J185" s="93"/>
      <c r="K185" s="93"/>
      <c r="L185" s="93"/>
      <c r="M185" s="93"/>
      <c r="N185" s="93"/>
      <c r="O185" s="93"/>
    </row>
    <row r="186" spans="1:15" ht="12.75">
      <c r="A186" s="15" t="s">
        <v>584</v>
      </c>
      <c r="B186" s="335" t="s">
        <v>196</v>
      </c>
      <c r="C186" s="290">
        <f>SUM(D186:O186)</f>
        <v>0</v>
      </c>
      <c r="D186" s="127"/>
      <c r="E186" s="93"/>
      <c r="F186" s="127"/>
      <c r="G186" s="93"/>
      <c r="H186" s="93"/>
      <c r="I186" s="127"/>
      <c r="J186" s="93"/>
      <c r="K186" s="117"/>
      <c r="L186" s="117"/>
      <c r="M186" s="117"/>
      <c r="N186" s="117"/>
      <c r="O186" s="117"/>
    </row>
    <row r="187" spans="1:15" ht="12.75">
      <c r="A187" s="13" t="s">
        <v>508</v>
      </c>
      <c r="B187" s="7"/>
      <c r="C187" s="7"/>
      <c r="D187" s="123"/>
      <c r="E187" s="119"/>
      <c r="F187" s="123"/>
      <c r="G187" s="119"/>
      <c r="H187" s="119"/>
      <c r="I187" s="123"/>
      <c r="J187" s="119"/>
      <c r="K187" s="119"/>
      <c r="L187" s="123"/>
      <c r="M187" s="119"/>
      <c r="N187" s="121"/>
      <c r="O187" s="119"/>
    </row>
    <row r="188" spans="1:15" ht="12.75">
      <c r="A188" s="45" t="s">
        <v>41</v>
      </c>
      <c r="B188" s="19"/>
      <c r="C188" s="363">
        <f>SUM(D188:O188)</f>
        <v>0</v>
      </c>
      <c r="D188" s="127"/>
      <c r="E188" s="93"/>
      <c r="F188" s="127"/>
      <c r="G188" s="93"/>
      <c r="H188" s="93"/>
      <c r="I188" s="127"/>
      <c r="J188" s="93"/>
      <c r="K188" s="93"/>
      <c r="L188" s="127"/>
      <c r="M188" s="93"/>
      <c r="N188" s="115"/>
      <c r="O188" s="93"/>
    </row>
    <row r="189" spans="1:15" ht="12.75">
      <c r="A189" s="45" t="s">
        <v>413</v>
      </c>
      <c r="B189" s="19"/>
      <c r="C189" s="363">
        <f>SUM(D189:O189)</f>
        <v>0</v>
      </c>
      <c r="D189" s="127"/>
      <c r="E189" s="93"/>
      <c r="F189" s="127"/>
      <c r="G189" s="93"/>
      <c r="H189" s="93"/>
      <c r="I189" s="127"/>
      <c r="J189" s="93"/>
      <c r="K189" s="93"/>
      <c r="L189" s="127"/>
      <c r="M189" s="93"/>
      <c r="N189" s="115"/>
      <c r="O189" s="93"/>
    </row>
    <row r="190" spans="1:15" ht="12.75">
      <c r="A190" s="15" t="s">
        <v>584</v>
      </c>
      <c r="B190" s="334" t="s">
        <v>196</v>
      </c>
      <c r="C190" s="290">
        <f>SUM(D190:O190)</f>
        <v>0</v>
      </c>
      <c r="D190" s="125"/>
      <c r="E190" s="117"/>
      <c r="F190" s="125"/>
      <c r="G190" s="117"/>
      <c r="H190" s="117"/>
      <c r="I190" s="125"/>
      <c r="J190" s="117"/>
      <c r="K190" s="117"/>
      <c r="L190" s="125"/>
      <c r="M190" s="117"/>
      <c r="N190" s="114"/>
      <c r="O190" s="117">
        <v>0</v>
      </c>
    </row>
    <row r="191" spans="1:15" ht="12.75">
      <c r="A191" s="13" t="s">
        <v>509</v>
      </c>
      <c r="B191" s="7"/>
      <c r="C191" s="7"/>
      <c r="D191" s="123"/>
      <c r="E191" s="119"/>
      <c r="F191" s="123"/>
      <c r="G191" s="119"/>
      <c r="H191" s="119"/>
      <c r="I191" s="123"/>
      <c r="J191" s="119"/>
      <c r="K191" s="119"/>
      <c r="L191" s="123"/>
      <c r="M191" s="119"/>
      <c r="N191" s="121"/>
      <c r="O191" s="119"/>
    </row>
    <row r="192" spans="1:15" ht="12.75">
      <c r="A192" s="45" t="s">
        <v>41</v>
      </c>
      <c r="B192" s="19"/>
      <c r="C192" s="363">
        <f>SUM(D192:O192)</f>
        <v>0</v>
      </c>
      <c r="D192" s="127"/>
      <c r="E192" s="93"/>
      <c r="F192" s="127"/>
      <c r="G192" s="93"/>
      <c r="H192" s="93"/>
      <c r="I192" s="127"/>
      <c r="J192" s="93"/>
      <c r="K192" s="93"/>
      <c r="L192" s="127"/>
      <c r="M192" s="93"/>
      <c r="N192" s="115"/>
      <c r="O192" s="93"/>
    </row>
    <row r="193" spans="1:15" ht="12.75">
      <c r="A193" s="45" t="s">
        <v>413</v>
      </c>
      <c r="B193" s="19"/>
      <c r="C193" s="363">
        <f>SUM(D193:O193)</f>
        <v>0</v>
      </c>
      <c r="D193" s="127"/>
      <c r="E193" s="93"/>
      <c r="F193" s="127"/>
      <c r="G193" s="93"/>
      <c r="H193" s="93"/>
      <c r="I193" s="127"/>
      <c r="J193" s="93"/>
      <c r="K193" s="93"/>
      <c r="L193" s="127"/>
      <c r="M193" s="93"/>
      <c r="N193" s="115"/>
      <c r="O193" s="93"/>
    </row>
    <row r="194" spans="1:15" ht="12.75">
      <c r="A194" s="15" t="s">
        <v>584</v>
      </c>
      <c r="B194" s="334" t="s">
        <v>196</v>
      </c>
      <c r="C194" s="290">
        <f>SUM(D194:O194)</f>
        <v>0</v>
      </c>
      <c r="D194" s="125"/>
      <c r="E194" s="117"/>
      <c r="F194" s="125"/>
      <c r="G194" s="117"/>
      <c r="H194" s="117"/>
      <c r="I194" s="125"/>
      <c r="J194" s="117"/>
      <c r="K194" s="157"/>
      <c r="L194" s="125"/>
      <c r="M194" s="117"/>
      <c r="N194" s="114"/>
      <c r="O194" s="117">
        <v>0</v>
      </c>
    </row>
    <row r="195" spans="1:15" ht="12.75">
      <c r="A195" s="59" t="s">
        <v>510</v>
      </c>
      <c r="B195" s="50"/>
      <c r="C195" s="50"/>
      <c r="D195" s="127"/>
      <c r="E195" s="93"/>
      <c r="F195" s="127"/>
      <c r="G195" s="93"/>
      <c r="H195" s="93"/>
      <c r="I195" s="127"/>
      <c r="J195" s="93"/>
      <c r="K195" s="93"/>
      <c r="L195" s="127"/>
      <c r="M195" s="93"/>
      <c r="N195" s="115"/>
      <c r="O195" s="93"/>
    </row>
    <row r="196" spans="1:15" ht="12.75">
      <c r="A196" s="45" t="s">
        <v>41</v>
      </c>
      <c r="B196" s="50"/>
      <c r="C196" s="363">
        <f>SUM(D196:O196)</f>
        <v>0</v>
      </c>
      <c r="D196" s="127"/>
      <c r="E196" s="93"/>
      <c r="F196" s="127"/>
      <c r="G196" s="93"/>
      <c r="H196" s="93"/>
      <c r="I196" s="127"/>
      <c r="J196" s="93"/>
      <c r="K196" s="93"/>
      <c r="L196" s="127"/>
      <c r="M196" s="93"/>
      <c r="N196" s="115"/>
      <c r="O196" s="93"/>
    </row>
    <row r="197" spans="1:15" ht="12.75">
      <c r="A197" s="45" t="s">
        <v>413</v>
      </c>
      <c r="B197" s="50"/>
      <c r="C197" s="363">
        <f>SUM(D197:O197)</f>
        <v>0</v>
      </c>
      <c r="D197" s="127"/>
      <c r="E197" s="93"/>
      <c r="F197" s="127"/>
      <c r="G197" s="93"/>
      <c r="H197" s="93"/>
      <c r="I197" s="127"/>
      <c r="J197" s="93"/>
      <c r="K197" s="93"/>
      <c r="L197" s="127"/>
      <c r="M197" s="93"/>
      <c r="N197" s="115"/>
      <c r="O197" s="93"/>
    </row>
    <row r="198" spans="1:15" ht="12.75">
      <c r="A198" s="15" t="s">
        <v>584</v>
      </c>
      <c r="B198" s="335" t="s">
        <v>196</v>
      </c>
      <c r="C198" s="290">
        <f>SUM(D198:O198)</f>
        <v>0</v>
      </c>
      <c r="D198" s="115"/>
      <c r="E198" s="93"/>
      <c r="F198" s="127"/>
      <c r="G198" s="93"/>
      <c r="H198" s="93"/>
      <c r="I198" s="127"/>
      <c r="J198" s="93"/>
      <c r="K198" s="93"/>
      <c r="L198" s="127"/>
      <c r="M198" s="93"/>
      <c r="N198" s="115"/>
      <c r="O198" s="93">
        <v>0</v>
      </c>
    </row>
    <row r="199" spans="1:15" ht="12.75">
      <c r="A199" s="56" t="s">
        <v>576</v>
      </c>
      <c r="B199" s="56"/>
      <c r="C199" s="7"/>
      <c r="D199" s="123"/>
      <c r="E199" s="119"/>
      <c r="F199" s="123"/>
      <c r="G199" s="119"/>
      <c r="H199" s="123"/>
      <c r="I199" s="119"/>
      <c r="J199" s="123"/>
      <c r="K199" s="119"/>
      <c r="L199" s="123"/>
      <c r="M199" s="119"/>
      <c r="N199" s="121"/>
      <c r="O199" s="119"/>
    </row>
    <row r="200" spans="1:15" ht="12.75">
      <c r="A200" s="45" t="s">
        <v>41</v>
      </c>
      <c r="B200" s="59"/>
      <c r="C200" s="363">
        <f>SUM(D200:O200)</f>
        <v>1239784</v>
      </c>
      <c r="D200" s="127"/>
      <c r="E200" s="93"/>
      <c r="F200" s="127"/>
      <c r="G200" s="93">
        <v>1239784</v>
      </c>
      <c r="H200" s="127"/>
      <c r="I200" s="93"/>
      <c r="J200" s="127"/>
      <c r="K200" s="93"/>
      <c r="L200" s="127"/>
      <c r="M200" s="93"/>
      <c r="N200" s="115"/>
      <c r="O200" s="93"/>
    </row>
    <row r="201" spans="1:15" ht="12.75">
      <c r="A201" s="45" t="s">
        <v>413</v>
      </c>
      <c r="B201" s="59"/>
      <c r="C201" s="200">
        <f>SUM(D201:O201)</f>
        <v>1385825</v>
      </c>
      <c r="D201" s="127"/>
      <c r="E201" s="93"/>
      <c r="F201" s="127"/>
      <c r="G201" s="93">
        <v>1385825</v>
      </c>
      <c r="H201" s="127"/>
      <c r="I201" s="93"/>
      <c r="J201" s="127"/>
      <c r="K201" s="93"/>
      <c r="L201" s="127"/>
      <c r="M201" s="93"/>
      <c r="N201" s="115"/>
      <c r="O201" s="93"/>
    </row>
    <row r="202" spans="1:15" ht="12.75">
      <c r="A202" s="45" t="s">
        <v>672</v>
      </c>
      <c r="B202" s="59"/>
      <c r="C202" s="200">
        <f aca="true" t="shared" si="5" ref="C202:C207">SUM(D202:O202)</f>
        <v>-50257</v>
      </c>
      <c r="D202" s="127"/>
      <c r="E202" s="93"/>
      <c r="F202" s="127"/>
      <c r="G202" s="93">
        <v>-50257</v>
      </c>
      <c r="H202" s="127"/>
      <c r="I202" s="93"/>
      <c r="J202" s="127"/>
      <c r="K202" s="93"/>
      <c r="L202" s="127"/>
      <c r="M202" s="93"/>
      <c r="N202" s="115"/>
      <c r="O202" s="93"/>
    </row>
    <row r="203" spans="1:15" ht="12.75">
      <c r="A203" s="45" t="s">
        <v>673</v>
      </c>
      <c r="B203" s="59"/>
      <c r="C203" s="200">
        <f t="shared" si="5"/>
        <v>-26135</v>
      </c>
      <c r="D203" s="127"/>
      <c r="E203" s="93"/>
      <c r="F203" s="127"/>
      <c r="G203" s="93">
        <v>-26135</v>
      </c>
      <c r="H203" s="127"/>
      <c r="I203" s="93"/>
      <c r="J203" s="127"/>
      <c r="K203" s="93"/>
      <c r="L203" s="127"/>
      <c r="M203" s="93"/>
      <c r="N203" s="115"/>
      <c r="O203" s="93"/>
    </row>
    <row r="204" spans="1:15" ht="12.75">
      <c r="A204" s="45" t="s">
        <v>674</v>
      </c>
      <c r="B204" s="59"/>
      <c r="C204" s="200">
        <f t="shared" si="5"/>
        <v>1404</v>
      </c>
      <c r="D204" s="127"/>
      <c r="E204" s="93"/>
      <c r="F204" s="127"/>
      <c r="G204" s="93">
        <v>1404</v>
      </c>
      <c r="H204" s="127"/>
      <c r="I204" s="93"/>
      <c r="J204" s="127"/>
      <c r="K204" s="93"/>
      <c r="L204" s="127"/>
      <c r="M204" s="93"/>
      <c r="N204" s="115"/>
      <c r="O204" s="93"/>
    </row>
    <row r="205" spans="1:15" ht="12.75">
      <c r="A205" s="45" t="s">
        <v>675</v>
      </c>
      <c r="B205" s="59"/>
      <c r="C205" s="200">
        <f t="shared" si="5"/>
        <v>179</v>
      </c>
      <c r="D205" s="127"/>
      <c r="E205" s="93"/>
      <c r="F205" s="127"/>
      <c r="G205" s="93">
        <v>179</v>
      </c>
      <c r="H205" s="127"/>
      <c r="I205" s="93"/>
      <c r="J205" s="127"/>
      <c r="K205" s="93"/>
      <c r="L205" s="127"/>
      <c r="M205" s="93"/>
      <c r="N205" s="115"/>
      <c r="O205" s="93"/>
    </row>
    <row r="206" spans="1:15" ht="12.75">
      <c r="A206" s="45" t="s">
        <v>676</v>
      </c>
      <c r="B206" s="59"/>
      <c r="C206" s="200">
        <f t="shared" si="5"/>
        <v>1594</v>
      </c>
      <c r="D206" s="127"/>
      <c r="E206" s="93"/>
      <c r="F206" s="127"/>
      <c r="G206" s="93">
        <v>1594</v>
      </c>
      <c r="H206" s="127"/>
      <c r="I206" s="93"/>
      <c r="J206" s="127"/>
      <c r="K206" s="93"/>
      <c r="L206" s="127"/>
      <c r="M206" s="93"/>
      <c r="N206" s="115"/>
      <c r="O206" s="93"/>
    </row>
    <row r="207" spans="1:15" ht="12.75">
      <c r="A207" s="45" t="s">
        <v>430</v>
      </c>
      <c r="B207" s="59"/>
      <c r="C207" s="200">
        <f t="shared" si="5"/>
        <v>-73215</v>
      </c>
      <c r="D207" s="127"/>
      <c r="E207" s="93"/>
      <c r="F207" s="127"/>
      <c r="G207" s="93">
        <f>SUM(G202:G206)</f>
        <v>-73215</v>
      </c>
      <c r="H207" s="127"/>
      <c r="I207" s="93"/>
      <c r="J207" s="127"/>
      <c r="K207" s="93"/>
      <c r="L207" s="127"/>
      <c r="M207" s="93"/>
      <c r="N207" s="115"/>
      <c r="O207" s="93"/>
    </row>
    <row r="208" spans="1:15" ht="12.75">
      <c r="A208" s="15" t="s">
        <v>585</v>
      </c>
      <c r="B208" s="334" t="s">
        <v>196</v>
      </c>
      <c r="C208" s="290">
        <f>SUM(D208:O208)</f>
        <v>1312610</v>
      </c>
      <c r="D208" s="127"/>
      <c r="E208" s="93"/>
      <c r="F208" s="127"/>
      <c r="G208" s="93">
        <f>SUM(G201,G207)</f>
        <v>1312610</v>
      </c>
      <c r="H208" s="127"/>
      <c r="I208" s="93"/>
      <c r="J208" s="127"/>
      <c r="K208" s="93"/>
      <c r="L208" s="127"/>
      <c r="M208" s="93"/>
      <c r="N208" s="115"/>
      <c r="O208" s="93"/>
    </row>
    <row r="209" spans="1:15" ht="12.75">
      <c r="A209" s="23" t="s">
        <v>134</v>
      </c>
      <c r="B209" s="23"/>
      <c r="C209" s="293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1:15" ht="12.75">
      <c r="A210" s="59" t="s">
        <v>41</v>
      </c>
      <c r="B210" s="23"/>
      <c r="C210" s="364">
        <f>SUM(D210:O210)</f>
        <v>2008858</v>
      </c>
      <c r="D210" s="130">
        <f>SUM(D154,D158,D166,D170,D176,D180,D184,D188,D192,D196,D200,D237)</f>
        <v>0</v>
      </c>
      <c r="E210" s="130">
        <v>572052</v>
      </c>
      <c r="F210" s="130">
        <f>SUM(F154,F158,F166,F170,F176,F180,F184,F188,F192,F196,F200,F237)</f>
        <v>0</v>
      </c>
      <c r="G210" s="130">
        <f>SUM(G154,G158,G166,G170,G176,G180,G184,G188,G192,G196,G200,G237)</f>
        <v>1239784</v>
      </c>
      <c r="H210" s="130">
        <v>98901</v>
      </c>
      <c r="I210" s="130">
        <v>30312</v>
      </c>
      <c r="J210" s="130">
        <v>10800</v>
      </c>
      <c r="K210" s="130">
        <f>SUM(K154,K158,K166,K170,K176,K180,K184,K188,K192,K196,K200,K237)</f>
        <v>0</v>
      </c>
      <c r="L210" s="130">
        <v>15552</v>
      </c>
      <c r="M210" s="130">
        <v>41457</v>
      </c>
      <c r="N210" s="130">
        <f>SUM(N154,N158,N166,N170,N176,N180,N184,N188,N192,N196,N200,N237)</f>
        <v>0</v>
      </c>
      <c r="O210" s="130">
        <f>SUM(O154,O158,O166,O170,O176,O180,O184,O188,O192,O196,O200,O237)</f>
        <v>0</v>
      </c>
    </row>
    <row r="211" spans="1:16" ht="12.75">
      <c r="A211" s="59" t="s">
        <v>483</v>
      </c>
      <c r="B211" s="23"/>
      <c r="C211" s="364">
        <f>SUM(D211:O211)</f>
        <v>2791116</v>
      </c>
      <c r="D211" s="130">
        <f>SUM(D155,D159,D167,D171,D177,D181,D185,D189,D193,D197,D201,D238)</f>
        <v>0</v>
      </c>
      <c r="E211" s="130">
        <v>647495</v>
      </c>
      <c r="F211" s="130">
        <v>1305</v>
      </c>
      <c r="G211" s="130">
        <f>SUM(G155,G159,G167,G171,G177,G181,G185,G189,G193,G197,G201,G238)</f>
        <v>1385825</v>
      </c>
      <c r="H211" s="130">
        <v>102366</v>
      </c>
      <c r="I211" s="130">
        <v>30312</v>
      </c>
      <c r="J211" s="130">
        <v>31950</v>
      </c>
      <c r="K211" s="130">
        <f>SUM(K155,K159,K167,K171,K177,K181,K185,K189,K193,K197,K201,K238)</f>
        <v>0</v>
      </c>
      <c r="L211" s="130">
        <v>552</v>
      </c>
      <c r="M211" s="130">
        <v>41457</v>
      </c>
      <c r="N211" s="130">
        <v>390500</v>
      </c>
      <c r="O211" s="130">
        <v>159354</v>
      </c>
      <c r="P211" s="153">
        <f>SUM(E211:O211)</f>
        <v>2791116</v>
      </c>
    </row>
    <row r="212" spans="1:16" s="274" customFormat="1" ht="12.75">
      <c r="A212" s="45" t="s">
        <v>430</v>
      </c>
      <c r="B212" s="11"/>
      <c r="C212" s="402">
        <f>SUM(D212:O212)</f>
        <v>-89545</v>
      </c>
      <c r="D212" s="93">
        <f aca="true" t="shared" si="6" ref="D212:O212">SUM(D19,D28,D36,D42,D52,D62,D84,D94,D100,D119,D173,D207,)</f>
        <v>0</v>
      </c>
      <c r="E212" s="93">
        <f t="shared" si="6"/>
        <v>-215</v>
      </c>
      <c r="F212" s="93">
        <f t="shared" si="6"/>
        <v>0</v>
      </c>
      <c r="G212" s="93">
        <f t="shared" si="6"/>
        <v>-73215</v>
      </c>
      <c r="H212" s="93">
        <f t="shared" si="6"/>
        <v>-3376</v>
      </c>
      <c r="I212" s="93">
        <f t="shared" si="6"/>
        <v>-6511</v>
      </c>
      <c r="J212" s="93">
        <f t="shared" si="6"/>
        <v>20084</v>
      </c>
      <c r="K212" s="93">
        <f t="shared" si="6"/>
        <v>0</v>
      </c>
      <c r="L212" s="93">
        <f t="shared" si="6"/>
        <v>-552</v>
      </c>
      <c r="M212" s="93">
        <f t="shared" si="6"/>
        <v>-25269</v>
      </c>
      <c r="N212" s="93">
        <f t="shared" si="6"/>
        <v>-442</v>
      </c>
      <c r="O212" s="93">
        <f t="shared" si="6"/>
        <v>-49</v>
      </c>
      <c r="P212" s="491">
        <f>SUM(E212:O212)</f>
        <v>-89545</v>
      </c>
    </row>
    <row r="213" spans="1:16" ht="12.75">
      <c r="A213" s="48" t="s">
        <v>591</v>
      </c>
      <c r="B213" s="14"/>
      <c r="C213" s="365">
        <f>SUM(D213:O213)</f>
        <v>2701571</v>
      </c>
      <c r="D213" s="134">
        <f>SUM(D211,D212)</f>
        <v>0</v>
      </c>
      <c r="E213" s="134">
        <f aca="true" t="shared" si="7" ref="E213:O213">SUM(E211,E212)</f>
        <v>647280</v>
      </c>
      <c r="F213" s="134">
        <f t="shared" si="7"/>
        <v>1305</v>
      </c>
      <c r="G213" s="134">
        <f t="shared" si="7"/>
        <v>1312610</v>
      </c>
      <c r="H213" s="134">
        <f t="shared" si="7"/>
        <v>98990</v>
      </c>
      <c r="I213" s="134">
        <f t="shared" si="7"/>
        <v>23801</v>
      </c>
      <c r="J213" s="134">
        <f t="shared" si="7"/>
        <v>52034</v>
      </c>
      <c r="K213" s="134">
        <f t="shared" si="7"/>
        <v>0</v>
      </c>
      <c r="L213" s="134">
        <f t="shared" si="7"/>
        <v>0</v>
      </c>
      <c r="M213" s="134">
        <f t="shared" si="7"/>
        <v>16188</v>
      </c>
      <c r="N213" s="134">
        <f t="shared" si="7"/>
        <v>390058</v>
      </c>
      <c r="O213" s="134">
        <f t="shared" si="7"/>
        <v>159305</v>
      </c>
      <c r="P213" s="153">
        <f>SUM(E213:O213)</f>
        <v>2701571</v>
      </c>
    </row>
    <row r="214" spans="1:24" ht="12.75">
      <c r="A214" s="10" t="s">
        <v>135</v>
      </c>
      <c r="B214" s="10"/>
      <c r="C214" s="7"/>
      <c r="D214" s="115"/>
      <c r="E214" s="93"/>
      <c r="F214" s="93"/>
      <c r="G214" s="127"/>
      <c r="H214" s="93"/>
      <c r="I214" s="93"/>
      <c r="J214" s="93"/>
      <c r="K214" s="93"/>
      <c r="L214" s="115"/>
      <c r="M214" s="115"/>
      <c r="N214" s="115"/>
      <c r="O214" s="11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2.75">
      <c r="A215" s="45" t="s">
        <v>41</v>
      </c>
      <c r="B215" s="11"/>
      <c r="C215" s="363">
        <f>SUM(D215:O215)</f>
        <v>-275270</v>
      </c>
      <c r="D215" s="127"/>
      <c r="E215" s="93"/>
      <c r="F215" s="93"/>
      <c r="G215" s="127">
        <v>-275270</v>
      </c>
      <c r="H215" s="93"/>
      <c r="I215" s="93"/>
      <c r="J215" s="93"/>
      <c r="K215" s="93"/>
      <c r="L215" s="115"/>
      <c r="M215" s="115"/>
      <c r="N215" s="115"/>
      <c r="O215" s="11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2.75">
      <c r="A216" s="45" t="s">
        <v>413</v>
      </c>
      <c r="B216" s="11"/>
      <c r="C216" s="363">
        <f>SUM(D216:O216)</f>
        <v>-270809</v>
      </c>
      <c r="D216" s="127"/>
      <c r="E216" s="93"/>
      <c r="F216" s="93"/>
      <c r="G216" s="127">
        <v>-270809</v>
      </c>
      <c r="H216" s="93"/>
      <c r="I216" s="93"/>
      <c r="J216" s="93"/>
      <c r="K216" s="93"/>
      <c r="L216" s="115"/>
      <c r="M216" s="115"/>
      <c r="N216" s="115"/>
      <c r="O216" s="11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2.75">
      <c r="A217" s="45" t="s">
        <v>430</v>
      </c>
      <c r="B217" s="11"/>
      <c r="C217" s="363">
        <f>SUM(D217:O217)</f>
        <v>5125</v>
      </c>
      <c r="D217" s="127"/>
      <c r="E217" s="93"/>
      <c r="F217" s="93"/>
      <c r="G217" s="127">
        <v>5125</v>
      </c>
      <c r="H217" s="93"/>
      <c r="I217" s="93"/>
      <c r="J217" s="93"/>
      <c r="K217" s="93"/>
      <c r="L217" s="115"/>
      <c r="M217" s="115"/>
      <c r="N217" s="115"/>
      <c r="O217" s="11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2.75">
      <c r="A218" s="15" t="s">
        <v>592</v>
      </c>
      <c r="B218" s="117"/>
      <c r="C218" s="290">
        <f>SUM(D218:O218)</f>
        <v>-265684</v>
      </c>
      <c r="D218" s="125"/>
      <c r="E218" s="117">
        <v>0</v>
      </c>
      <c r="F218" s="117">
        <v>0</v>
      </c>
      <c r="G218" s="125">
        <f>SUM(G216:G217)</f>
        <v>-265684</v>
      </c>
      <c r="H218" s="117">
        <v>0</v>
      </c>
      <c r="I218" s="117">
        <v>0</v>
      </c>
      <c r="J218" s="117">
        <v>0</v>
      </c>
      <c r="K218" s="117">
        <v>0</v>
      </c>
      <c r="L218" s="114">
        <v>0</v>
      </c>
      <c r="M218" s="114">
        <v>0</v>
      </c>
      <c r="N218" s="114">
        <v>0</v>
      </c>
      <c r="O218" s="114">
        <v>0</v>
      </c>
      <c r="P218" s="120">
        <f>C215-C218</f>
        <v>-9586</v>
      </c>
      <c r="Q218" s="5"/>
      <c r="R218" s="5"/>
      <c r="S218" s="5"/>
      <c r="T218" s="5"/>
      <c r="U218" s="5"/>
      <c r="V218" s="5"/>
      <c r="W218" s="5"/>
      <c r="X218" s="5"/>
    </row>
    <row r="219" spans="1:24" ht="12.75">
      <c r="A219" s="11" t="s">
        <v>433</v>
      </c>
      <c r="B219" s="11"/>
      <c r="C219" s="19"/>
      <c r="D219" s="127"/>
      <c r="E219" s="93"/>
      <c r="F219" s="93"/>
      <c r="G219" s="127"/>
      <c r="H219" s="93"/>
      <c r="I219" s="93"/>
      <c r="J219" s="93"/>
      <c r="K219" s="93"/>
      <c r="L219" s="115"/>
      <c r="M219" s="115"/>
      <c r="N219" s="115"/>
      <c r="O219" s="119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2.75">
      <c r="A220" s="45" t="s">
        <v>41</v>
      </c>
      <c r="B220" s="11"/>
      <c r="C220" s="363">
        <f>SUM(D220:O220)</f>
        <v>-820145</v>
      </c>
      <c r="D220" s="127"/>
      <c r="E220" s="93">
        <v>-503728</v>
      </c>
      <c r="F220" s="93"/>
      <c r="G220" s="127">
        <v>-316417</v>
      </c>
      <c r="H220" s="93"/>
      <c r="I220" s="93"/>
      <c r="J220" s="93"/>
      <c r="K220" s="93" t="s">
        <v>520</v>
      </c>
      <c r="L220" s="115"/>
      <c r="M220" s="115"/>
      <c r="N220" s="115"/>
      <c r="O220" s="93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2.75">
      <c r="A221" s="45" t="s">
        <v>480</v>
      </c>
      <c r="B221" s="11"/>
      <c r="C221" s="363">
        <f>SUM(D221:O221)</f>
        <v>-870468</v>
      </c>
      <c r="D221" s="127"/>
      <c r="E221" s="93">
        <v>-554051</v>
      </c>
      <c r="F221" s="93"/>
      <c r="G221" s="127">
        <v>-316417</v>
      </c>
      <c r="H221" s="93"/>
      <c r="I221" s="93"/>
      <c r="J221" s="93"/>
      <c r="K221" s="93"/>
      <c r="L221" s="115"/>
      <c r="M221" s="115"/>
      <c r="N221" s="115"/>
      <c r="O221" s="93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2.75">
      <c r="A222" s="45" t="s">
        <v>430</v>
      </c>
      <c r="B222" s="11"/>
      <c r="C222" s="363">
        <f>SUM(D222:O222)</f>
        <v>-31510</v>
      </c>
      <c r="D222" s="127"/>
      <c r="E222" s="93"/>
      <c r="F222" s="93"/>
      <c r="G222" s="127">
        <v>-31510</v>
      </c>
      <c r="H222" s="93"/>
      <c r="I222" s="93"/>
      <c r="J222" s="93"/>
      <c r="K222" s="93"/>
      <c r="L222" s="115"/>
      <c r="M222" s="115"/>
      <c r="N222" s="115"/>
      <c r="O222" s="93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2.75">
      <c r="A223" s="15" t="s">
        <v>593</v>
      </c>
      <c r="B223" s="93"/>
      <c r="C223" s="290">
        <f>SUM(D223:O223)</f>
        <v>-901978</v>
      </c>
      <c r="D223" s="127"/>
      <c r="E223" s="93">
        <f>SUM(E221:E222)</f>
        <v>-554051</v>
      </c>
      <c r="F223" s="93">
        <v>0</v>
      </c>
      <c r="G223" s="93">
        <f>SUM(G221:G222)</f>
        <v>-347927</v>
      </c>
      <c r="H223" s="93">
        <v>0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117">
        <v>0</v>
      </c>
      <c r="P223" s="120">
        <f>C220-C223</f>
        <v>81833</v>
      </c>
      <c r="Q223" s="120">
        <f>SUM(P218,P223)</f>
        <v>72247</v>
      </c>
      <c r="R223" s="5"/>
      <c r="S223" s="5"/>
      <c r="T223" s="5"/>
      <c r="U223" s="5"/>
      <c r="V223" s="5"/>
      <c r="W223" s="5"/>
      <c r="X223" s="5"/>
    </row>
    <row r="224" spans="1:24" ht="12.75">
      <c r="A224" s="56" t="s">
        <v>42</v>
      </c>
      <c r="B224" s="56"/>
      <c r="C224" s="49"/>
      <c r="D224" s="139"/>
      <c r="E224" s="135"/>
      <c r="F224" s="135"/>
      <c r="G224" s="137"/>
      <c r="H224" s="135"/>
      <c r="I224" s="135"/>
      <c r="J224" s="135"/>
      <c r="K224" s="135"/>
      <c r="L224" s="139"/>
      <c r="M224" s="139"/>
      <c r="N224" s="139"/>
      <c r="O224" s="133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2.75">
      <c r="A225" s="59" t="s">
        <v>41</v>
      </c>
      <c r="B225" s="59"/>
      <c r="C225" s="363">
        <f aca="true" t="shared" si="8" ref="C225:C231">SUM(D225:O225)</f>
        <v>913443</v>
      </c>
      <c r="D225" s="133"/>
      <c r="E225" s="130">
        <v>68324</v>
      </c>
      <c r="F225" s="130"/>
      <c r="G225" s="131">
        <v>648097</v>
      </c>
      <c r="H225" s="130">
        <v>98901</v>
      </c>
      <c r="I225" s="130">
        <v>30312</v>
      </c>
      <c r="J225" s="130">
        <v>10800</v>
      </c>
      <c r="K225" s="130"/>
      <c r="L225" s="133">
        <v>15552</v>
      </c>
      <c r="M225" s="133">
        <v>41457</v>
      </c>
      <c r="N225" s="133"/>
      <c r="O225" s="133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2.75">
      <c r="A226" s="59" t="s">
        <v>413</v>
      </c>
      <c r="B226" s="59"/>
      <c r="C226" s="363">
        <f t="shared" si="8"/>
        <v>1649790</v>
      </c>
      <c r="D226" s="133"/>
      <c r="E226" s="130">
        <v>93444</v>
      </c>
      <c r="F226" s="130">
        <v>1305</v>
      </c>
      <c r="G226" s="130">
        <v>798599</v>
      </c>
      <c r="H226" s="130">
        <v>102366</v>
      </c>
      <c r="I226" s="130">
        <v>30312</v>
      </c>
      <c r="J226" s="130">
        <v>31950</v>
      </c>
      <c r="K226" s="130">
        <v>0</v>
      </c>
      <c r="L226" s="130">
        <v>552</v>
      </c>
      <c r="M226" s="130">
        <v>41457</v>
      </c>
      <c r="N226" s="130">
        <v>390500</v>
      </c>
      <c r="O226" s="130">
        <v>159305</v>
      </c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2.75">
      <c r="A227" s="59" t="s">
        <v>430</v>
      </c>
      <c r="B227" s="59"/>
      <c r="C227" s="363">
        <f t="shared" si="8"/>
        <v>-115930</v>
      </c>
      <c r="D227" s="133"/>
      <c r="E227" s="130">
        <f>SUM(E212,E217,E222)</f>
        <v>-215</v>
      </c>
      <c r="F227" s="130">
        <f aca="true" t="shared" si="9" ref="F227:O227">SUM(F212,F217,F222)</f>
        <v>0</v>
      </c>
      <c r="G227" s="130">
        <f t="shared" si="9"/>
        <v>-99600</v>
      </c>
      <c r="H227" s="130">
        <f t="shared" si="9"/>
        <v>-3376</v>
      </c>
      <c r="I227" s="130">
        <f t="shared" si="9"/>
        <v>-6511</v>
      </c>
      <c r="J227" s="130">
        <f t="shared" si="9"/>
        <v>20084</v>
      </c>
      <c r="K227" s="130">
        <f t="shared" si="9"/>
        <v>0</v>
      </c>
      <c r="L227" s="130">
        <f t="shared" si="9"/>
        <v>-552</v>
      </c>
      <c r="M227" s="130">
        <f t="shared" si="9"/>
        <v>-25269</v>
      </c>
      <c r="N227" s="130">
        <f t="shared" si="9"/>
        <v>-442</v>
      </c>
      <c r="O227" s="130">
        <f t="shared" si="9"/>
        <v>-49</v>
      </c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2.75">
      <c r="A228" s="59" t="s">
        <v>592</v>
      </c>
      <c r="B228" s="59"/>
      <c r="C228" s="363">
        <f t="shared" si="8"/>
        <v>1533909</v>
      </c>
      <c r="D228" s="316">
        <f aca="true" t="shared" si="10" ref="D228:O228">SUM(D213,D218,D223)</f>
        <v>0</v>
      </c>
      <c r="E228" s="316">
        <f t="shared" si="10"/>
        <v>93229</v>
      </c>
      <c r="F228" s="316">
        <f t="shared" si="10"/>
        <v>1305</v>
      </c>
      <c r="G228" s="316">
        <f t="shared" si="10"/>
        <v>698999</v>
      </c>
      <c r="H228" s="316">
        <f t="shared" si="10"/>
        <v>98990</v>
      </c>
      <c r="I228" s="316">
        <f t="shared" si="10"/>
        <v>23801</v>
      </c>
      <c r="J228" s="316">
        <f t="shared" si="10"/>
        <v>52034</v>
      </c>
      <c r="K228" s="316">
        <f t="shared" si="10"/>
        <v>0</v>
      </c>
      <c r="L228" s="316">
        <f t="shared" si="10"/>
        <v>0</v>
      </c>
      <c r="M228" s="316">
        <f t="shared" si="10"/>
        <v>16188</v>
      </c>
      <c r="N228" s="316">
        <f t="shared" si="10"/>
        <v>390058</v>
      </c>
      <c r="O228" s="316">
        <f t="shared" si="10"/>
        <v>159305</v>
      </c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2.75">
      <c r="A229" s="56" t="s">
        <v>414</v>
      </c>
      <c r="B229" s="246"/>
      <c r="C229" s="367">
        <f t="shared" si="8"/>
        <v>1273026</v>
      </c>
      <c r="D229" s="139">
        <f>D228-(D231-D234)</f>
        <v>0</v>
      </c>
      <c r="E229" s="135">
        <v>68324</v>
      </c>
      <c r="F229" s="137">
        <f aca="true" t="shared" si="11" ref="F229:N229">F228-(F231-F234)</f>
        <v>1305</v>
      </c>
      <c r="G229" s="135">
        <v>648097</v>
      </c>
      <c r="H229" s="135">
        <v>98901</v>
      </c>
      <c r="I229" s="135">
        <f t="shared" si="11"/>
        <v>23801</v>
      </c>
      <c r="J229" s="135">
        <v>10800</v>
      </c>
      <c r="K229" s="135">
        <f t="shared" si="11"/>
        <v>0</v>
      </c>
      <c r="L229" s="135">
        <v>15552</v>
      </c>
      <c r="M229" s="137">
        <f t="shared" si="11"/>
        <v>16188</v>
      </c>
      <c r="N229" s="135">
        <f t="shared" si="11"/>
        <v>390058</v>
      </c>
      <c r="O229" s="135">
        <v>0</v>
      </c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2.75">
      <c r="A230" s="48" t="s">
        <v>418</v>
      </c>
      <c r="B230" s="273"/>
      <c r="C230" s="303">
        <f t="shared" si="8"/>
        <v>1533909</v>
      </c>
      <c r="D230" s="403">
        <f>SUM(D228)</f>
        <v>0</v>
      </c>
      <c r="E230" s="134">
        <f aca="true" t="shared" si="12" ref="E230:O230">SUM(E228)</f>
        <v>93229</v>
      </c>
      <c r="F230" s="134">
        <f t="shared" si="12"/>
        <v>1305</v>
      </c>
      <c r="G230" s="134">
        <f t="shared" si="12"/>
        <v>698999</v>
      </c>
      <c r="H230" s="134">
        <f t="shared" si="12"/>
        <v>98990</v>
      </c>
      <c r="I230" s="134">
        <f t="shared" si="12"/>
        <v>23801</v>
      </c>
      <c r="J230" s="134">
        <f t="shared" si="12"/>
        <v>52034</v>
      </c>
      <c r="K230" s="134">
        <f t="shared" si="12"/>
        <v>0</v>
      </c>
      <c r="L230" s="134">
        <f t="shared" si="12"/>
        <v>0</v>
      </c>
      <c r="M230" s="134">
        <f t="shared" si="12"/>
        <v>16188</v>
      </c>
      <c r="N230" s="134">
        <f t="shared" si="12"/>
        <v>390058</v>
      </c>
      <c r="O230" s="134">
        <f t="shared" si="12"/>
        <v>159305</v>
      </c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2.75">
      <c r="A231" s="56" t="s">
        <v>415</v>
      </c>
      <c r="B231" s="56"/>
      <c r="C231" s="316">
        <f t="shared" si="8"/>
        <v>0</v>
      </c>
      <c r="D231" s="135">
        <f aca="true" t="shared" si="13" ref="D231:O231">SUM(D113,D124,D144,D148,D152,D156,D182,)</f>
        <v>0</v>
      </c>
      <c r="E231" s="135">
        <f t="shared" si="13"/>
        <v>0</v>
      </c>
      <c r="F231" s="137">
        <f t="shared" si="13"/>
        <v>0</v>
      </c>
      <c r="G231" s="135">
        <f t="shared" si="13"/>
        <v>0</v>
      </c>
      <c r="H231" s="135">
        <f t="shared" si="13"/>
        <v>0</v>
      </c>
      <c r="I231" s="135">
        <f t="shared" si="13"/>
        <v>0</v>
      </c>
      <c r="J231" s="135">
        <f t="shared" si="13"/>
        <v>0</v>
      </c>
      <c r="K231" s="135">
        <f t="shared" si="13"/>
        <v>0</v>
      </c>
      <c r="L231" s="135">
        <f t="shared" si="13"/>
        <v>0</v>
      </c>
      <c r="M231" s="137">
        <f t="shared" si="13"/>
        <v>0</v>
      </c>
      <c r="N231" s="135">
        <f t="shared" si="13"/>
        <v>0</v>
      </c>
      <c r="O231" s="135">
        <f t="shared" si="13"/>
        <v>0</v>
      </c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2.75">
      <c r="A232" s="48" t="s">
        <v>419</v>
      </c>
      <c r="B232" s="48"/>
      <c r="C232" s="303"/>
      <c r="D232" s="134"/>
      <c r="E232" s="134"/>
      <c r="F232" s="366"/>
      <c r="G232" s="134"/>
      <c r="H232" s="134"/>
      <c r="I232" s="134"/>
      <c r="J232" s="134"/>
      <c r="K232" s="134"/>
      <c r="L232" s="134"/>
      <c r="M232" s="366"/>
      <c r="N232" s="134"/>
      <c r="O232" s="134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2.75">
      <c r="A233" s="59" t="s">
        <v>416</v>
      </c>
      <c r="B233" s="59"/>
      <c r="C233" s="316"/>
      <c r="D233" s="130"/>
      <c r="E233" s="130"/>
      <c r="F233" s="131"/>
      <c r="G233" s="130"/>
      <c r="H233" s="130"/>
      <c r="I233" s="130"/>
      <c r="J233" s="130"/>
      <c r="K233" s="130"/>
      <c r="L233" s="130"/>
      <c r="M233" s="131"/>
      <c r="N233" s="130"/>
      <c r="O233" s="130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2.75">
      <c r="A234" s="48" t="s">
        <v>420</v>
      </c>
      <c r="B234" s="48"/>
      <c r="C234" s="303">
        <f>SUM(D234:O234)</f>
        <v>0</v>
      </c>
      <c r="D234" s="134">
        <f>SUM(D14)</f>
        <v>0</v>
      </c>
      <c r="E234" s="134">
        <f aca="true" t="shared" si="14" ref="E234:O234">SUM(E14)</f>
        <v>0</v>
      </c>
      <c r="F234" s="134">
        <f t="shared" si="14"/>
        <v>0</v>
      </c>
      <c r="G234" s="134">
        <f t="shared" si="14"/>
        <v>0</v>
      </c>
      <c r="H234" s="134">
        <f t="shared" si="14"/>
        <v>0</v>
      </c>
      <c r="I234" s="134">
        <f t="shared" si="14"/>
        <v>0</v>
      </c>
      <c r="J234" s="134">
        <f t="shared" si="14"/>
        <v>0</v>
      </c>
      <c r="K234" s="134">
        <f t="shared" si="14"/>
        <v>0</v>
      </c>
      <c r="L234" s="134">
        <f t="shared" si="14"/>
        <v>0</v>
      </c>
      <c r="M234" s="134">
        <f t="shared" si="14"/>
        <v>0</v>
      </c>
      <c r="N234" s="134">
        <f t="shared" si="14"/>
        <v>0</v>
      </c>
      <c r="O234" s="134">
        <f t="shared" si="14"/>
        <v>0</v>
      </c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2.75">
      <c r="A235" s="66"/>
      <c r="B235" s="66"/>
      <c r="C235" s="67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2.75">
      <c r="A236" s="5" t="s">
        <v>142</v>
      </c>
      <c r="B236" s="5"/>
      <c r="C236" s="250"/>
      <c r="D236" s="131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2.75">
      <c r="A237" s="1" t="s">
        <v>129</v>
      </c>
      <c r="B237" s="1"/>
      <c r="C237" s="25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2.75">
      <c r="A238" s="182" t="s">
        <v>417</v>
      </c>
      <c r="B238" s="182"/>
      <c r="C238" s="252"/>
      <c r="D238" s="159">
        <f aca="true" t="shared" si="15" ref="D238:O238">SUM(D14,D17,D29,D37,D43,D47,D53,D57,D63,D67,D71,D75,D79,D85,D95,D101,D105,D109,D113,D120,D124,D128,D132,D140,D144,D148,D152,)</f>
        <v>0</v>
      </c>
      <c r="E238" s="159">
        <f t="shared" si="15"/>
        <v>647280</v>
      </c>
      <c r="F238" s="159">
        <f t="shared" si="15"/>
        <v>1305</v>
      </c>
      <c r="G238" s="159">
        <f t="shared" si="15"/>
        <v>0</v>
      </c>
      <c r="H238" s="159">
        <f t="shared" si="15"/>
        <v>92715</v>
      </c>
      <c r="I238" s="159">
        <f t="shared" si="15"/>
        <v>23801</v>
      </c>
      <c r="J238" s="159">
        <f t="shared" si="15"/>
        <v>52034</v>
      </c>
      <c r="K238" s="159">
        <f t="shared" si="15"/>
        <v>0</v>
      </c>
      <c r="L238" s="159">
        <f t="shared" si="15"/>
        <v>0</v>
      </c>
      <c r="M238" s="159">
        <f t="shared" si="15"/>
        <v>16188</v>
      </c>
      <c r="N238" s="159">
        <f t="shared" si="15"/>
        <v>390058</v>
      </c>
      <c r="O238" s="159">
        <f t="shared" si="15"/>
        <v>159305</v>
      </c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2.75">
      <c r="A239" s="1" t="s">
        <v>482</v>
      </c>
      <c r="B239" s="1"/>
      <c r="C239" s="251"/>
      <c r="D239" s="159">
        <f aca="true" t="shared" si="16" ref="D239:O239">SUM(D15,D20,D30,D38,D44,D48,D54,D58,D64,D68,D72,D76,D80,D86,D96,D102,D106,D110,D114,D121,D125,D129,D137,D141,D145,D149,D153,)</f>
        <v>0</v>
      </c>
      <c r="E239" s="159">
        <f t="shared" si="16"/>
        <v>0</v>
      </c>
      <c r="F239" s="159">
        <f t="shared" si="16"/>
        <v>0</v>
      </c>
      <c r="G239" s="159">
        <f t="shared" si="16"/>
        <v>0</v>
      </c>
      <c r="H239" s="159">
        <f t="shared" si="16"/>
        <v>3759</v>
      </c>
      <c r="I239" s="159">
        <f t="shared" si="16"/>
        <v>0</v>
      </c>
      <c r="J239" s="159">
        <f t="shared" si="16"/>
        <v>0</v>
      </c>
      <c r="K239" s="159">
        <f t="shared" si="16"/>
        <v>0</v>
      </c>
      <c r="L239" s="159">
        <f t="shared" si="16"/>
        <v>0</v>
      </c>
      <c r="M239" s="159">
        <f t="shared" si="16"/>
        <v>0</v>
      </c>
      <c r="N239" s="159">
        <f t="shared" si="16"/>
        <v>0</v>
      </c>
      <c r="O239" s="159">
        <f t="shared" si="16"/>
        <v>0</v>
      </c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2.75">
      <c r="A240" s="1"/>
      <c r="B240" s="1"/>
      <c r="C240" s="251"/>
      <c r="D240" s="159"/>
      <c r="E240" s="159"/>
      <c r="F240" s="159"/>
      <c r="G240" s="159"/>
      <c r="H240" s="159">
        <f>SUM(H19,H28,H94,H119,H173,)</f>
        <v>-3376</v>
      </c>
      <c r="I240" s="159"/>
      <c r="J240" s="159"/>
      <c r="K240" s="159"/>
      <c r="L240" s="159"/>
      <c r="M240" s="159"/>
      <c r="N240" s="159"/>
      <c r="O240" s="159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2.75">
      <c r="A241" s="1"/>
      <c r="B241" s="1"/>
      <c r="C241" s="251"/>
      <c r="D241" s="159"/>
      <c r="E241" s="159"/>
      <c r="F241" s="159"/>
      <c r="G241" s="159"/>
      <c r="H241" s="159">
        <f>SUM(H20,H29,H95,H120,H174,)</f>
        <v>98990</v>
      </c>
      <c r="I241" s="159"/>
      <c r="J241" s="159"/>
      <c r="K241" s="159"/>
      <c r="L241" s="159"/>
      <c r="M241" s="159"/>
      <c r="N241" s="159"/>
      <c r="O241" s="159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2.75">
      <c r="A242" s="5" t="s">
        <v>684</v>
      </c>
      <c r="B242" s="5"/>
      <c r="C242" s="250"/>
      <c r="D242" s="120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2.75">
      <c r="A243" s="5"/>
      <c r="B243" s="5"/>
      <c r="C243" s="250"/>
      <c r="D243" s="120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2.75">
      <c r="A244" s="5"/>
      <c r="B244" s="5"/>
      <c r="C244" s="25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2.75">
      <c r="A245" s="5"/>
      <c r="B245" s="5"/>
      <c r="C245" s="250"/>
      <c r="D245" s="120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2.75">
      <c r="A246" s="5"/>
      <c r="B246" s="5"/>
      <c r="C246" s="25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2.75">
      <c r="A247" s="5"/>
      <c r="B247" s="5"/>
      <c r="C247" s="25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2.75">
      <c r="A248" s="5"/>
      <c r="B248" s="5"/>
      <c r="C248" s="25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2.75">
      <c r="A249" s="5"/>
      <c r="B249" s="5"/>
      <c r="C249" s="25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2.75">
      <c r="A250" s="5"/>
      <c r="B250" s="5"/>
      <c r="C250" s="25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2.75">
      <c r="A251" s="5"/>
      <c r="B251" s="5"/>
      <c r="C251" s="25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2.75">
      <c r="A252" s="5"/>
      <c r="B252" s="5"/>
      <c r="C252" s="25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2.75">
      <c r="A253" s="5"/>
      <c r="B253" s="5"/>
      <c r="C253" s="25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2.75">
      <c r="A254" s="5"/>
      <c r="B254" s="5"/>
      <c r="C254" s="25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2.75">
      <c r="A255" s="5"/>
      <c r="B255" s="5"/>
      <c r="C255" s="25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2.75">
      <c r="A256" s="5"/>
      <c r="B256" s="5"/>
      <c r="C256" s="25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2.75">
      <c r="A257" s="5"/>
      <c r="B257" s="5"/>
      <c r="C257" s="25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2.75">
      <c r="A258" s="5"/>
      <c r="B258" s="5"/>
      <c r="C258" s="25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2.75">
      <c r="A259" s="5"/>
      <c r="B259" s="5"/>
      <c r="C259" s="25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2.75">
      <c r="A260" s="5"/>
      <c r="B260" s="5"/>
      <c r="C260" s="25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2.75">
      <c r="A261" s="5"/>
      <c r="B261" s="5"/>
      <c r="C261" s="25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2.75">
      <c r="A262" s="5"/>
      <c r="B262" s="5"/>
      <c r="C262" s="25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2.75">
      <c r="A263" s="5"/>
      <c r="B263" s="5"/>
      <c r="C263" s="25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2.75">
      <c r="A264" s="5"/>
      <c r="B264" s="5"/>
      <c r="C264" s="25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2.75">
      <c r="A265" s="5"/>
      <c r="B265" s="5"/>
      <c r="C265" s="25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2.75">
      <c r="A266" s="5"/>
      <c r="B266" s="5"/>
      <c r="C266" s="25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2.75">
      <c r="A267" s="5"/>
      <c r="B267" s="5"/>
      <c r="C267" s="25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15" ht="12.75">
      <c r="A268" s="1"/>
      <c r="B268" s="1"/>
      <c r="C268" s="25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25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25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25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25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25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25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25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25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25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25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25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</sheetData>
  <sheetProtection/>
  <mergeCells count="16">
    <mergeCell ref="J10:K10"/>
    <mergeCell ref="L10:M10"/>
    <mergeCell ref="D7:D9"/>
    <mergeCell ref="E7:E9"/>
    <mergeCell ref="F7:F9"/>
    <mergeCell ref="G7:G9"/>
    <mergeCell ref="H7:H9"/>
    <mergeCell ref="A7:A9"/>
    <mergeCell ref="C7:C9"/>
    <mergeCell ref="B7:B9"/>
    <mergeCell ref="N6:O6"/>
    <mergeCell ref="J7:K8"/>
    <mergeCell ref="I7:I9"/>
    <mergeCell ref="L7:M8"/>
    <mergeCell ref="N7:N9"/>
    <mergeCell ref="O7:O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57" r:id="rId1"/>
  <headerFooter alignWithMargins="0">
    <oddFooter>&amp;C&amp;P. oldal</oddFooter>
  </headerFooter>
  <rowBreaks count="3" manualBreakCount="3">
    <brk id="71" max="14" man="1"/>
    <brk id="136" max="14" man="1"/>
    <brk id="19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SheetLayoutView="100" zoomScalePageLayoutView="0" workbookViewId="0" topLeftCell="A28">
      <selection activeCell="E11" sqref="E11"/>
    </sheetView>
  </sheetViews>
  <sheetFormatPr defaultColWidth="9.140625" defaultRowHeight="12.75"/>
  <cols>
    <col min="1" max="1" width="42.421875" style="0" customWidth="1"/>
    <col min="2" max="2" width="7.57421875" style="0" customWidth="1"/>
    <col min="3" max="3" width="10.7109375" style="253" customWidth="1"/>
    <col min="4" max="15" width="10.7109375" style="0" customWidth="1"/>
    <col min="16" max="16" width="9.8515625" style="0" bestFit="1" customWidth="1"/>
  </cols>
  <sheetData>
    <row r="1" spans="1:15" ht="15.75">
      <c r="A1" s="4" t="s">
        <v>748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4"/>
      <c r="B3" s="4"/>
      <c r="C3" s="6"/>
      <c r="D3" s="4"/>
      <c r="E3" s="4"/>
      <c r="F3" s="6"/>
      <c r="G3" s="6"/>
      <c r="H3" s="6" t="s">
        <v>33</v>
      </c>
      <c r="I3" s="5"/>
      <c r="J3" s="5"/>
      <c r="K3" s="5"/>
      <c r="L3" s="5"/>
      <c r="M3" s="5"/>
      <c r="N3" s="5"/>
      <c r="O3" s="5"/>
    </row>
    <row r="4" spans="1:15" ht="15.75">
      <c r="A4" s="4"/>
      <c r="B4" s="4"/>
      <c r="C4" s="6"/>
      <c r="D4" s="4"/>
      <c r="E4" s="4"/>
      <c r="F4" s="6"/>
      <c r="G4" s="6"/>
      <c r="H4" s="6" t="s">
        <v>598</v>
      </c>
      <c r="I4" s="5"/>
      <c r="J4" s="5"/>
      <c r="K4" s="5"/>
      <c r="L4" s="5"/>
      <c r="M4" s="5"/>
      <c r="N4" s="5"/>
      <c r="O4" s="5"/>
    </row>
    <row r="5" spans="1:15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250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28</v>
      </c>
      <c r="O6" s="5"/>
    </row>
    <row r="7" spans="1:15" ht="12.75" customHeight="1">
      <c r="A7" s="616" t="s">
        <v>422</v>
      </c>
      <c r="B7" s="619" t="s">
        <v>301</v>
      </c>
      <c r="C7" s="7" t="s">
        <v>29</v>
      </c>
      <c r="D7" s="607" t="s">
        <v>245</v>
      </c>
      <c r="E7" s="607" t="s">
        <v>252</v>
      </c>
      <c r="F7" s="607" t="s">
        <v>241</v>
      </c>
      <c r="G7" s="607" t="s">
        <v>165</v>
      </c>
      <c r="H7" s="607" t="s">
        <v>209</v>
      </c>
      <c r="I7" s="607" t="s">
        <v>211</v>
      </c>
      <c r="J7" s="612" t="s">
        <v>242</v>
      </c>
      <c r="K7" s="613"/>
      <c r="L7" s="612" t="s">
        <v>243</v>
      </c>
      <c r="M7" s="613"/>
      <c r="N7" s="607" t="s">
        <v>244</v>
      </c>
      <c r="O7" s="607" t="s">
        <v>101</v>
      </c>
    </row>
    <row r="8" spans="1:15" ht="12.75">
      <c r="A8" s="617"/>
      <c r="B8" s="620"/>
      <c r="C8" s="19" t="s">
        <v>30</v>
      </c>
      <c r="D8" s="611"/>
      <c r="E8" s="611"/>
      <c r="F8" s="611"/>
      <c r="G8" s="611"/>
      <c r="H8" s="611"/>
      <c r="I8" s="611"/>
      <c r="J8" s="614"/>
      <c r="K8" s="615"/>
      <c r="L8" s="614"/>
      <c r="M8" s="615"/>
      <c r="N8" s="611"/>
      <c r="O8" s="611"/>
    </row>
    <row r="9" spans="1:15" ht="12.75">
      <c r="A9" s="618"/>
      <c r="B9" s="621"/>
      <c r="C9" s="8" t="s">
        <v>31</v>
      </c>
      <c r="D9" s="608"/>
      <c r="E9" s="608"/>
      <c r="F9" s="608"/>
      <c r="G9" s="608"/>
      <c r="H9" s="608"/>
      <c r="I9" s="608"/>
      <c r="J9" s="282" t="s">
        <v>195</v>
      </c>
      <c r="K9" s="282" t="s">
        <v>121</v>
      </c>
      <c r="L9" s="282" t="s">
        <v>195</v>
      </c>
      <c r="M9" s="282" t="s">
        <v>121</v>
      </c>
      <c r="N9" s="608"/>
      <c r="O9" s="608"/>
    </row>
    <row r="10" spans="1:15" ht="12.7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624" t="s">
        <v>16</v>
      </c>
      <c r="K10" s="625"/>
      <c r="L10" s="624" t="s">
        <v>17</v>
      </c>
      <c r="M10" s="625"/>
      <c r="N10" s="19">
        <v>11</v>
      </c>
      <c r="O10" s="19">
        <v>12</v>
      </c>
    </row>
    <row r="11" spans="1:15" ht="12.75">
      <c r="A11" s="13" t="s">
        <v>276</v>
      </c>
      <c r="B11" s="13"/>
      <c r="C11" s="7"/>
      <c r="D11" s="119"/>
      <c r="E11" s="119"/>
      <c r="F11" s="123"/>
      <c r="G11" s="119"/>
      <c r="H11" s="123"/>
      <c r="I11" s="119"/>
      <c r="J11" s="121"/>
      <c r="K11" s="122"/>
      <c r="L11" s="119"/>
      <c r="M11" s="123"/>
      <c r="N11" s="119"/>
      <c r="O11" s="119"/>
    </row>
    <row r="12" spans="1:15" ht="12.75">
      <c r="A12" s="45" t="s">
        <v>41</v>
      </c>
      <c r="B12" s="23"/>
      <c r="C12" s="363">
        <f aca="true" t="shared" si="0" ref="C12:C17">SUM(D12:O12)</f>
        <v>1573</v>
      </c>
      <c r="D12" s="93"/>
      <c r="E12" s="93"/>
      <c r="F12" s="127"/>
      <c r="G12" s="93"/>
      <c r="H12" s="127">
        <v>1432</v>
      </c>
      <c r="I12" s="93">
        <v>141</v>
      </c>
      <c r="J12" s="115"/>
      <c r="K12" s="136"/>
      <c r="L12" s="93"/>
      <c r="M12" s="127"/>
      <c r="N12" s="93"/>
      <c r="O12" s="93"/>
    </row>
    <row r="13" spans="1:15" ht="12.75">
      <c r="A13" s="45" t="s">
        <v>413</v>
      </c>
      <c r="B13" s="23"/>
      <c r="C13" s="200">
        <f t="shared" si="0"/>
        <v>11097</v>
      </c>
      <c r="D13" s="93"/>
      <c r="E13" s="93"/>
      <c r="F13" s="127"/>
      <c r="G13" s="93"/>
      <c r="H13" s="127">
        <v>2818</v>
      </c>
      <c r="I13" s="93">
        <v>3600</v>
      </c>
      <c r="J13" s="115"/>
      <c r="K13" s="136"/>
      <c r="L13" s="93"/>
      <c r="M13" s="127"/>
      <c r="N13" s="93"/>
      <c r="O13" s="93">
        <v>4679</v>
      </c>
    </row>
    <row r="14" spans="1:15" ht="12.75">
      <c r="A14" s="45" t="s">
        <v>613</v>
      </c>
      <c r="B14" s="23"/>
      <c r="C14" s="200">
        <f t="shared" si="0"/>
        <v>-2111</v>
      </c>
      <c r="D14" s="93"/>
      <c r="E14" s="93"/>
      <c r="F14" s="127"/>
      <c r="G14" s="93"/>
      <c r="H14" s="127">
        <v>-2111</v>
      </c>
      <c r="I14" s="93"/>
      <c r="J14" s="115"/>
      <c r="K14" s="136"/>
      <c r="L14" s="93"/>
      <c r="M14" s="127"/>
      <c r="N14" s="93"/>
      <c r="O14" s="93"/>
    </row>
    <row r="15" spans="1:15" ht="12.75">
      <c r="A15" s="45" t="s">
        <v>614</v>
      </c>
      <c r="B15" s="23"/>
      <c r="C15" s="200">
        <f t="shared" si="0"/>
        <v>10</v>
      </c>
      <c r="D15" s="93"/>
      <c r="E15" s="93"/>
      <c r="F15" s="127"/>
      <c r="G15" s="93"/>
      <c r="H15" s="127"/>
      <c r="I15" s="93">
        <v>10</v>
      </c>
      <c r="J15" s="115"/>
      <c r="K15" s="136"/>
      <c r="L15" s="93"/>
      <c r="M15" s="127"/>
      <c r="N15" s="93"/>
      <c r="O15" s="93"/>
    </row>
    <row r="16" spans="1:15" ht="12.75">
      <c r="A16" s="45" t="s">
        <v>430</v>
      </c>
      <c r="B16" s="23"/>
      <c r="C16" s="200">
        <f t="shared" si="0"/>
        <v>-2101</v>
      </c>
      <c r="D16" s="93"/>
      <c r="E16" s="93"/>
      <c r="F16" s="127"/>
      <c r="G16" s="93"/>
      <c r="H16" s="127">
        <f>SUM(H14:H15)</f>
        <v>-2111</v>
      </c>
      <c r="I16" s="93">
        <f>SUM(I14:I15)</f>
        <v>10</v>
      </c>
      <c r="J16" s="115"/>
      <c r="K16" s="136"/>
      <c r="L16" s="93"/>
      <c r="M16" s="127"/>
      <c r="N16" s="93"/>
      <c r="O16" s="93"/>
    </row>
    <row r="17" spans="1:15" ht="12.75">
      <c r="A17" s="15" t="s">
        <v>584</v>
      </c>
      <c r="B17" s="15" t="s">
        <v>198</v>
      </c>
      <c r="C17" s="290">
        <f t="shared" si="0"/>
        <v>8996</v>
      </c>
      <c r="D17" s="117">
        <v>0</v>
      </c>
      <c r="E17" s="117">
        <v>0</v>
      </c>
      <c r="F17" s="125">
        <v>0</v>
      </c>
      <c r="G17" s="117">
        <v>0</v>
      </c>
      <c r="H17" s="125">
        <f>SUM(H13,H16)</f>
        <v>707</v>
      </c>
      <c r="I17" s="117">
        <f>SUM(I13,I16)</f>
        <v>3610</v>
      </c>
      <c r="J17" s="114">
        <v>0</v>
      </c>
      <c r="K17" s="124">
        <v>0</v>
      </c>
      <c r="L17" s="117">
        <v>0</v>
      </c>
      <c r="M17" s="125">
        <v>0</v>
      </c>
      <c r="N17" s="117">
        <v>0</v>
      </c>
      <c r="O17" s="117">
        <v>4679</v>
      </c>
    </row>
    <row r="18" spans="1:15" ht="12.75">
      <c r="A18" s="13" t="s">
        <v>277</v>
      </c>
      <c r="B18" s="13"/>
      <c r="C18" s="291"/>
      <c r="D18" s="119"/>
      <c r="E18" s="119"/>
      <c r="F18" s="123"/>
      <c r="G18" s="119"/>
      <c r="H18" s="123"/>
      <c r="I18" s="119"/>
      <c r="J18" s="123"/>
      <c r="K18" s="119"/>
      <c r="L18" s="119"/>
      <c r="M18" s="119"/>
      <c r="N18" s="119"/>
      <c r="O18" s="119"/>
    </row>
    <row r="19" spans="1:15" ht="12.75">
      <c r="A19" s="45" t="s">
        <v>41</v>
      </c>
      <c r="B19" s="23"/>
      <c r="C19" s="294">
        <v>0</v>
      </c>
      <c r="D19" s="93"/>
      <c r="E19" s="93"/>
      <c r="F19" s="127"/>
      <c r="G19" s="93">
        <v>0</v>
      </c>
      <c r="H19" s="127">
        <v>0</v>
      </c>
      <c r="I19" s="93">
        <v>0</v>
      </c>
      <c r="J19" s="127"/>
      <c r="K19" s="93"/>
      <c r="L19" s="93"/>
      <c r="M19" s="93"/>
      <c r="N19" s="93"/>
      <c r="O19" s="93"/>
    </row>
    <row r="20" spans="1:15" ht="12.75">
      <c r="A20" s="45" t="s">
        <v>413</v>
      </c>
      <c r="B20" s="23"/>
      <c r="C20" s="398">
        <v>103</v>
      </c>
      <c r="D20" s="93"/>
      <c r="E20" s="93">
        <v>103</v>
      </c>
      <c r="F20" s="127"/>
      <c r="G20" s="93"/>
      <c r="H20" s="127"/>
      <c r="I20" s="93"/>
      <c r="J20" s="127"/>
      <c r="K20" s="93"/>
      <c r="L20" s="93"/>
      <c r="M20" s="93"/>
      <c r="N20" s="93"/>
      <c r="O20" s="93"/>
    </row>
    <row r="21" spans="1:15" ht="12.75">
      <c r="A21" s="15" t="s">
        <v>584</v>
      </c>
      <c r="B21" s="15" t="s">
        <v>198</v>
      </c>
      <c r="C21" s="290">
        <f>SUM(D21:O21)</f>
        <v>103</v>
      </c>
      <c r="D21" s="117">
        <v>0</v>
      </c>
      <c r="E21" s="179">
        <v>103</v>
      </c>
      <c r="F21" s="125">
        <v>0</v>
      </c>
      <c r="G21" s="117">
        <v>0</v>
      </c>
      <c r="H21" s="125">
        <v>0</v>
      </c>
      <c r="I21" s="117">
        <v>0</v>
      </c>
      <c r="J21" s="125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</row>
    <row r="22" spans="1:15" ht="12.75">
      <c r="A22" s="13" t="s">
        <v>278</v>
      </c>
      <c r="B22" s="13"/>
      <c r="C22" s="291"/>
      <c r="D22" s="119"/>
      <c r="E22" s="119"/>
      <c r="F22" s="123"/>
      <c r="G22" s="119"/>
      <c r="H22" s="123"/>
      <c r="I22" s="119"/>
      <c r="J22" s="121"/>
      <c r="K22" s="122"/>
      <c r="L22" s="119"/>
      <c r="M22" s="123"/>
      <c r="N22" s="119"/>
      <c r="O22" s="119"/>
    </row>
    <row r="23" spans="1:15" ht="12.75">
      <c r="A23" s="45" t="s">
        <v>41</v>
      </c>
      <c r="B23" s="23"/>
      <c r="C23" s="363">
        <f>SUM(D23:O23)</f>
        <v>275270</v>
      </c>
      <c r="D23" s="93">
        <v>275270</v>
      </c>
      <c r="E23" s="93"/>
      <c r="F23" s="127"/>
      <c r="G23" s="93"/>
      <c r="H23" s="127"/>
      <c r="I23" s="93"/>
      <c r="J23" s="115"/>
      <c r="K23" s="136"/>
      <c r="L23" s="93"/>
      <c r="M23" s="127"/>
      <c r="N23" s="93"/>
      <c r="O23" s="93"/>
    </row>
    <row r="24" spans="1:15" ht="12.75">
      <c r="A24" s="45" t="s">
        <v>484</v>
      </c>
      <c r="B24" s="23"/>
      <c r="C24" s="200">
        <f>SUM(D24:O24)</f>
        <v>270809</v>
      </c>
      <c r="D24" s="93">
        <v>270809</v>
      </c>
      <c r="E24" s="93"/>
      <c r="F24" s="127"/>
      <c r="G24" s="93"/>
      <c r="H24" s="127"/>
      <c r="I24" s="93"/>
      <c r="J24" s="115"/>
      <c r="K24" s="136"/>
      <c r="L24" s="93"/>
      <c r="M24" s="127"/>
      <c r="N24" s="93"/>
      <c r="O24" s="93"/>
    </row>
    <row r="25" spans="1:15" ht="12.75">
      <c r="A25" s="45" t="s">
        <v>519</v>
      </c>
      <c r="B25" s="23"/>
      <c r="C25" s="200">
        <f>SUM(D25:O25)</f>
        <v>-5125</v>
      </c>
      <c r="D25" s="93">
        <v>-5125</v>
      </c>
      <c r="E25" s="93"/>
      <c r="F25" s="127"/>
      <c r="G25" s="93"/>
      <c r="H25" s="127"/>
      <c r="I25" s="93"/>
      <c r="J25" s="115"/>
      <c r="K25" s="136"/>
      <c r="L25" s="93"/>
      <c r="M25" s="127"/>
      <c r="N25" s="93"/>
      <c r="O25" s="93"/>
    </row>
    <row r="26" spans="1:15" ht="12.75">
      <c r="A26" s="45" t="s">
        <v>431</v>
      </c>
      <c r="B26" s="23"/>
      <c r="C26" s="200">
        <f>SUM(D26:O26)</f>
        <v>-5125</v>
      </c>
      <c r="D26" s="93">
        <v>-5125</v>
      </c>
      <c r="E26" s="93"/>
      <c r="F26" s="127"/>
      <c r="G26" s="93"/>
      <c r="H26" s="127"/>
      <c r="I26" s="93"/>
      <c r="J26" s="115"/>
      <c r="K26" s="136"/>
      <c r="L26" s="93"/>
      <c r="M26" s="127"/>
      <c r="N26" s="93"/>
      <c r="O26" s="93"/>
    </row>
    <row r="27" spans="1:15" ht="12.75">
      <c r="A27" s="15" t="s">
        <v>594</v>
      </c>
      <c r="B27" s="15" t="s">
        <v>196</v>
      </c>
      <c r="C27" s="290">
        <f>SUM(D27:O27)</f>
        <v>265684</v>
      </c>
      <c r="D27" s="117">
        <f>SUM(D24,D26)</f>
        <v>265684</v>
      </c>
      <c r="E27" s="117">
        <v>0</v>
      </c>
      <c r="F27" s="125">
        <v>0</v>
      </c>
      <c r="G27" s="117">
        <v>0</v>
      </c>
      <c r="H27" s="125">
        <v>0</v>
      </c>
      <c r="I27" s="117">
        <v>0</v>
      </c>
      <c r="J27" s="114">
        <v>0</v>
      </c>
      <c r="K27" s="124">
        <v>0</v>
      </c>
      <c r="L27" s="117">
        <v>0</v>
      </c>
      <c r="M27" s="125">
        <v>0</v>
      </c>
      <c r="N27" s="117">
        <v>0</v>
      </c>
      <c r="O27" s="117">
        <v>0</v>
      </c>
    </row>
    <row r="28" spans="1:15" ht="12.75">
      <c r="A28" s="13" t="s">
        <v>279</v>
      </c>
      <c r="B28" s="13"/>
      <c r="C28" s="291"/>
      <c r="D28" s="119"/>
      <c r="E28" s="119"/>
      <c r="F28" s="123"/>
      <c r="G28" s="119"/>
      <c r="H28" s="123"/>
      <c r="I28" s="119"/>
      <c r="J28" s="121"/>
      <c r="K28" s="122"/>
      <c r="L28" s="119"/>
      <c r="M28" s="123"/>
      <c r="N28" s="119"/>
      <c r="O28" s="119"/>
    </row>
    <row r="29" spans="1:15" ht="12.75">
      <c r="A29" s="45" t="s">
        <v>41</v>
      </c>
      <c r="B29" s="23"/>
      <c r="C29" s="363">
        <f>SUM(D29:O29)</f>
        <v>0</v>
      </c>
      <c r="D29" s="93"/>
      <c r="E29" s="93"/>
      <c r="F29" s="127"/>
      <c r="G29" s="93"/>
      <c r="H29" s="127"/>
      <c r="I29" s="93"/>
      <c r="J29" s="115"/>
      <c r="K29" s="136"/>
      <c r="L29" s="93"/>
      <c r="M29" s="127"/>
      <c r="N29" s="93"/>
      <c r="O29" s="93"/>
    </row>
    <row r="30" spans="1:15" ht="12.75">
      <c r="A30" s="45" t="s">
        <v>413</v>
      </c>
      <c r="B30" s="23"/>
      <c r="C30" s="363">
        <f>SUM(D30:O30)</f>
        <v>0</v>
      </c>
      <c r="D30" s="93"/>
      <c r="E30" s="93"/>
      <c r="F30" s="127"/>
      <c r="G30" s="93"/>
      <c r="H30" s="127"/>
      <c r="I30" s="93"/>
      <c r="J30" s="115"/>
      <c r="K30" s="136"/>
      <c r="L30" s="93"/>
      <c r="M30" s="127"/>
      <c r="N30" s="93"/>
      <c r="O30" s="93"/>
    </row>
    <row r="31" spans="1:15" ht="12.75">
      <c r="A31" s="15" t="s">
        <v>586</v>
      </c>
      <c r="B31" s="15" t="s">
        <v>196</v>
      </c>
      <c r="C31" s="290">
        <f>SUM(D31:O31)</f>
        <v>0</v>
      </c>
      <c r="D31" s="117">
        <f>SUM(E31:O31)</f>
        <v>0</v>
      </c>
      <c r="E31" s="117">
        <v>0</v>
      </c>
      <c r="F31" s="125">
        <v>0</v>
      </c>
      <c r="G31" s="117">
        <v>0</v>
      </c>
      <c r="H31" s="125">
        <v>0</v>
      </c>
      <c r="I31" s="117">
        <v>0</v>
      </c>
      <c r="J31" s="114">
        <v>0</v>
      </c>
      <c r="K31" s="124">
        <v>0</v>
      </c>
      <c r="L31" s="117">
        <v>0</v>
      </c>
      <c r="M31" s="125">
        <v>0</v>
      </c>
      <c r="N31" s="117">
        <v>0</v>
      </c>
      <c r="O31" s="117">
        <v>0</v>
      </c>
    </row>
    <row r="32" spans="1:15" ht="12.75">
      <c r="A32" s="56" t="s">
        <v>280</v>
      </c>
      <c r="B32" s="56"/>
      <c r="C32" s="292"/>
      <c r="D32" s="119"/>
      <c r="E32" s="119"/>
      <c r="F32" s="123"/>
      <c r="G32" s="119"/>
      <c r="H32" s="123"/>
      <c r="I32" s="119"/>
      <c r="J32" s="121"/>
      <c r="K32" s="122"/>
      <c r="L32" s="119"/>
      <c r="M32" s="123"/>
      <c r="N32" s="119"/>
      <c r="O32" s="119"/>
    </row>
    <row r="33" spans="1:15" ht="12.75">
      <c r="A33" s="45" t="s">
        <v>41</v>
      </c>
      <c r="B33" s="59"/>
      <c r="C33" s="363">
        <f>SUM(D33:O33)</f>
        <v>0</v>
      </c>
      <c r="D33" s="93"/>
      <c r="E33" s="93"/>
      <c r="F33" s="127"/>
      <c r="G33" s="93"/>
      <c r="H33" s="127"/>
      <c r="I33" s="93"/>
      <c r="J33" s="115"/>
      <c r="K33" s="136"/>
      <c r="L33" s="93"/>
      <c r="M33" s="127"/>
      <c r="N33" s="93"/>
      <c r="O33" s="93"/>
    </row>
    <row r="34" spans="1:15" ht="12.75">
      <c r="A34" s="45" t="s">
        <v>413</v>
      </c>
      <c r="B34" s="59"/>
      <c r="C34" s="363">
        <f>SUM(D34:O34)</f>
        <v>0</v>
      </c>
      <c r="D34" s="93"/>
      <c r="E34" s="93"/>
      <c r="F34" s="127"/>
      <c r="G34" s="93"/>
      <c r="H34" s="127"/>
      <c r="I34" s="93"/>
      <c r="J34" s="115"/>
      <c r="K34" s="136"/>
      <c r="L34" s="93"/>
      <c r="M34" s="127"/>
      <c r="N34" s="93"/>
      <c r="O34" s="93"/>
    </row>
    <row r="35" spans="1:15" ht="15.75" customHeight="1">
      <c r="A35" s="15" t="s">
        <v>595</v>
      </c>
      <c r="B35" s="15" t="s">
        <v>196</v>
      </c>
      <c r="C35" s="290">
        <f>SUM(D35:O35)</f>
        <v>0</v>
      </c>
      <c r="D35" s="117">
        <f>SUM(E35:O35)</f>
        <v>0</v>
      </c>
      <c r="E35" s="117">
        <v>0</v>
      </c>
      <c r="F35" s="125">
        <v>0</v>
      </c>
      <c r="G35" s="117">
        <v>0</v>
      </c>
      <c r="H35" s="125">
        <v>0</v>
      </c>
      <c r="I35" s="117">
        <v>0</v>
      </c>
      <c r="J35" s="114">
        <v>0</v>
      </c>
      <c r="K35" s="124">
        <v>0</v>
      </c>
      <c r="L35" s="117">
        <v>0</v>
      </c>
      <c r="M35" s="125">
        <v>0</v>
      </c>
      <c r="N35" s="117">
        <v>0</v>
      </c>
      <c r="O35" s="117">
        <v>0</v>
      </c>
    </row>
    <row r="36" spans="1:15" ht="15.75" customHeight="1">
      <c r="A36" s="56" t="s">
        <v>281</v>
      </c>
      <c r="B36" s="289"/>
      <c r="C36" s="293"/>
      <c r="D36" s="136"/>
      <c r="E36" s="93"/>
      <c r="F36" s="127"/>
      <c r="G36" s="93"/>
      <c r="H36" s="127"/>
      <c r="I36" s="93"/>
      <c r="J36" s="127"/>
      <c r="K36" s="119"/>
      <c r="L36" s="127"/>
      <c r="M36" s="119"/>
      <c r="N36" s="127"/>
      <c r="O36" s="93"/>
    </row>
    <row r="37" spans="1:15" ht="12.75" customHeight="1">
      <c r="A37" s="45" t="s">
        <v>41</v>
      </c>
      <c r="B37" s="289"/>
      <c r="C37" s="363">
        <f>SUM(D37:O37)</f>
        <v>0</v>
      </c>
      <c r="D37" s="136"/>
      <c r="E37" s="93"/>
      <c r="F37" s="127"/>
      <c r="G37" s="93"/>
      <c r="H37" s="127"/>
      <c r="I37" s="93"/>
      <c r="J37" s="127"/>
      <c r="K37" s="93"/>
      <c r="L37" s="127"/>
      <c r="M37" s="93"/>
      <c r="N37" s="127"/>
      <c r="O37" s="93"/>
    </row>
    <row r="38" spans="1:15" ht="12.75" customHeight="1">
      <c r="A38" s="45" t="s">
        <v>480</v>
      </c>
      <c r="B38" s="289"/>
      <c r="C38" s="363">
        <f>SUM(D38:O38)</f>
        <v>0</v>
      </c>
      <c r="D38" s="136"/>
      <c r="E38" s="93"/>
      <c r="F38" s="127"/>
      <c r="G38" s="93"/>
      <c r="H38" s="127"/>
      <c r="I38" s="93"/>
      <c r="J38" s="127"/>
      <c r="K38" s="93"/>
      <c r="L38" s="127"/>
      <c r="M38" s="93"/>
      <c r="N38" s="127"/>
      <c r="O38" s="93"/>
    </row>
    <row r="39" spans="1:16" ht="12.75" customHeight="1">
      <c r="A39" s="15" t="s">
        <v>596</v>
      </c>
      <c r="B39" s="33" t="s">
        <v>196</v>
      </c>
      <c r="C39" s="290">
        <f>SUM(D39:O39)</f>
        <v>0</v>
      </c>
      <c r="D39" s="136">
        <v>0</v>
      </c>
      <c r="E39" s="93">
        <v>0</v>
      </c>
      <c r="F39" s="127">
        <v>0</v>
      </c>
      <c r="G39" s="93">
        <v>0</v>
      </c>
      <c r="H39" s="127">
        <v>0</v>
      </c>
      <c r="I39" s="93">
        <v>0</v>
      </c>
      <c r="J39" s="127">
        <v>0</v>
      </c>
      <c r="K39" s="117">
        <v>0</v>
      </c>
      <c r="L39" s="127">
        <v>0</v>
      </c>
      <c r="M39" s="117">
        <v>0</v>
      </c>
      <c r="N39" s="127">
        <v>0</v>
      </c>
      <c r="O39" s="93">
        <v>0</v>
      </c>
      <c r="P39" s="444"/>
    </row>
    <row r="40" spans="1:24" ht="12.75">
      <c r="A40" s="56" t="s">
        <v>132</v>
      </c>
      <c r="B40" s="246"/>
      <c r="C40" s="62"/>
      <c r="D40" s="32"/>
      <c r="E40" s="10"/>
      <c r="F40" s="21"/>
      <c r="G40" s="10"/>
      <c r="H40" s="21"/>
      <c r="I40" s="10"/>
      <c r="J40" s="21"/>
      <c r="K40" s="10"/>
      <c r="L40" s="21"/>
      <c r="M40" s="10"/>
      <c r="N40" s="21"/>
      <c r="O40" s="10"/>
      <c r="P40" s="33"/>
      <c r="Q40" s="5"/>
      <c r="R40" s="5"/>
      <c r="S40" s="5"/>
      <c r="T40" s="5"/>
      <c r="U40" s="5"/>
      <c r="V40" s="5"/>
      <c r="W40" s="5"/>
      <c r="X40" s="5"/>
    </row>
    <row r="41" spans="1:24" ht="12.75">
      <c r="A41" s="45" t="s">
        <v>41</v>
      </c>
      <c r="B41" s="289"/>
      <c r="C41" s="363">
        <f aca="true" t="shared" si="1" ref="C41:C47">SUM(D41:O41)</f>
        <v>276843</v>
      </c>
      <c r="D41" s="136">
        <f aca="true" t="shared" si="2" ref="D41:O41">SUM(D12,D19,D23,D29,D33,D37,)</f>
        <v>275270</v>
      </c>
      <c r="E41" s="136">
        <f t="shared" si="2"/>
        <v>0</v>
      </c>
      <c r="F41" s="136">
        <f t="shared" si="2"/>
        <v>0</v>
      </c>
      <c r="G41" s="136">
        <f t="shared" si="2"/>
        <v>0</v>
      </c>
      <c r="H41" s="136">
        <f t="shared" si="2"/>
        <v>1432</v>
      </c>
      <c r="I41" s="136">
        <f t="shared" si="2"/>
        <v>141</v>
      </c>
      <c r="J41" s="136">
        <f t="shared" si="2"/>
        <v>0</v>
      </c>
      <c r="K41" s="136">
        <f t="shared" si="2"/>
        <v>0</v>
      </c>
      <c r="L41" s="136">
        <f t="shared" si="2"/>
        <v>0</v>
      </c>
      <c r="M41" s="136">
        <f t="shared" si="2"/>
        <v>0</v>
      </c>
      <c r="N41" s="136">
        <f t="shared" si="2"/>
        <v>0</v>
      </c>
      <c r="O41" s="93">
        <f t="shared" si="2"/>
        <v>0</v>
      </c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45" t="s">
        <v>413</v>
      </c>
      <c r="B42" s="289"/>
      <c r="C42" s="364">
        <f t="shared" si="1"/>
        <v>282009</v>
      </c>
      <c r="D42" s="136">
        <f aca="true" t="shared" si="3" ref="D42:O42">SUM(D13,D24,D30,D34,D38,D20)</f>
        <v>270809</v>
      </c>
      <c r="E42" s="136">
        <f t="shared" si="3"/>
        <v>103</v>
      </c>
      <c r="F42" s="136">
        <f t="shared" si="3"/>
        <v>0</v>
      </c>
      <c r="G42" s="136">
        <f t="shared" si="3"/>
        <v>0</v>
      </c>
      <c r="H42" s="136">
        <f t="shared" si="3"/>
        <v>2818</v>
      </c>
      <c r="I42" s="136">
        <f t="shared" si="3"/>
        <v>3600</v>
      </c>
      <c r="J42" s="136">
        <f t="shared" si="3"/>
        <v>0</v>
      </c>
      <c r="K42" s="136">
        <f t="shared" si="3"/>
        <v>0</v>
      </c>
      <c r="L42" s="136">
        <f t="shared" si="3"/>
        <v>0</v>
      </c>
      <c r="M42" s="136">
        <f t="shared" si="3"/>
        <v>0</v>
      </c>
      <c r="N42" s="136">
        <f t="shared" si="3"/>
        <v>0</v>
      </c>
      <c r="O42" s="136">
        <f t="shared" si="3"/>
        <v>4679</v>
      </c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45" t="s">
        <v>430</v>
      </c>
      <c r="B43" s="289"/>
      <c r="C43" s="364">
        <f t="shared" si="1"/>
        <v>-7226</v>
      </c>
      <c r="D43" s="136">
        <f>SUM(D16,D26)</f>
        <v>-5125</v>
      </c>
      <c r="E43" s="136">
        <f aca="true" t="shared" si="4" ref="E43:O43">SUM(E16,E26)</f>
        <v>0</v>
      </c>
      <c r="F43" s="136">
        <f t="shared" si="4"/>
        <v>0</v>
      </c>
      <c r="G43" s="136">
        <f t="shared" si="4"/>
        <v>0</v>
      </c>
      <c r="H43" s="136">
        <f t="shared" si="4"/>
        <v>-2111</v>
      </c>
      <c r="I43" s="136">
        <f t="shared" si="4"/>
        <v>10</v>
      </c>
      <c r="J43" s="136">
        <f t="shared" si="4"/>
        <v>0</v>
      </c>
      <c r="K43" s="136">
        <f t="shared" si="4"/>
        <v>0</v>
      </c>
      <c r="L43" s="136">
        <f t="shared" si="4"/>
        <v>0</v>
      </c>
      <c r="M43" s="136">
        <f t="shared" si="4"/>
        <v>0</v>
      </c>
      <c r="N43" s="136">
        <f t="shared" si="4"/>
        <v>0</v>
      </c>
      <c r="O43" s="136">
        <f t="shared" si="4"/>
        <v>0</v>
      </c>
      <c r="P43" s="5"/>
      <c r="Q43" s="5"/>
      <c r="R43" s="5"/>
      <c r="S43" s="5"/>
      <c r="T43" s="5"/>
      <c r="U43" s="5"/>
      <c r="V43" s="5"/>
      <c r="W43" s="5"/>
      <c r="X43" s="5"/>
    </row>
    <row r="44" spans="1:24" s="160" customFormat="1" ht="12.75">
      <c r="A44" s="11" t="s">
        <v>597</v>
      </c>
      <c r="B44" s="289"/>
      <c r="C44" s="368">
        <f t="shared" si="1"/>
        <v>274783</v>
      </c>
      <c r="D44" s="132">
        <f>SUM(D42:D43)</f>
        <v>265684</v>
      </c>
      <c r="E44" s="132">
        <f aca="true" t="shared" si="5" ref="E44:O44">SUM(E42:E43)</f>
        <v>103</v>
      </c>
      <c r="F44" s="132">
        <f t="shared" si="5"/>
        <v>0</v>
      </c>
      <c r="G44" s="132">
        <f t="shared" si="5"/>
        <v>0</v>
      </c>
      <c r="H44" s="132">
        <f t="shared" si="5"/>
        <v>707</v>
      </c>
      <c r="I44" s="132">
        <f t="shared" si="5"/>
        <v>3610</v>
      </c>
      <c r="J44" s="132">
        <f t="shared" si="5"/>
        <v>0</v>
      </c>
      <c r="K44" s="132">
        <f t="shared" si="5"/>
        <v>0</v>
      </c>
      <c r="L44" s="132">
        <f t="shared" si="5"/>
        <v>0</v>
      </c>
      <c r="M44" s="132">
        <f t="shared" si="5"/>
        <v>0</v>
      </c>
      <c r="N44" s="132">
        <f t="shared" si="5"/>
        <v>0</v>
      </c>
      <c r="O44" s="132">
        <f t="shared" si="5"/>
        <v>4679</v>
      </c>
      <c r="P44" s="99"/>
      <c r="Q44" s="99"/>
      <c r="R44" s="99"/>
      <c r="S44" s="99"/>
      <c r="T44" s="99"/>
      <c r="U44" s="99"/>
      <c r="V44" s="99"/>
      <c r="W44" s="99"/>
      <c r="X44" s="99"/>
    </row>
    <row r="45" spans="1:24" ht="12.75">
      <c r="A45" s="56" t="s">
        <v>414</v>
      </c>
      <c r="B45" s="246"/>
      <c r="C45" s="367">
        <f t="shared" si="1"/>
        <v>275270</v>
      </c>
      <c r="D45" s="123">
        <v>275270</v>
      </c>
      <c r="E45" s="10">
        <v>0</v>
      </c>
      <c r="F45" s="21">
        <v>0</v>
      </c>
      <c r="G45" s="10">
        <v>0</v>
      </c>
      <c r="H45" s="21">
        <v>0</v>
      </c>
      <c r="I45" s="10">
        <v>0</v>
      </c>
      <c r="J45" s="21">
        <v>0</v>
      </c>
      <c r="K45" s="10">
        <v>0</v>
      </c>
      <c r="L45" s="21">
        <v>0</v>
      </c>
      <c r="M45" s="10">
        <v>0</v>
      </c>
      <c r="N45" s="10">
        <v>0</v>
      </c>
      <c r="O45" s="369">
        <v>0</v>
      </c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48" t="s">
        <v>517</v>
      </c>
      <c r="B46" s="273" t="s">
        <v>196</v>
      </c>
      <c r="C46" s="303">
        <f t="shared" si="1"/>
        <v>265684</v>
      </c>
      <c r="D46" s="125">
        <v>265684</v>
      </c>
      <c r="E46" s="15"/>
      <c r="F46" s="22"/>
      <c r="G46" s="15"/>
      <c r="H46" s="22"/>
      <c r="I46" s="15"/>
      <c r="J46" s="22"/>
      <c r="K46" s="15"/>
      <c r="L46" s="22"/>
      <c r="M46" s="15"/>
      <c r="N46" s="15"/>
      <c r="O46" s="371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6" t="s">
        <v>415</v>
      </c>
      <c r="B47" s="56"/>
      <c r="C47" s="316">
        <f t="shared" si="1"/>
        <v>0</v>
      </c>
      <c r="D47" s="21">
        <v>0</v>
      </c>
      <c r="E47" s="10">
        <v>0</v>
      </c>
      <c r="F47" s="21">
        <v>0</v>
      </c>
      <c r="G47" s="10">
        <v>0</v>
      </c>
      <c r="H47" s="21">
        <v>0</v>
      </c>
      <c r="I47" s="10">
        <v>0</v>
      </c>
      <c r="J47" s="21">
        <v>0</v>
      </c>
      <c r="K47" s="10">
        <v>0</v>
      </c>
      <c r="L47" s="21">
        <v>0</v>
      </c>
      <c r="M47" s="10">
        <v>0</v>
      </c>
      <c r="N47" s="10">
        <v>0</v>
      </c>
      <c r="O47" s="369">
        <v>0</v>
      </c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48" t="s">
        <v>516</v>
      </c>
      <c r="B48" s="48" t="s">
        <v>197</v>
      </c>
      <c r="C48" s="303"/>
      <c r="D48" s="22"/>
      <c r="E48" s="15"/>
      <c r="F48" s="22"/>
      <c r="G48" s="15"/>
      <c r="H48" s="22"/>
      <c r="I48" s="15"/>
      <c r="J48" s="22"/>
      <c r="K48" s="15"/>
      <c r="L48" s="22"/>
      <c r="M48" s="15"/>
      <c r="N48" s="15"/>
      <c r="O48" s="371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9" t="s">
        <v>416</v>
      </c>
      <c r="B49" s="59"/>
      <c r="C49" s="367">
        <f>SUM(D49:O49)</f>
        <v>1573</v>
      </c>
      <c r="D49" s="127">
        <v>0</v>
      </c>
      <c r="E49" s="93">
        <v>0</v>
      </c>
      <c r="F49" s="127"/>
      <c r="G49" s="11">
        <v>0</v>
      </c>
      <c r="H49" s="27">
        <v>1432</v>
      </c>
      <c r="I49" s="11">
        <v>141</v>
      </c>
      <c r="J49" s="27">
        <v>0</v>
      </c>
      <c r="K49" s="11">
        <v>0</v>
      </c>
      <c r="L49" s="27">
        <v>0</v>
      </c>
      <c r="M49" s="11">
        <v>0</v>
      </c>
      <c r="N49" s="11">
        <v>0</v>
      </c>
      <c r="O49" s="370">
        <v>0</v>
      </c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48" t="s">
        <v>518</v>
      </c>
      <c r="B50" s="48" t="s">
        <v>198</v>
      </c>
      <c r="C50" s="303">
        <f>SUM(D50:O50)</f>
        <v>9099</v>
      </c>
      <c r="D50" s="22"/>
      <c r="E50" s="15">
        <v>103</v>
      </c>
      <c r="F50" s="22"/>
      <c r="G50" s="15"/>
      <c r="H50" s="22">
        <v>707</v>
      </c>
      <c r="I50" s="15">
        <v>3610</v>
      </c>
      <c r="J50" s="22"/>
      <c r="K50" s="15"/>
      <c r="L50" s="22"/>
      <c r="M50" s="15"/>
      <c r="N50" s="15"/>
      <c r="O50" s="371">
        <v>4679</v>
      </c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25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250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25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2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25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250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250"/>
      <c r="D57" s="2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250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25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250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25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250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250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250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25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25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25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25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25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25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25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25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25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25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25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25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25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25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25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25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25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25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15" ht="12.75">
      <c r="A83" s="1"/>
      <c r="B83" s="1"/>
      <c r="C83" s="25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25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25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25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25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25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25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25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25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25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25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25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sheetProtection/>
  <mergeCells count="14">
    <mergeCell ref="J7:K8"/>
    <mergeCell ref="L7:M8"/>
    <mergeCell ref="N7:N9"/>
    <mergeCell ref="O7:O9"/>
    <mergeCell ref="J10:K10"/>
    <mergeCell ref="L10:M10"/>
    <mergeCell ref="A7:A9"/>
    <mergeCell ref="B7:B9"/>
    <mergeCell ref="I7:I9"/>
    <mergeCell ref="D7:D9"/>
    <mergeCell ref="E7:E9"/>
    <mergeCell ref="F7:F9"/>
    <mergeCell ref="G7:G9"/>
    <mergeCell ref="H7:H9"/>
  </mergeCells>
  <printOptions horizontalCentered="1"/>
  <pageMargins left="0.3937007874015748" right="0.3937007874015748" top="0.3937007874015748" bottom="0.3937007874015748" header="0.5118110236220472" footer="0.31496062992125984"/>
  <pageSetup horizontalDpi="300" verticalDpi="300" orientation="landscape" paperSize="9" scale="72" r:id="rId1"/>
  <headerFooter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40"/>
  <sheetViews>
    <sheetView view="pageBreakPreview" zoomScaleSheetLayoutView="100" zoomScalePageLayoutView="0" workbookViewId="0" topLeftCell="A1">
      <selection activeCell="A5" sqref="A5:O5"/>
    </sheetView>
  </sheetViews>
  <sheetFormatPr defaultColWidth="9.140625" defaultRowHeight="12.75"/>
  <cols>
    <col min="1" max="1" width="39.7109375" style="0" customWidth="1"/>
    <col min="2" max="2" width="8.140625" style="0" customWidth="1"/>
    <col min="3" max="3" width="10.7109375" style="0" customWidth="1"/>
    <col min="4" max="4" width="10.421875" style="0" customWidth="1"/>
    <col min="5" max="5" width="10.7109375" style="0" customWidth="1"/>
    <col min="6" max="6" width="10.421875" style="0" customWidth="1"/>
    <col min="7" max="7" width="11.28125" style="0" customWidth="1"/>
    <col min="8" max="8" width="9.8515625" style="0" customWidth="1"/>
    <col min="9" max="9" width="10.140625" style="0" customWidth="1"/>
    <col min="14" max="14" width="9.57421875" style="0" customWidth="1"/>
    <col min="15" max="15" width="10.140625" style="0" customWidth="1"/>
    <col min="16" max="16" width="9.57421875" style="0" bestFit="1" customWidth="1"/>
    <col min="17" max="17" width="9.28125" style="0" bestFit="1" customWidth="1"/>
  </cols>
  <sheetData>
    <row r="1" spans="1:15" ht="15.75">
      <c r="A1" s="4" t="s">
        <v>749</v>
      </c>
      <c r="B1" s="295"/>
      <c r="C1" s="4"/>
      <c r="D1" s="4"/>
      <c r="E1" s="4"/>
      <c r="F1" s="4"/>
      <c r="G1" s="4"/>
      <c r="H1" s="5"/>
      <c r="I1" s="5"/>
      <c r="J1" s="5"/>
      <c r="K1" s="235"/>
      <c r="L1" s="235"/>
      <c r="M1" s="235"/>
      <c r="N1" s="288"/>
      <c r="O1" s="236"/>
    </row>
    <row r="2" spans="1:15" ht="15.75">
      <c r="A2" s="4"/>
      <c r="B2" s="295"/>
      <c r="C2" s="4"/>
      <c r="D2" s="4"/>
      <c r="E2" s="4"/>
      <c r="F2" s="4"/>
      <c r="G2" s="4"/>
      <c r="H2" s="5"/>
      <c r="I2" s="5"/>
      <c r="J2" s="5"/>
      <c r="K2" s="235"/>
      <c r="L2" s="235"/>
      <c r="M2" s="235"/>
      <c r="N2" s="288"/>
      <c r="O2" s="236"/>
    </row>
    <row r="3" spans="1:15" ht="15.75">
      <c r="A3" s="630" t="s">
        <v>40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</row>
    <row r="4" spans="1:15" ht="15.75">
      <c r="A4" s="631" t="s">
        <v>732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</row>
    <row r="5" spans="1:15" ht="15.75">
      <c r="A5" s="630" t="s">
        <v>2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</row>
    <row r="6" spans="1:15" ht="15.75">
      <c r="A6" s="234"/>
      <c r="B6" s="414"/>
      <c r="C6" s="234"/>
      <c r="D6" s="234"/>
      <c r="E6" s="234"/>
      <c r="F6" s="414"/>
      <c r="G6" s="414"/>
      <c r="H6" s="234"/>
      <c r="I6" s="234"/>
      <c r="J6" s="234"/>
      <c r="K6" s="235"/>
      <c r="L6" s="235"/>
      <c r="M6" s="235"/>
      <c r="N6" s="288"/>
      <c r="O6" s="236"/>
    </row>
    <row r="7" spans="1:15" ht="12.75">
      <c r="A7" s="235"/>
      <c r="B7" s="255"/>
      <c r="C7" s="235"/>
      <c r="D7" s="235"/>
      <c r="E7" s="235"/>
      <c r="F7" s="235"/>
      <c r="G7" s="235"/>
      <c r="H7" s="235"/>
      <c r="I7" s="235"/>
      <c r="J7" s="235"/>
      <c r="K7" s="632" t="s">
        <v>28</v>
      </c>
      <c r="L7" s="632"/>
      <c r="M7" s="632"/>
      <c r="N7" s="288"/>
      <c r="O7" s="236"/>
    </row>
    <row r="8" spans="1:15" s="428" customFormat="1" ht="12.75" customHeight="1">
      <c r="A8" s="616" t="s">
        <v>422</v>
      </c>
      <c r="B8" s="635" t="s">
        <v>301</v>
      </c>
      <c r="C8" s="607" t="s">
        <v>474</v>
      </c>
      <c r="D8" s="607" t="s">
        <v>473</v>
      </c>
      <c r="E8" s="607" t="s">
        <v>472</v>
      </c>
      <c r="F8" s="607" t="s">
        <v>471</v>
      </c>
      <c r="G8" s="607" t="s">
        <v>470</v>
      </c>
      <c r="H8" s="607" t="s">
        <v>209</v>
      </c>
      <c r="I8" s="607" t="s">
        <v>469</v>
      </c>
      <c r="J8" s="626" t="s">
        <v>242</v>
      </c>
      <c r="K8" s="627"/>
      <c r="L8" s="626" t="s">
        <v>243</v>
      </c>
      <c r="M8" s="627"/>
      <c r="N8" s="607" t="s">
        <v>302</v>
      </c>
      <c r="O8" s="607" t="s">
        <v>303</v>
      </c>
    </row>
    <row r="9" spans="1:15" s="428" customFormat="1" ht="12.75">
      <c r="A9" s="633"/>
      <c r="B9" s="636"/>
      <c r="C9" s="611"/>
      <c r="D9" s="638"/>
      <c r="E9" s="611"/>
      <c r="F9" s="611"/>
      <c r="G9" s="611"/>
      <c r="H9" s="611"/>
      <c r="I9" s="611"/>
      <c r="J9" s="628"/>
      <c r="K9" s="629"/>
      <c r="L9" s="628"/>
      <c r="M9" s="629"/>
      <c r="N9" s="611"/>
      <c r="O9" s="611"/>
    </row>
    <row r="10" spans="1:15" s="428" customFormat="1" ht="41.25" customHeight="1">
      <c r="A10" s="634"/>
      <c r="B10" s="637"/>
      <c r="C10" s="608"/>
      <c r="D10" s="639"/>
      <c r="E10" s="608"/>
      <c r="F10" s="608"/>
      <c r="G10" s="608"/>
      <c r="H10" s="608"/>
      <c r="I10" s="608"/>
      <c r="J10" s="429" t="s">
        <v>195</v>
      </c>
      <c r="K10" s="429" t="s">
        <v>121</v>
      </c>
      <c r="L10" s="429" t="s">
        <v>195</v>
      </c>
      <c r="M10" s="429" t="s">
        <v>121</v>
      </c>
      <c r="N10" s="608"/>
      <c r="O10" s="608"/>
    </row>
    <row r="11" spans="1:15" ht="12.75">
      <c r="A11" s="7" t="s">
        <v>8</v>
      </c>
      <c r="B11" s="262"/>
      <c r="C11" s="7" t="s">
        <v>9</v>
      </c>
      <c r="D11" s="7" t="s">
        <v>10</v>
      </c>
      <c r="E11" s="7" t="s">
        <v>11</v>
      </c>
      <c r="F11" s="7" t="s">
        <v>12</v>
      </c>
      <c r="G11" s="9" t="s">
        <v>13</v>
      </c>
      <c r="H11" s="7" t="s">
        <v>14</v>
      </c>
      <c r="I11" s="9" t="s">
        <v>15</v>
      </c>
      <c r="J11" s="624" t="s">
        <v>16</v>
      </c>
      <c r="K11" s="625"/>
      <c r="L11" s="624" t="s">
        <v>17</v>
      </c>
      <c r="M11" s="625"/>
      <c r="N11" s="9">
        <v>11</v>
      </c>
      <c r="O11" s="9">
        <v>12</v>
      </c>
    </row>
    <row r="12" spans="1:15" s="68" customFormat="1" ht="12.75">
      <c r="A12" s="210" t="s">
        <v>286</v>
      </c>
      <c r="B12" s="203"/>
      <c r="C12" s="207"/>
      <c r="D12" s="207"/>
      <c r="E12" s="207"/>
      <c r="F12" s="206"/>
      <c r="G12" s="207"/>
      <c r="H12" s="206"/>
      <c r="I12" s="207"/>
      <c r="J12" s="206"/>
      <c r="K12" s="207"/>
      <c r="L12" s="206"/>
      <c r="M12" s="207"/>
      <c r="N12" s="206"/>
      <c r="O12" s="207"/>
    </row>
    <row r="13" spans="1:17" s="68" customFormat="1" ht="12.75">
      <c r="A13" s="208" t="s">
        <v>34</v>
      </c>
      <c r="B13" s="258" t="s">
        <v>196</v>
      </c>
      <c r="C13" s="209">
        <f>SUM(D13:O13)</f>
        <v>117419</v>
      </c>
      <c r="D13" s="209">
        <v>106586</v>
      </c>
      <c r="E13" s="209"/>
      <c r="F13" s="212"/>
      <c r="G13" s="209"/>
      <c r="H13" s="212">
        <v>10833</v>
      </c>
      <c r="I13" s="209"/>
      <c r="J13" s="212"/>
      <c r="K13" s="209"/>
      <c r="L13" s="212"/>
      <c r="M13" s="209"/>
      <c r="N13" s="212"/>
      <c r="O13" s="209"/>
      <c r="P13" s="415">
        <f>SUM(D13:O13)</f>
        <v>117419</v>
      </c>
      <c r="Q13" s="415">
        <f>P13-C13</f>
        <v>0</v>
      </c>
    </row>
    <row r="14" spans="1:17" ht="12.75">
      <c r="A14" s="208" t="s">
        <v>464</v>
      </c>
      <c r="B14" s="258"/>
      <c r="C14" s="209">
        <v>118483</v>
      </c>
      <c r="D14" s="209">
        <v>106891</v>
      </c>
      <c r="E14" s="209">
        <v>0</v>
      </c>
      <c r="F14" s="212">
        <v>0</v>
      </c>
      <c r="G14" s="209">
        <v>0</v>
      </c>
      <c r="H14" s="212">
        <v>10833</v>
      </c>
      <c r="I14" s="209">
        <v>0</v>
      </c>
      <c r="J14" s="212">
        <v>0</v>
      </c>
      <c r="K14" s="209">
        <v>0</v>
      </c>
      <c r="L14" s="212">
        <v>0</v>
      </c>
      <c r="M14" s="209">
        <v>0</v>
      </c>
      <c r="N14" s="212">
        <v>0</v>
      </c>
      <c r="O14" s="209">
        <v>759</v>
      </c>
      <c r="P14" s="415">
        <f aca="true" t="shared" si="0" ref="P14:P77">SUM(D14:O14)</f>
        <v>118483</v>
      </c>
      <c r="Q14" s="415">
        <f aca="true" t="shared" si="1" ref="Q14:Q77">P14-C14</f>
        <v>0</v>
      </c>
    </row>
    <row r="15" spans="1:17" ht="12.75">
      <c r="A15" s="208" t="s">
        <v>570</v>
      </c>
      <c r="B15" s="258"/>
      <c r="C15" s="209">
        <v>125840</v>
      </c>
      <c r="D15" s="209">
        <v>107298</v>
      </c>
      <c r="E15" s="209">
        <v>0</v>
      </c>
      <c r="F15" s="212">
        <v>0</v>
      </c>
      <c r="G15" s="209">
        <v>0</v>
      </c>
      <c r="H15" s="212">
        <v>17783</v>
      </c>
      <c r="I15" s="209">
        <v>0</v>
      </c>
      <c r="J15" s="212">
        <v>0</v>
      </c>
      <c r="K15" s="209">
        <v>0</v>
      </c>
      <c r="L15" s="212">
        <v>0</v>
      </c>
      <c r="M15" s="209">
        <v>0</v>
      </c>
      <c r="N15" s="212">
        <v>0</v>
      </c>
      <c r="O15" s="209">
        <v>759</v>
      </c>
      <c r="P15" s="415">
        <f t="shared" si="0"/>
        <v>125840</v>
      </c>
      <c r="Q15" s="415">
        <f t="shared" si="1"/>
        <v>0</v>
      </c>
    </row>
    <row r="16" spans="1:17" ht="12.75">
      <c r="A16" s="208" t="s">
        <v>733</v>
      </c>
      <c r="B16" s="258"/>
      <c r="C16" s="209">
        <v>42</v>
      </c>
      <c r="D16" s="209"/>
      <c r="E16" s="209"/>
      <c r="F16" s="212"/>
      <c r="G16" s="209"/>
      <c r="H16" s="212"/>
      <c r="I16" s="209"/>
      <c r="J16" s="212"/>
      <c r="K16" s="209"/>
      <c r="L16" s="212"/>
      <c r="M16" s="209"/>
      <c r="N16" s="212"/>
      <c r="O16" s="209">
        <v>42</v>
      </c>
      <c r="P16" s="415">
        <f t="shared" si="0"/>
        <v>42</v>
      </c>
      <c r="Q16" s="415">
        <f t="shared" si="1"/>
        <v>0</v>
      </c>
    </row>
    <row r="17" spans="1:17" ht="12.75">
      <c r="A17" s="208" t="s">
        <v>734</v>
      </c>
      <c r="B17" s="258"/>
      <c r="C17" s="209">
        <v>-12037</v>
      </c>
      <c r="D17" s="209"/>
      <c r="E17" s="209"/>
      <c r="F17" s="212"/>
      <c r="G17" s="209"/>
      <c r="H17" s="212">
        <v>-12037</v>
      </c>
      <c r="I17" s="209"/>
      <c r="J17" s="212"/>
      <c r="K17" s="209"/>
      <c r="L17" s="212"/>
      <c r="M17" s="209"/>
      <c r="N17" s="212"/>
      <c r="O17" s="209"/>
      <c r="P17" s="415">
        <f t="shared" si="0"/>
        <v>-12037</v>
      </c>
      <c r="Q17" s="415">
        <f t="shared" si="1"/>
        <v>0</v>
      </c>
    </row>
    <row r="18" spans="1:17" ht="12.75">
      <c r="A18" s="208" t="s">
        <v>735</v>
      </c>
      <c r="B18" s="258"/>
      <c r="C18" s="209">
        <v>2740</v>
      </c>
      <c r="D18" s="209">
        <v>2740</v>
      </c>
      <c r="E18" s="209"/>
      <c r="F18" s="212"/>
      <c r="G18" s="209"/>
      <c r="H18" s="212"/>
      <c r="I18" s="209"/>
      <c r="J18" s="212"/>
      <c r="K18" s="209"/>
      <c r="L18" s="212"/>
      <c r="M18" s="209"/>
      <c r="N18" s="212"/>
      <c r="O18" s="209"/>
      <c r="P18" s="415">
        <f t="shared" si="0"/>
        <v>2740</v>
      </c>
      <c r="Q18" s="415">
        <f t="shared" si="1"/>
        <v>0</v>
      </c>
    </row>
    <row r="19" spans="1:17" ht="12.75">
      <c r="A19" s="208" t="s">
        <v>571</v>
      </c>
      <c r="B19" s="258"/>
      <c r="C19" s="209">
        <f aca="true" t="shared" si="2" ref="C19:O19">SUM(C16:C18)</f>
        <v>-9255</v>
      </c>
      <c r="D19" s="209">
        <f t="shared" si="2"/>
        <v>2740</v>
      </c>
      <c r="E19" s="209">
        <f t="shared" si="2"/>
        <v>0</v>
      </c>
      <c r="F19" s="209">
        <f t="shared" si="2"/>
        <v>0</v>
      </c>
      <c r="G19" s="209">
        <f t="shared" si="2"/>
        <v>0</v>
      </c>
      <c r="H19" s="209">
        <f t="shared" si="2"/>
        <v>-12037</v>
      </c>
      <c r="I19" s="209">
        <f t="shared" si="2"/>
        <v>0</v>
      </c>
      <c r="J19" s="209">
        <f t="shared" si="2"/>
        <v>0</v>
      </c>
      <c r="K19" s="209">
        <f t="shared" si="2"/>
        <v>0</v>
      </c>
      <c r="L19" s="209">
        <f t="shared" si="2"/>
        <v>0</v>
      </c>
      <c r="M19" s="209">
        <f t="shared" si="2"/>
        <v>0</v>
      </c>
      <c r="N19" s="209">
        <f t="shared" si="2"/>
        <v>0</v>
      </c>
      <c r="O19" s="209">
        <f t="shared" si="2"/>
        <v>42</v>
      </c>
      <c r="P19" s="415">
        <f t="shared" si="0"/>
        <v>-9255</v>
      </c>
      <c r="Q19" s="415">
        <f t="shared" si="1"/>
        <v>0</v>
      </c>
    </row>
    <row r="20" spans="1:17" ht="12.75">
      <c r="A20" s="424" t="s">
        <v>736</v>
      </c>
      <c r="B20" s="257"/>
      <c r="C20" s="211">
        <f aca="true" t="shared" si="3" ref="C20:O20">C15+C19</f>
        <v>116585</v>
      </c>
      <c r="D20" s="211">
        <f t="shared" si="3"/>
        <v>110038</v>
      </c>
      <c r="E20" s="211">
        <f t="shared" si="3"/>
        <v>0</v>
      </c>
      <c r="F20" s="211">
        <f t="shared" si="3"/>
        <v>0</v>
      </c>
      <c r="G20" s="211">
        <f t="shared" si="3"/>
        <v>0</v>
      </c>
      <c r="H20" s="211">
        <f t="shared" si="3"/>
        <v>5746</v>
      </c>
      <c r="I20" s="211">
        <f t="shared" si="3"/>
        <v>0</v>
      </c>
      <c r="J20" s="211">
        <f t="shared" si="3"/>
        <v>0</v>
      </c>
      <c r="K20" s="211">
        <f t="shared" si="3"/>
        <v>0</v>
      </c>
      <c r="L20" s="211">
        <f t="shared" si="3"/>
        <v>0</v>
      </c>
      <c r="M20" s="211">
        <f t="shared" si="3"/>
        <v>0</v>
      </c>
      <c r="N20" s="211">
        <f t="shared" si="3"/>
        <v>0</v>
      </c>
      <c r="O20" s="211">
        <f t="shared" si="3"/>
        <v>801</v>
      </c>
      <c r="P20" s="415">
        <f t="shared" si="0"/>
        <v>116585</v>
      </c>
      <c r="Q20" s="415">
        <f t="shared" si="1"/>
        <v>0</v>
      </c>
    </row>
    <row r="21" spans="1:17" ht="12.75">
      <c r="A21" s="426" t="s">
        <v>287</v>
      </c>
      <c r="B21" s="204"/>
      <c r="C21" s="209"/>
      <c r="D21" s="209"/>
      <c r="E21" s="209"/>
      <c r="F21" s="212"/>
      <c r="G21" s="209"/>
      <c r="H21" s="212"/>
      <c r="I21" s="209"/>
      <c r="J21" s="212"/>
      <c r="K21" s="209"/>
      <c r="L21" s="212"/>
      <c r="M21" s="209"/>
      <c r="N21" s="212"/>
      <c r="O21" s="209"/>
      <c r="P21" s="415">
        <f t="shared" si="0"/>
        <v>0</v>
      </c>
      <c r="Q21" s="415">
        <f t="shared" si="1"/>
        <v>0</v>
      </c>
    </row>
    <row r="22" spans="1:17" s="68" customFormat="1" ht="12.75">
      <c r="A22" s="208" t="s">
        <v>34</v>
      </c>
      <c r="B22" s="258" t="s">
        <v>196</v>
      </c>
      <c r="C22" s="209">
        <f>SUM(D22:O22)</f>
        <v>96049</v>
      </c>
      <c r="D22" s="209">
        <v>87938</v>
      </c>
      <c r="E22" s="209"/>
      <c r="F22" s="212"/>
      <c r="G22" s="209"/>
      <c r="H22" s="212">
        <v>8111</v>
      </c>
      <c r="I22" s="209"/>
      <c r="J22" s="212"/>
      <c r="K22" s="209"/>
      <c r="L22" s="212"/>
      <c r="M22" s="209"/>
      <c r="N22" s="212"/>
      <c r="O22" s="209"/>
      <c r="P22" s="415">
        <f t="shared" si="0"/>
        <v>96049</v>
      </c>
      <c r="Q22" s="415">
        <f t="shared" si="1"/>
        <v>0</v>
      </c>
    </row>
    <row r="23" spans="1:17" ht="12.75">
      <c r="A23" s="208" t="s">
        <v>464</v>
      </c>
      <c r="B23" s="258"/>
      <c r="C23" s="209">
        <v>97055</v>
      </c>
      <c r="D23" s="209">
        <v>88323</v>
      </c>
      <c r="E23" s="209">
        <v>0</v>
      </c>
      <c r="F23" s="212">
        <v>0</v>
      </c>
      <c r="G23" s="209">
        <v>0</v>
      </c>
      <c r="H23" s="212">
        <v>8111</v>
      </c>
      <c r="I23" s="209">
        <v>0</v>
      </c>
      <c r="J23" s="212">
        <v>0</v>
      </c>
      <c r="K23" s="209">
        <v>0</v>
      </c>
      <c r="L23" s="212">
        <v>0</v>
      </c>
      <c r="M23" s="209">
        <v>0</v>
      </c>
      <c r="N23" s="212">
        <v>0</v>
      </c>
      <c r="O23" s="209">
        <v>621</v>
      </c>
      <c r="P23" s="415">
        <f t="shared" si="0"/>
        <v>97055</v>
      </c>
      <c r="Q23" s="415">
        <f t="shared" si="1"/>
        <v>0</v>
      </c>
    </row>
    <row r="24" spans="1:17" s="68" customFormat="1" ht="12.75">
      <c r="A24" s="208" t="s">
        <v>570</v>
      </c>
      <c r="B24" s="258"/>
      <c r="C24" s="209">
        <v>102693</v>
      </c>
      <c r="D24" s="209">
        <v>88861</v>
      </c>
      <c r="E24" s="209">
        <v>0</v>
      </c>
      <c r="F24" s="209">
        <v>0</v>
      </c>
      <c r="G24" s="209">
        <v>0</v>
      </c>
      <c r="H24" s="209">
        <v>13211</v>
      </c>
      <c r="I24" s="209">
        <v>0</v>
      </c>
      <c r="J24" s="209">
        <v>0</v>
      </c>
      <c r="K24" s="209">
        <v>0</v>
      </c>
      <c r="L24" s="209">
        <v>0</v>
      </c>
      <c r="M24" s="209">
        <v>0</v>
      </c>
      <c r="N24" s="209">
        <v>0</v>
      </c>
      <c r="O24" s="209">
        <v>621</v>
      </c>
      <c r="P24" s="415">
        <f t="shared" si="0"/>
        <v>102693</v>
      </c>
      <c r="Q24" s="415">
        <f t="shared" si="1"/>
        <v>0</v>
      </c>
    </row>
    <row r="25" spans="1:17" ht="12.75">
      <c r="A25" s="208" t="s">
        <v>733</v>
      </c>
      <c r="B25" s="258"/>
      <c r="C25" s="209">
        <v>-404</v>
      </c>
      <c r="D25" s="209"/>
      <c r="E25" s="209"/>
      <c r="F25" s="212"/>
      <c r="G25" s="209"/>
      <c r="H25" s="212"/>
      <c r="I25" s="209"/>
      <c r="J25" s="212"/>
      <c r="K25" s="209"/>
      <c r="L25" s="212"/>
      <c r="M25" s="209"/>
      <c r="N25" s="212"/>
      <c r="O25" s="209">
        <v>-404</v>
      </c>
      <c r="P25" s="415">
        <f t="shared" si="0"/>
        <v>-404</v>
      </c>
      <c r="Q25" s="415">
        <f t="shared" si="1"/>
        <v>0</v>
      </c>
    </row>
    <row r="26" spans="1:17" ht="12.75">
      <c r="A26" s="208" t="s">
        <v>734</v>
      </c>
      <c r="B26" s="258"/>
      <c r="C26" s="209">
        <v>-7091</v>
      </c>
      <c r="D26" s="209"/>
      <c r="E26" s="209"/>
      <c r="F26" s="212"/>
      <c r="G26" s="209"/>
      <c r="H26" s="212">
        <v>-7091</v>
      </c>
      <c r="I26" s="209"/>
      <c r="J26" s="212"/>
      <c r="K26" s="209"/>
      <c r="L26" s="212"/>
      <c r="M26" s="209"/>
      <c r="N26" s="212"/>
      <c r="O26" s="209"/>
      <c r="P26" s="415">
        <f t="shared" si="0"/>
        <v>-7091</v>
      </c>
      <c r="Q26" s="415">
        <f t="shared" si="1"/>
        <v>0</v>
      </c>
    </row>
    <row r="27" spans="1:17" ht="12.75">
      <c r="A27" s="208" t="s">
        <v>735</v>
      </c>
      <c r="B27" s="258"/>
      <c r="C27" s="209">
        <v>6754</v>
      </c>
      <c r="D27" s="209">
        <v>6754</v>
      </c>
      <c r="E27" s="209"/>
      <c r="F27" s="212"/>
      <c r="G27" s="209"/>
      <c r="H27" s="212"/>
      <c r="I27" s="209"/>
      <c r="J27" s="212"/>
      <c r="K27" s="209"/>
      <c r="L27" s="212"/>
      <c r="M27" s="209"/>
      <c r="N27" s="212"/>
      <c r="O27" s="209"/>
      <c r="P27" s="415">
        <f t="shared" si="0"/>
        <v>6754</v>
      </c>
      <c r="Q27" s="415">
        <f t="shared" si="1"/>
        <v>0</v>
      </c>
    </row>
    <row r="28" spans="1:17" ht="12.75">
      <c r="A28" s="208" t="s">
        <v>571</v>
      </c>
      <c r="B28" s="258"/>
      <c r="C28" s="209">
        <f aca="true" t="shared" si="4" ref="C28:O28">SUM(C25:C27)</f>
        <v>-741</v>
      </c>
      <c r="D28" s="209">
        <f t="shared" si="4"/>
        <v>6754</v>
      </c>
      <c r="E28" s="209">
        <f t="shared" si="4"/>
        <v>0</v>
      </c>
      <c r="F28" s="209">
        <f t="shared" si="4"/>
        <v>0</v>
      </c>
      <c r="G28" s="209">
        <f t="shared" si="4"/>
        <v>0</v>
      </c>
      <c r="H28" s="209">
        <f t="shared" si="4"/>
        <v>-7091</v>
      </c>
      <c r="I28" s="209">
        <f t="shared" si="4"/>
        <v>0</v>
      </c>
      <c r="J28" s="209">
        <f t="shared" si="4"/>
        <v>0</v>
      </c>
      <c r="K28" s="209">
        <f t="shared" si="4"/>
        <v>0</v>
      </c>
      <c r="L28" s="209">
        <f t="shared" si="4"/>
        <v>0</v>
      </c>
      <c r="M28" s="209">
        <f t="shared" si="4"/>
        <v>0</v>
      </c>
      <c r="N28" s="209">
        <f t="shared" si="4"/>
        <v>0</v>
      </c>
      <c r="O28" s="209">
        <f t="shared" si="4"/>
        <v>-404</v>
      </c>
      <c r="P28" s="415">
        <f t="shared" si="0"/>
        <v>-741</v>
      </c>
      <c r="Q28" s="415">
        <f t="shared" si="1"/>
        <v>0</v>
      </c>
    </row>
    <row r="29" spans="1:17" ht="12.75">
      <c r="A29" s="424" t="s">
        <v>736</v>
      </c>
      <c r="B29" s="257"/>
      <c r="C29" s="211">
        <f aca="true" t="shared" si="5" ref="C29:O29">C24+C28</f>
        <v>101952</v>
      </c>
      <c r="D29" s="211">
        <f t="shared" si="5"/>
        <v>95615</v>
      </c>
      <c r="E29" s="211">
        <f t="shared" si="5"/>
        <v>0</v>
      </c>
      <c r="F29" s="211">
        <f t="shared" si="5"/>
        <v>0</v>
      </c>
      <c r="G29" s="211">
        <f t="shared" si="5"/>
        <v>0</v>
      </c>
      <c r="H29" s="211">
        <f t="shared" si="5"/>
        <v>6120</v>
      </c>
      <c r="I29" s="211">
        <f t="shared" si="5"/>
        <v>0</v>
      </c>
      <c r="J29" s="211">
        <f t="shared" si="5"/>
        <v>0</v>
      </c>
      <c r="K29" s="211">
        <f t="shared" si="5"/>
        <v>0</v>
      </c>
      <c r="L29" s="211">
        <f t="shared" si="5"/>
        <v>0</v>
      </c>
      <c r="M29" s="211">
        <f t="shared" si="5"/>
        <v>0</v>
      </c>
      <c r="N29" s="211">
        <f t="shared" si="5"/>
        <v>0</v>
      </c>
      <c r="O29" s="211">
        <f t="shared" si="5"/>
        <v>217</v>
      </c>
      <c r="P29" s="415">
        <f t="shared" si="0"/>
        <v>101952</v>
      </c>
      <c r="Q29" s="415">
        <f t="shared" si="1"/>
        <v>0</v>
      </c>
    </row>
    <row r="30" spans="1:17" ht="12.75">
      <c r="A30" s="210" t="s">
        <v>288</v>
      </c>
      <c r="B30" s="203"/>
      <c r="C30" s="209"/>
      <c r="D30" s="209"/>
      <c r="E30" s="209"/>
      <c r="F30" s="206"/>
      <c r="G30" s="207"/>
      <c r="H30" s="206"/>
      <c r="I30" s="207"/>
      <c r="J30" s="206"/>
      <c r="K30" s="207"/>
      <c r="L30" s="206"/>
      <c r="M30" s="207"/>
      <c r="N30" s="206"/>
      <c r="O30" s="207"/>
      <c r="P30" s="415">
        <f t="shared" si="0"/>
        <v>0</v>
      </c>
      <c r="Q30" s="415">
        <f t="shared" si="1"/>
        <v>0</v>
      </c>
    </row>
    <row r="31" spans="1:17" s="68" customFormat="1" ht="12.75">
      <c r="A31" s="208" t="s">
        <v>34</v>
      </c>
      <c r="B31" s="258" t="s">
        <v>196</v>
      </c>
      <c r="C31" s="209">
        <f>SUM(D31:O31)</f>
        <v>56533</v>
      </c>
      <c r="D31" s="209">
        <v>51783</v>
      </c>
      <c r="E31" s="209"/>
      <c r="F31" s="212"/>
      <c r="G31" s="209"/>
      <c r="H31" s="212">
        <v>4750</v>
      </c>
      <c r="I31" s="209"/>
      <c r="J31" s="212"/>
      <c r="K31" s="209"/>
      <c r="L31" s="212"/>
      <c r="M31" s="209"/>
      <c r="N31" s="212"/>
      <c r="O31" s="209"/>
      <c r="P31" s="415">
        <f t="shared" si="0"/>
        <v>56533</v>
      </c>
      <c r="Q31" s="415">
        <f t="shared" si="1"/>
        <v>0</v>
      </c>
    </row>
    <row r="32" spans="1:17" ht="12.75">
      <c r="A32" s="208" t="s">
        <v>464</v>
      </c>
      <c r="B32" s="258"/>
      <c r="C32" s="209">
        <v>56976</v>
      </c>
      <c r="D32" s="209">
        <v>51861</v>
      </c>
      <c r="E32" s="209">
        <v>0</v>
      </c>
      <c r="F32" s="212">
        <v>0</v>
      </c>
      <c r="G32" s="209">
        <v>0</v>
      </c>
      <c r="H32" s="212">
        <v>4750</v>
      </c>
      <c r="I32" s="209">
        <v>0</v>
      </c>
      <c r="J32" s="212">
        <v>0</v>
      </c>
      <c r="K32" s="209">
        <v>0</v>
      </c>
      <c r="L32" s="212">
        <v>0</v>
      </c>
      <c r="M32" s="209">
        <v>0</v>
      </c>
      <c r="N32" s="212">
        <v>0</v>
      </c>
      <c r="O32" s="209">
        <v>365</v>
      </c>
      <c r="P32" s="415">
        <f t="shared" si="0"/>
        <v>56976</v>
      </c>
      <c r="Q32" s="415">
        <f t="shared" si="1"/>
        <v>0</v>
      </c>
    </row>
    <row r="33" spans="1:17" ht="12.75">
      <c r="A33" s="208" t="s">
        <v>570</v>
      </c>
      <c r="B33" s="258"/>
      <c r="C33" s="209">
        <v>59342</v>
      </c>
      <c r="D33" s="209">
        <v>52027</v>
      </c>
      <c r="E33" s="209">
        <v>0</v>
      </c>
      <c r="F33" s="212">
        <v>0</v>
      </c>
      <c r="G33" s="209">
        <v>0</v>
      </c>
      <c r="H33" s="212">
        <v>6950</v>
      </c>
      <c r="I33" s="209">
        <v>0</v>
      </c>
      <c r="J33" s="212">
        <v>0</v>
      </c>
      <c r="K33" s="209">
        <v>0</v>
      </c>
      <c r="L33" s="212">
        <v>0</v>
      </c>
      <c r="M33" s="209">
        <v>0</v>
      </c>
      <c r="N33" s="212">
        <v>0</v>
      </c>
      <c r="O33" s="209">
        <v>365</v>
      </c>
      <c r="P33" s="415">
        <f t="shared" si="0"/>
        <v>59342</v>
      </c>
      <c r="Q33" s="415">
        <f t="shared" si="1"/>
        <v>0</v>
      </c>
    </row>
    <row r="34" spans="1:17" ht="12.75">
      <c r="A34" s="208" t="s">
        <v>734</v>
      </c>
      <c r="B34" s="258"/>
      <c r="C34" s="209">
        <v>-3149</v>
      </c>
      <c r="D34" s="209"/>
      <c r="E34" s="209"/>
      <c r="F34" s="212"/>
      <c r="G34" s="209"/>
      <c r="H34" s="212">
        <v>-3149</v>
      </c>
      <c r="I34" s="209"/>
      <c r="J34" s="212"/>
      <c r="K34" s="209"/>
      <c r="L34" s="212"/>
      <c r="M34" s="209"/>
      <c r="N34" s="212"/>
      <c r="O34" s="209"/>
      <c r="P34" s="415">
        <f t="shared" si="0"/>
        <v>-3149</v>
      </c>
      <c r="Q34" s="415">
        <f t="shared" si="1"/>
        <v>0</v>
      </c>
    </row>
    <row r="35" spans="1:17" ht="12.75">
      <c r="A35" s="208" t="s">
        <v>733</v>
      </c>
      <c r="B35" s="258"/>
      <c r="C35" s="209">
        <v>362</v>
      </c>
      <c r="D35" s="209"/>
      <c r="E35" s="209"/>
      <c r="F35" s="212"/>
      <c r="G35" s="209"/>
      <c r="H35" s="212"/>
      <c r="I35" s="209"/>
      <c r="J35" s="212"/>
      <c r="K35" s="209"/>
      <c r="L35" s="212"/>
      <c r="M35" s="209"/>
      <c r="N35" s="212"/>
      <c r="O35" s="209">
        <v>362</v>
      </c>
      <c r="P35" s="415">
        <f t="shared" si="0"/>
        <v>362</v>
      </c>
      <c r="Q35" s="415">
        <f t="shared" si="1"/>
        <v>0</v>
      </c>
    </row>
    <row r="36" spans="1:17" ht="12.75">
      <c r="A36" s="208" t="s">
        <v>571</v>
      </c>
      <c r="B36" s="258"/>
      <c r="C36" s="209">
        <f aca="true" t="shared" si="6" ref="C36:O36">SUM(C34:C35)</f>
        <v>-2787</v>
      </c>
      <c r="D36" s="209">
        <f t="shared" si="6"/>
        <v>0</v>
      </c>
      <c r="E36" s="209">
        <f t="shared" si="6"/>
        <v>0</v>
      </c>
      <c r="F36" s="209">
        <f t="shared" si="6"/>
        <v>0</v>
      </c>
      <c r="G36" s="209">
        <f t="shared" si="6"/>
        <v>0</v>
      </c>
      <c r="H36" s="209">
        <f t="shared" si="6"/>
        <v>-3149</v>
      </c>
      <c r="I36" s="209">
        <f t="shared" si="6"/>
        <v>0</v>
      </c>
      <c r="J36" s="209">
        <f t="shared" si="6"/>
        <v>0</v>
      </c>
      <c r="K36" s="209">
        <f t="shared" si="6"/>
        <v>0</v>
      </c>
      <c r="L36" s="209">
        <f t="shared" si="6"/>
        <v>0</v>
      </c>
      <c r="M36" s="209">
        <f t="shared" si="6"/>
        <v>0</v>
      </c>
      <c r="N36" s="209">
        <f t="shared" si="6"/>
        <v>0</v>
      </c>
      <c r="O36" s="209">
        <f t="shared" si="6"/>
        <v>362</v>
      </c>
      <c r="P36" s="415">
        <f t="shared" si="0"/>
        <v>-2787</v>
      </c>
      <c r="Q36" s="415">
        <f t="shared" si="1"/>
        <v>0</v>
      </c>
    </row>
    <row r="37" spans="1:17" ht="12.75">
      <c r="A37" s="424" t="s">
        <v>736</v>
      </c>
      <c r="B37" s="257"/>
      <c r="C37" s="211">
        <f aca="true" t="shared" si="7" ref="C37:O37">C33+C36</f>
        <v>56555</v>
      </c>
      <c r="D37" s="211">
        <f t="shared" si="7"/>
        <v>52027</v>
      </c>
      <c r="E37" s="211">
        <f t="shared" si="7"/>
        <v>0</v>
      </c>
      <c r="F37" s="211">
        <f t="shared" si="7"/>
        <v>0</v>
      </c>
      <c r="G37" s="211">
        <f t="shared" si="7"/>
        <v>0</v>
      </c>
      <c r="H37" s="211">
        <f t="shared" si="7"/>
        <v>3801</v>
      </c>
      <c r="I37" s="211">
        <f t="shared" si="7"/>
        <v>0</v>
      </c>
      <c r="J37" s="211">
        <f t="shared" si="7"/>
        <v>0</v>
      </c>
      <c r="K37" s="211">
        <f t="shared" si="7"/>
        <v>0</v>
      </c>
      <c r="L37" s="211">
        <f t="shared" si="7"/>
        <v>0</v>
      </c>
      <c r="M37" s="211">
        <f t="shared" si="7"/>
        <v>0</v>
      </c>
      <c r="N37" s="211">
        <f t="shared" si="7"/>
        <v>0</v>
      </c>
      <c r="O37" s="211">
        <f t="shared" si="7"/>
        <v>727</v>
      </c>
      <c r="P37" s="415">
        <f t="shared" si="0"/>
        <v>56555</v>
      </c>
      <c r="Q37" s="415">
        <f t="shared" si="1"/>
        <v>0</v>
      </c>
    </row>
    <row r="38" spans="1:17" ht="12.75">
      <c r="A38" s="210" t="s">
        <v>289</v>
      </c>
      <c r="B38" s="204"/>
      <c r="C38" s="209"/>
      <c r="D38" s="209"/>
      <c r="E38" s="209"/>
      <c r="F38" s="206"/>
      <c r="G38" s="207"/>
      <c r="H38" s="206"/>
      <c r="I38" s="207"/>
      <c r="J38" s="206"/>
      <c r="K38" s="207"/>
      <c r="L38" s="206"/>
      <c r="M38" s="207"/>
      <c r="N38" s="206"/>
      <c r="O38" s="207"/>
      <c r="P38" s="415">
        <f t="shared" si="0"/>
        <v>0</v>
      </c>
      <c r="Q38" s="415">
        <f t="shared" si="1"/>
        <v>0</v>
      </c>
    </row>
    <row r="39" spans="1:17" s="68" customFormat="1" ht="12.75">
      <c r="A39" s="208" t="s">
        <v>34</v>
      </c>
      <c r="B39" s="258" t="s">
        <v>196</v>
      </c>
      <c r="C39" s="209">
        <f>SUM(D39:O39)</f>
        <v>23993</v>
      </c>
      <c r="D39" s="209">
        <v>23343</v>
      </c>
      <c r="E39" s="209"/>
      <c r="F39" s="212"/>
      <c r="G39" s="209"/>
      <c r="H39" s="212">
        <v>650</v>
      </c>
      <c r="I39" s="209"/>
      <c r="J39" s="212"/>
      <c r="K39" s="209"/>
      <c r="L39" s="212"/>
      <c r="M39" s="209"/>
      <c r="N39" s="212"/>
      <c r="O39" s="209"/>
      <c r="P39" s="415">
        <f t="shared" si="0"/>
        <v>23993</v>
      </c>
      <c r="Q39" s="415">
        <f t="shared" si="1"/>
        <v>0</v>
      </c>
    </row>
    <row r="40" spans="1:17" ht="12.75">
      <c r="A40" s="208" t="s">
        <v>464</v>
      </c>
      <c r="B40" s="258"/>
      <c r="C40" s="209">
        <v>24603</v>
      </c>
      <c r="D40" s="209">
        <v>23751</v>
      </c>
      <c r="E40" s="209">
        <v>0</v>
      </c>
      <c r="F40" s="212">
        <v>0</v>
      </c>
      <c r="G40" s="209">
        <v>0</v>
      </c>
      <c r="H40" s="212">
        <v>650</v>
      </c>
      <c r="I40" s="209">
        <v>0</v>
      </c>
      <c r="J40" s="212">
        <v>0</v>
      </c>
      <c r="K40" s="209">
        <v>0</v>
      </c>
      <c r="L40" s="212">
        <v>0</v>
      </c>
      <c r="M40" s="209">
        <v>0</v>
      </c>
      <c r="N40" s="212">
        <v>0</v>
      </c>
      <c r="O40" s="209">
        <v>202</v>
      </c>
      <c r="P40" s="415">
        <f t="shared" si="0"/>
        <v>24603</v>
      </c>
      <c r="Q40" s="415">
        <f t="shared" si="1"/>
        <v>0</v>
      </c>
    </row>
    <row r="41" spans="1:17" s="68" customFormat="1" ht="12.75">
      <c r="A41" s="208" t="s">
        <v>570</v>
      </c>
      <c r="B41" s="258"/>
      <c r="C41" s="209">
        <v>24889</v>
      </c>
      <c r="D41" s="209">
        <v>24037</v>
      </c>
      <c r="E41" s="209">
        <v>0</v>
      </c>
      <c r="F41" s="212">
        <v>0</v>
      </c>
      <c r="G41" s="209">
        <v>0</v>
      </c>
      <c r="H41" s="212">
        <v>650</v>
      </c>
      <c r="I41" s="209">
        <v>0</v>
      </c>
      <c r="J41" s="212">
        <v>0</v>
      </c>
      <c r="K41" s="209">
        <v>0</v>
      </c>
      <c r="L41" s="212">
        <v>0</v>
      </c>
      <c r="M41" s="209">
        <v>0</v>
      </c>
      <c r="N41" s="212">
        <v>0</v>
      </c>
      <c r="O41" s="209">
        <v>202</v>
      </c>
      <c r="P41" s="415">
        <f t="shared" si="0"/>
        <v>24889</v>
      </c>
      <c r="Q41" s="415">
        <f t="shared" si="1"/>
        <v>0</v>
      </c>
    </row>
    <row r="42" spans="1:17" s="68" customFormat="1" ht="12.75">
      <c r="A42" s="208" t="s">
        <v>737</v>
      </c>
      <c r="B42" s="258"/>
      <c r="C42" s="209">
        <v>67</v>
      </c>
      <c r="D42" s="209"/>
      <c r="E42" s="209"/>
      <c r="F42" s="212"/>
      <c r="G42" s="209"/>
      <c r="H42" s="212">
        <v>56</v>
      </c>
      <c r="I42" s="209">
        <v>1</v>
      </c>
      <c r="J42" s="212">
        <v>10</v>
      </c>
      <c r="K42" s="209"/>
      <c r="L42" s="212"/>
      <c r="M42" s="209"/>
      <c r="N42" s="212"/>
      <c r="O42" s="209"/>
      <c r="P42" s="415">
        <f t="shared" si="0"/>
        <v>67</v>
      </c>
      <c r="Q42" s="415">
        <f t="shared" si="1"/>
        <v>0</v>
      </c>
    </row>
    <row r="43" spans="1:17" ht="12.75">
      <c r="A43" s="208" t="s">
        <v>735</v>
      </c>
      <c r="B43" s="258"/>
      <c r="C43" s="209">
        <v>375</v>
      </c>
      <c r="D43" s="209">
        <v>375</v>
      </c>
      <c r="E43" s="209"/>
      <c r="F43" s="212"/>
      <c r="G43" s="209"/>
      <c r="H43" s="212"/>
      <c r="I43" s="209"/>
      <c r="J43" s="212"/>
      <c r="K43" s="209"/>
      <c r="L43" s="212"/>
      <c r="M43" s="209"/>
      <c r="N43" s="212"/>
      <c r="O43" s="209"/>
      <c r="P43" s="415">
        <f t="shared" si="0"/>
        <v>375</v>
      </c>
      <c r="Q43" s="415">
        <f t="shared" si="1"/>
        <v>0</v>
      </c>
    </row>
    <row r="44" spans="1:17" ht="12.75">
      <c r="A44" s="208" t="s">
        <v>571</v>
      </c>
      <c r="B44" s="258"/>
      <c r="C44" s="209">
        <f aca="true" t="shared" si="8" ref="C44:O44">SUM(C42:C43)</f>
        <v>442</v>
      </c>
      <c r="D44" s="209">
        <f t="shared" si="8"/>
        <v>375</v>
      </c>
      <c r="E44" s="209">
        <f t="shared" si="8"/>
        <v>0</v>
      </c>
      <c r="F44" s="209">
        <f t="shared" si="8"/>
        <v>0</v>
      </c>
      <c r="G44" s="209">
        <f t="shared" si="8"/>
        <v>0</v>
      </c>
      <c r="H44" s="209">
        <f t="shared" si="8"/>
        <v>56</v>
      </c>
      <c r="I44" s="209">
        <f t="shared" si="8"/>
        <v>1</v>
      </c>
      <c r="J44" s="209">
        <f t="shared" si="8"/>
        <v>10</v>
      </c>
      <c r="K44" s="209">
        <f t="shared" si="8"/>
        <v>0</v>
      </c>
      <c r="L44" s="209">
        <f t="shared" si="8"/>
        <v>0</v>
      </c>
      <c r="M44" s="209">
        <f t="shared" si="8"/>
        <v>0</v>
      </c>
      <c r="N44" s="209">
        <f t="shared" si="8"/>
        <v>0</v>
      </c>
      <c r="O44" s="209">
        <f t="shared" si="8"/>
        <v>0</v>
      </c>
      <c r="P44" s="415">
        <f t="shared" si="0"/>
        <v>442</v>
      </c>
      <c r="Q44" s="415">
        <f t="shared" si="1"/>
        <v>0</v>
      </c>
    </row>
    <row r="45" spans="1:17" ht="12.75">
      <c r="A45" s="424" t="s">
        <v>736</v>
      </c>
      <c r="B45" s="257"/>
      <c r="C45" s="211">
        <f aca="true" t="shared" si="9" ref="C45:O45">C41+C44</f>
        <v>25331</v>
      </c>
      <c r="D45" s="211">
        <f t="shared" si="9"/>
        <v>24412</v>
      </c>
      <c r="E45" s="211">
        <f t="shared" si="9"/>
        <v>0</v>
      </c>
      <c r="F45" s="211">
        <f t="shared" si="9"/>
        <v>0</v>
      </c>
      <c r="G45" s="211">
        <f t="shared" si="9"/>
        <v>0</v>
      </c>
      <c r="H45" s="211">
        <f t="shared" si="9"/>
        <v>706</v>
      </c>
      <c r="I45" s="211">
        <f t="shared" si="9"/>
        <v>1</v>
      </c>
      <c r="J45" s="211">
        <f t="shared" si="9"/>
        <v>10</v>
      </c>
      <c r="K45" s="211">
        <f t="shared" si="9"/>
        <v>0</v>
      </c>
      <c r="L45" s="211">
        <f t="shared" si="9"/>
        <v>0</v>
      </c>
      <c r="M45" s="211">
        <f t="shared" si="9"/>
        <v>0</v>
      </c>
      <c r="N45" s="211">
        <f t="shared" si="9"/>
        <v>0</v>
      </c>
      <c r="O45" s="211">
        <f t="shared" si="9"/>
        <v>202</v>
      </c>
      <c r="P45" s="415">
        <f t="shared" si="0"/>
        <v>25331</v>
      </c>
      <c r="Q45" s="415">
        <f t="shared" si="1"/>
        <v>0</v>
      </c>
    </row>
    <row r="46" spans="1:17" ht="12.75">
      <c r="A46" s="213" t="s">
        <v>290</v>
      </c>
      <c r="B46" s="259"/>
      <c r="C46" s="209"/>
      <c r="D46" s="209"/>
      <c r="E46" s="209"/>
      <c r="F46" s="206"/>
      <c r="G46" s="207"/>
      <c r="H46" s="206"/>
      <c r="I46" s="207"/>
      <c r="J46" s="206"/>
      <c r="K46" s="207"/>
      <c r="L46" s="206"/>
      <c r="M46" s="207"/>
      <c r="N46" s="206"/>
      <c r="O46" s="207"/>
      <c r="P46" s="415">
        <f t="shared" si="0"/>
        <v>0</v>
      </c>
      <c r="Q46" s="415">
        <f t="shared" si="1"/>
        <v>0</v>
      </c>
    </row>
    <row r="47" spans="1:17" ht="12.75">
      <c r="A47" s="208" t="s">
        <v>34</v>
      </c>
      <c r="B47" s="258" t="s">
        <v>197</v>
      </c>
      <c r="C47" s="209">
        <f aca="true" t="shared" si="10" ref="C47:O49">SUM(C53,C62)</f>
        <v>143832</v>
      </c>
      <c r="D47" s="209">
        <f t="shared" si="10"/>
        <v>56576</v>
      </c>
      <c r="E47" s="209">
        <f t="shared" si="10"/>
        <v>0</v>
      </c>
      <c r="F47" s="209">
        <f t="shared" si="10"/>
        <v>0</v>
      </c>
      <c r="G47" s="209">
        <f t="shared" si="10"/>
        <v>0</v>
      </c>
      <c r="H47" s="209">
        <f t="shared" si="10"/>
        <v>87256</v>
      </c>
      <c r="I47" s="209">
        <f t="shared" si="10"/>
        <v>0</v>
      </c>
      <c r="J47" s="209">
        <f t="shared" si="10"/>
        <v>0</v>
      </c>
      <c r="K47" s="209">
        <f t="shared" si="10"/>
        <v>0</v>
      </c>
      <c r="L47" s="209">
        <f t="shared" si="10"/>
        <v>0</v>
      </c>
      <c r="M47" s="209">
        <f t="shared" si="10"/>
        <v>0</v>
      </c>
      <c r="N47" s="209">
        <f t="shared" si="10"/>
        <v>0</v>
      </c>
      <c r="O47" s="209">
        <f t="shared" si="10"/>
        <v>0</v>
      </c>
      <c r="P47" s="415">
        <f t="shared" si="0"/>
        <v>143832</v>
      </c>
      <c r="Q47" s="415">
        <f t="shared" si="1"/>
        <v>0</v>
      </c>
    </row>
    <row r="48" spans="1:17" ht="12.75">
      <c r="A48" s="208" t="s">
        <v>464</v>
      </c>
      <c r="B48" s="258"/>
      <c r="C48" s="209">
        <f t="shared" si="10"/>
        <v>153129</v>
      </c>
      <c r="D48" s="209">
        <f t="shared" si="10"/>
        <v>59617</v>
      </c>
      <c r="E48" s="209">
        <f t="shared" si="10"/>
        <v>207</v>
      </c>
      <c r="F48" s="209">
        <f t="shared" si="10"/>
        <v>0</v>
      </c>
      <c r="G48" s="209">
        <f t="shared" si="10"/>
        <v>0</v>
      </c>
      <c r="H48" s="209">
        <f t="shared" si="10"/>
        <v>87256</v>
      </c>
      <c r="I48" s="209">
        <f t="shared" si="10"/>
        <v>0</v>
      </c>
      <c r="J48" s="209">
        <f t="shared" si="10"/>
        <v>0</v>
      </c>
      <c r="K48" s="209">
        <f t="shared" si="10"/>
        <v>0</v>
      </c>
      <c r="L48" s="209">
        <f t="shared" si="10"/>
        <v>0</v>
      </c>
      <c r="M48" s="209">
        <f t="shared" si="10"/>
        <v>0</v>
      </c>
      <c r="N48" s="209">
        <f t="shared" si="10"/>
        <v>0</v>
      </c>
      <c r="O48" s="209">
        <f t="shared" si="10"/>
        <v>6049</v>
      </c>
      <c r="P48" s="415">
        <f t="shared" si="0"/>
        <v>153129</v>
      </c>
      <c r="Q48" s="415">
        <f t="shared" si="1"/>
        <v>0</v>
      </c>
    </row>
    <row r="49" spans="1:17" ht="12.75">
      <c r="A49" s="208" t="s">
        <v>570</v>
      </c>
      <c r="B49" s="258"/>
      <c r="C49" s="209">
        <f t="shared" si="10"/>
        <v>158744</v>
      </c>
      <c r="D49" s="209">
        <f t="shared" si="10"/>
        <v>65127</v>
      </c>
      <c r="E49" s="209">
        <f t="shared" si="10"/>
        <v>312</v>
      </c>
      <c r="F49" s="209">
        <f t="shared" si="10"/>
        <v>0</v>
      </c>
      <c r="G49" s="209">
        <f t="shared" si="10"/>
        <v>0</v>
      </c>
      <c r="H49" s="209">
        <f t="shared" si="10"/>
        <v>87256</v>
      </c>
      <c r="I49" s="209">
        <f t="shared" si="10"/>
        <v>0</v>
      </c>
      <c r="J49" s="209">
        <f t="shared" si="10"/>
        <v>0</v>
      </c>
      <c r="K49" s="209">
        <f t="shared" si="10"/>
        <v>0</v>
      </c>
      <c r="L49" s="209">
        <f t="shared" si="10"/>
        <v>0</v>
      </c>
      <c r="M49" s="209">
        <f t="shared" si="10"/>
        <v>0</v>
      </c>
      <c r="N49" s="209">
        <f t="shared" si="10"/>
        <v>0</v>
      </c>
      <c r="O49" s="209">
        <f t="shared" si="10"/>
        <v>6049</v>
      </c>
      <c r="P49" s="415">
        <f t="shared" si="0"/>
        <v>158744</v>
      </c>
      <c r="Q49" s="415">
        <f t="shared" si="1"/>
        <v>0</v>
      </c>
    </row>
    <row r="50" spans="1:256" ht="12.75">
      <c r="A50" s="208" t="s">
        <v>571</v>
      </c>
      <c r="B50" s="208"/>
      <c r="C50" s="209">
        <f aca="true" t="shared" si="11" ref="C50:O51">C59+C66</f>
        <v>1901</v>
      </c>
      <c r="D50" s="209">
        <f t="shared" si="11"/>
        <v>-556</v>
      </c>
      <c r="E50" s="209">
        <f t="shared" si="11"/>
        <v>263</v>
      </c>
      <c r="F50" s="209">
        <f t="shared" si="11"/>
        <v>0</v>
      </c>
      <c r="G50" s="209">
        <f t="shared" si="11"/>
        <v>0</v>
      </c>
      <c r="H50" s="209">
        <f t="shared" si="11"/>
        <v>2194</v>
      </c>
      <c r="I50" s="209">
        <f t="shared" si="11"/>
        <v>0</v>
      </c>
      <c r="J50" s="209">
        <f t="shared" si="11"/>
        <v>0</v>
      </c>
      <c r="K50" s="209">
        <f t="shared" si="11"/>
        <v>0</v>
      </c>
      <c r="L50" s="209">
        <f t="shared" si="11"/>
        <v>0</v>
      </c>
      <c r="M50" s="209">
        <f t="shared" si="11"/>
        <v>0</v>
      </c>
      <c r="N50" s="209">
        <f t="shared" si="11"/>
        <v>0</v>
      </c>
      <c r="O50" s="209">
        <f t="shared" si="11"/>
        <v>0</v>
      </c>
      <c r="P50" s="415">
        <f t="shared" si="0"/>
        <v>1901</v>
      </c>
      <c r="Q50" s="415">
        <f t="shared" si="1"/>
        <v>0</v>
      </c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8"/>
      <c r="CZ50" s="208"/>
      <c r="DA50" s="208"/>
      <c r="DB50" s="208"/>
      <c r="DC50" s="208"/>
      <c r="DD50" s="208"/>
      <c r="DE50" s="208"/>
      <c r="DF50" s="208"/>
      <c r="DG50" s="208"/>
      <c r="DH50" s="208"/>
      <c r="DI50" s="208"/>
      <c r="DJ50" s="208"/>
      <c r="DK50" s="208"/>
      <c r="DL50" s="208"/>
      <c r="DM50" s="208"/>
      <c r="DN50" s="208"/>
      <c r="DO50" s="208"/>
      <c r="DP50" s="208"/>
      <c r="DQ50" s="208"/>
      <c r="DR50" s="208"/>
      <c r="DS50" s="208"/>
      <c r="DT50" s="208"/>
      <c r="DU50" s="208"/>
      <c r="DV50" s="208"/>
      <c r="DW50" s="208"/>
      <c r="DX50" s="208"/>
      <c r="DY50" s="208"/>
      <c r="DZ50" s="20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8"/>
      <c r="ES50" s="208"/>
      <c r="ET50" s="208"/>
      <c r="EU50" s="208"/>
      <c r="EV50" s="208"/>
      <c r="EW50" s="208"/>
      <c r="EX50" s="208"/>
      <c r="EY50" s="208"/>
      <c r="EZ50" s="208"/>
      <c r="FA50" s="208"/>
      <c r="FB50" s="208"/>
      <c r="FC50" s="208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08"/>
      <c r="FP50" s="208"/>
      <c r="FQ50" s="208"/>
      <c r="FR50" s="208"/>
      <c r="FS50" s="208"/>
      <c r="FT50" s="208"/>
      <c r="FU50" s="208"/>
      <c r="FV50" s="208"/>
      <c r="FW50" s="208"/>
      <c r="FX50" s="208"/>
      <c r="FY50" s="208"/>
      <c r="FZ50" s="208"/>
      <c r="GA50" s="208"/>
      <c r="GB50" s="208"/>
      <c r="GC50" s="208"/>
      <c r="GD50" s="208"/>
      <c r="GE50" s="208"/>
      <c r="GF50" s="208"/>
      <c r="GG50" s="208"/>
      <c r="GH50" s="208"/>
      <c r="GI50" s="208"/>
      <c r="GJ50" s="208"/>
      <c r="GK50" s="208"/>
      <c r="GL50" s="208"/>
      <c r="GM50" s="208"/>
      <c r="GN50" s="208"/>
      <c r="GO50" s="208"/>
      <c r="GP50" s="208"/>
      <c r="GQ50" s="208"/>
      <c r="GR50" s="208"/>
      <c r="GS50" s="208"/>
      <c r="GT50" s="208"/>
      <c r="GU50" s="208"/>
      <c r="GV50" s="208"/>
      <c r="GW50" s="208"/>
      <c r="GX50" s="208"/>
      <c r="GY50" s="208"/>
      <c r="GZ50" s="208"/>
      <c r="HA50" s="208"/>
      <c r="HB50" s="208"/>
      <c r="HC50" s="208"/>
      <c r="HD50" s="208"/>
      <c r="HE50" s="208"/>
      <c r="HF50" s="208"/>
      <c r="HG50" s="208"/>
      <c r="HH50" s="208"/>
      <c r="HI50" s="208"/>
      <c r="HJ50" s="208"/>
      <c r="HK50" s="208"/>
      <c r="HL50" s="208"/>
      <c r="HM50" s="208"/>
      <c r="HN50" s="208"/>
      <c r="HO50" s="208"/>
      <c r="HP50" s="208"/>
      <c r="HQ50" s="208"/>
      <c r="HR50" s="208"/>
      <c r="HS50" s="208"/>
      <c r="HT50" s="208"/>
      <c r="HU50" s="208"/>
      <c r="HV50" s="208"/>
      <c r="HW50" s="208"/>
      <c r="HX50" s="208"/>
      <c r="HY50" s="208"/>
      <c r="HZ50" s="208"/>
      <c r="IA50" s="208"/>
      <c r="IB50" s="208"/>
      <c r="IC50" s="208"/>
      <c r="ID50" s="208"/>
      <c r="IE50" s="208"/>
      <c r="IF50" s="208"/>
      <c r="IG50" s="208"/>
      <c r="IH50" s="208"/>
      <c r="II50" s="208"/>
      <c r="IJ50" s="208"/>
      <c r="IK50" s="208"/>
      <c r="IL50" s="208"/>
      <c r="IM50" s="208"/>
      <c r="IN50" s="208"/>
      <c r="IO50" s="208"/>
      <c r="IP50" s="208"/>
      <c r="IQ50" s="208"/>
      <c r="IR50" s="208"/>
      <c r="IS50" s="208"/>
      <c r="IT50" s="208"/>
      <c r="IU50" s="208"/>
      <c r="IV50" s="208"/>
    </row>
    <row r="51" spans="1:17" ht="12.75">
      <c r="A51" s="424" t="s">
        <v>736</v>
      </c>
      <c r="B51" s="257"/>
      <c r="C51" s="209">
        <f t="shared" si="11"/>
        <v>160645</v>
      </c>
      <c r="D51" s="209">
        <f t="shared" si="11"/>
        <v>64571</v>
      </c>
      <c r="E51" s="209">
        <f t="shared" si="11"/>
        <v>575</v>
      </c>
      <c r="F51" s="209">
        <f t="shared" si="11"/>
        <v>0</v>
      </c>
      <c r="G51" s="209">
        <f t="shared" si="11"/>
        <v>0</v>
      </c>
      <c r="H51" s="209">
        <f t="shared" si="11"/>
        <v>89450</v>
      </c>
      <c r="I51" s="209">
        <f t="shared" si="11"/>
        <v>0</v>
      </c>
      <c r="J51" s="209">
        <f t="shared" si="11"/>
        <v>0</v>
      </c>
      <c r="K51" s="209">
        <f t="shared" si="11"/>
        <v>0</v>
      </c>
      <c r="L51" s="209">
        <f t="shared" si="11"/>
        <v>0</v>
      </c>
      <c r="M51" s="209">
        <f t="shared" si="11"/>
        <v>0</v>
      </c>
      <c r="N51" s="209">
        <f t="shared" si="11"/>
        <v>0</v>
      </c>
      <c r="O51" s="209">
        <f t="shared" si="11"/>
        <v>6049</v>
      </c>
      <c r="P51" s="415">
        <f t="shared" si="0"/>
        <v>160645</v>
      </c>
      <c r="Q51" s="415">
        <f t="shared" si="1"/>
        <v>0</v>
      </c>
    </row>
    <row r="52" spans="1:17" ht="12.75">
      <c r="A52" s="210" t="s">
        <v>175</v>
      </c>
      <c r="B52" s="203"/>
      <c r="C52" s="209"/>
      <c r="D52" s="209"/>
      <c r="E52" s="209"/>
      <c r="F52" s="212"/>
      <c r="G52" s="209"/>
      <c r="H52" s="212"/>
      <c r="I52" s="209"/>
      <c r="J52" s="206"/>
      <c r="K52" s="207"/>
      <c r="L52" s="206"/>
      <c r="M52" s="207"/>
      <c r="N52" s="206"/>
      <c r="O52" s="207"/>
      <c r="P52" s="415">
        <f t="shared" si="0"/>
        <v>0</v>
      </c>
      <c r="Q52" s="415">
        <f t="shared" si="1"/>
        <v>0</v>
      </c>
    </row>
    <row r="53" spans="1:17" s="68" customFormat="1" ht="12.75">
      <c r="A53" s="208" t="s">
        <v>34</v>
      </c>
      <c r="B53" s="258" t="s">
        <v>199</v>
      </c>
      <c r="C53" s="209">
        <f>SUM(D53:O53)</f>
        <v>86549</v>
      </c>
      <c r="D53" s="209">
        <v>29986</v>
      </c>
      <c r="E53" s="209"/>
      <c r="F53" s="212"/>
      <c r="G53" s="209"/>
      <c r="H53" s="212">
        <v>56563</v>
      </c>
      <c r="I53" s="209"/>
      <c r="J53" s="212"/>
      <c r="K53" s="209"/>
      <c r="L53" s="212"/>
      <c r="M53" s="209"/>
      <c r="N53" s="212"/>
      <c r="O53" s="209"/>
      <c r="P53" s="415">
        <f t="shared" si="0"/>
        <v>86549</v>
      </c>
      <c r="Q53" s="415">
        <f t="shared" si="1"/>
        <v>0</v>
      </c>
    </row>
    <row r="54" spans="1:17" ht="12.75">
      <c r="A54" s="208" t="s">
        <v>464</v>
      </c>
      <c r="B54" s="258"/>
      <c r="C54" s="209">
        <v>91987</v>
      </c>
      <c r="D54" s="209">
        <v>31588</v>
      </c>
      <c r="E54" s="209">
        <v>207</v>
      </c>
      <c r="F54" s="212">
        <v>0</v>
      </c>
      <c r="G54" s="209">
        <v>0</v>
      </c>
      <c r="H54" s="212">
        <v>56563</v>
      </c>
      <c r="I54" s="209">
        <v>0</v>
      </c>
      <c r="J54" s="212">
        <v>0</v>
      </c>
      <c r="K54" s="209">
        <v>0</v>
      </c>
      <c r="L54" s="212">
        <v>0</v>
      </c>
      <c r="M54" s="209">
        <v>0</v>
      </c>
      <c r="N54" s="212">
        <v>0</v>
      </c>
      <c r="O54" s="209">
        <v>3629</v>
      </c>
      <c r="P54" s="415">
        <f t="shared" si="0"/>
        <v>91987</v>
      </c>
      <c r="Q54" s="415">
        <f t="shared" si="1"/>
        <v>0</v>
      </c>
    </row>
    <row r="55" spans="1:17" ht="12.75">
      <c r="A55" s="208" t="s">
        <v>570</v>
      </c>
      <c r="B55" s="258"/>
      <c r="C55" s="209">
        <v>94968</v>
      </c>
      <c r="D55" s="209">
        <v>34464</v>
      </c>
      <c r="E55" s="209">
        <v>312</v>
      </c>
      <c r="F55" s="212">
        <v>0</v>
      </c>
      <c r="G55" s="209">
        <v>0</v>
      </c>
      <c r="H55" s="212">
        <v>56563</v>
      </c>
      <c r="I55" s="209">
        <v>0</v>
      </c>
      <c r="J55" s="212">
        <v>0</v>
      </c>
      <c r="K55" s="209">
        <v>0</v>
      </c>
      <c r="L55" s="212">
        <v>0</v>
      </c>
      <c r="M55" s="209">
        <v>0</v>
      </c>
      <c r="N55" s="212">
        <v>0</v>
      </c>
      <c r="O55" s="209">
        <v>3629</v>
      </c>
      <c r="P55" s="415">
        <f t="shared" si="0"/>
        <v>94968</v>
      </c>
      <c r="Q55" s="415">
        <f t="shared" si="1"/>
        <v>0</v>
      </c>
    </row>
    <row r="56" spans="1:17" ht="12.75">
      <c r="A56" s="208" t="s">
        <v>738</v>
      </c>
      <c r="B56" s="258"/>
      <c r="C56" s="209">
        <v>263</v>
      </c>
      <c r="D56" s="209"/>
      <c r="E56" s="209">
        <v>263</v>
      </c>
      <c r="F56" s="212"/>
      <c r="G56" s="209"/>
      <c r="H56" s="212"/>
      <c r="I56" s="209"/>
      <c r="J56" s="212"/>
      <c r="K56" s="209"/>
      <c r="L56" s="212"/>
      <c r="M56" s="209"/>
      <c r="N56" s="212"/>
      <c r="O56" s="209"/>
      <c r="P56" s="415">
        <f t="shared" si="0"/>
        <v>263</v>
      </c>
      <c r="Q56" s="415">
        <f t="shared" si="1"/>
        <v>0</v>
      </c>
    </row>
    <row r="57" spans="1:17" ht="12.75">
      <c r="A57" s="208" t="s">
        <v>737</v>
      </c>
      <c r="B57" s="258"/>
      <c r="C57" s="209">
        <v>1545</v>
      </c>
      <c r="D57" s="209"/>
      <c r="E57" s="209"/>
      <c r="F57" s="212"/>
      <c r="G57" s="209"/>
      <c r="H57" s="212">
        <v>1545</v>
      </c>
      <c r="I57" s="209"/>
      <c r="J57" s="212"/>
      <c r="K57" s="209"/>
      <c r="L57" s="212"/>
      <c r="M57" s="209"/>
      <c r="N57" s="212"/>
      <c r="O57" s="209"/>
      <c r="P57" s="415">
        <f t="shared" si="0"/>
        <v>1545</v>
      </c>
      <c r="Q57" s="415">
        <f t="shared" si="1"/>
        <v>0</v>
      </c>
    </row>
    <row r="58" spans="1:17" ht="12.75">
      <c r="A58" s="208" t="s">
        <v>735</v>
      </c>
      <c r="B58" s="258"/>
      <c r="C58" s="209">
        <v>-556</v>
      </c>
      <c r="D58" s="209">
        <v>-556</v>
      </c>
      <c r="E58" s="209"/>
      <c r="F58" s="212"/>
      <c r="G58" s="209"/>
      <c r="H58" s="212"/>
      <c r="I58" s="209"/>
      <c r="J58" s="212"/>
      <c r="K58" s="209"/>
      <c r="L58" s="212"/>
      <c r="M58" s="209"/>
      <c r="N58" s="212"/>
      <c r="O58" s="209"/>
      <c r="P58" s="415">
        <f t="shared" si="0"/>
        <v>-556</v>
      </c>
      <c r="Q58" s="415">
        <f t="shared" si="1"/>
        <v>0</v>
      </c>
    </row>
    <row r="59" spans="1:17" ht="12.75">
      <c r="A59" s="208" t="s">
        <v>571</v>
      </c>
      <c r="B59" s="258"/>
      <c r="C59" s="209">
        <f aca="true" t="shared" si="12" ref="C59:O59">SUM(C56:C58)</f>
        <v>1252</v>
      </c>
      <c r="D59" s="209">
        <f t="shared" si="12"/>
        <v>-556</v>
      </c>
      <c r="E59" s="209">
        <f t="shared" si="12"/>
        <v>263</v>
      </c>
      <c r="F59" s="209">
        <f t="shared" si="12"/>
        <v>0</v>
      </c>
      <c r="G59" s="209">
        <f t="shared" si="12"/>
        <v>0</v>
      </c>
      <c r="H59" s="209">
        <f t="shared" si="12"/>
        <v>1545</v>
      </c>
      <c r="I59" s="209">
        <f t="shared" si="12"/>
        <v>0</v>
      </c>
      <c r="J59" s="209">
        <f t="shared" si="12"/>
        <v>0</v>
      </c>
      <c r="K59" s="209">
        <f t="shared" si="12"/>
        <v>0</v>
      </c>
      <c r="L59" s="209">
        <f t="shared" si="12"/>
        <v>0</v>
      </c>
      <c r="M59" s="209">
        <f t="shared" si="12"/>
        <v>0</v>
      </c>
      <c r="N59" s="209">
        <f t="shared" si="12"/>
        <v>0</v>
      </c>
      <c r="O59" s="209">
        <f t="shared" si="12"/>
        <v>0</v>
      </c>
      <c r="P59" s="415">
        <f t="shared" si="0"/>
        <v>1252</v>
      </c>
      <c r="Q59" s="415">
        <f t="shared" si="1"/>
        <v>0</v>
      </c>
    </row>
    <row r="60" spans="1:17" ht="12.75">
      <c r="A60" s="424" t="s">
        <v>736</v>
      </c>
      <c r="B60" s="257"/>
      <c r="C60" s="211">
        <f aca="true" t="shared" si="13" ref="C60:O60">C55+C59</f>
        <v>96220</v>
      </c>
      <c r="D60" s="211">
        <f t="shared" si="13"/>
        <v>33908</v>
      </c>
      <c r="E60" s="211">
        <f t="shared" si="13"/>
        <v>575</v>
      </c>
      <c r="F60" s="211">
        <f t="shared" si="13"/>
        <v>0</v>
      </c>
      <c r="G60" s="211">
        <f t="shared" si="13"/>
        <v>0</v>
      </c>
      <c r="H60" s="211">
        <f t="shared" si="13"/>
        <v>58108</v>
      </c>
      <c r="I60" s="211">
        <f t="shared" si="13"/>
        <v>0</v>
      </c>
      <c r="J60" s="211">
        <f t="shared" si="13"/>
        <v>0</v>
      </c>
      <c r="K60" s="211">
        <f t="shared" si="13"/>
        <v>0</v>
      </c>
      <c r="L60" s="211">
        <f t="shared" si="13"/>
        <v>0</v>
      </c>
      <c r="M60" s="211">
        <f t="shared" si="13"/>
        <v>0</v>
      </c>
      <c r="N60" s="211">
        <f t="shared" si="13"/>
        <v>0</v>
      </c>
      <c r="O60" s="211">
        <f t="shared" si="13"/>
        <v>3629</v>
      </c>
      <c r="P60" s="415">
        <f t="shared" si="0"/>
        <v>96220</v>
      </c>
      <c r="Q60" s="415">
        <f t="shared" si="1"/>
        <v>0</v>
      </c>
    </row>
    <row r="61" spans="1:17" ht="12.75">
      <c r="A61" s="210" t="s">
        <v>176</v>
      </c>
      <c r="B61" s="204"/>
      <c r="C61" s="209"/>
      <c r="D61" s="209"/>
      <c r="E61" s="209"/>
      <c r="F61" s="206"/>
      <c r="G61" s="207"/>
      <c r="H61" s="206"/>
      <c r="I61" s="207"/>
      <c r="J61" s="206"/>
      <c r="K61" s="207"/>
      <c r="L61" s="206"/>
      <c r="M61" s="207"/>
      <c r="N61" s="206"/>
      <c r="O61" s="207"/>
      <c r="P61" s="415">
        <f t="shared" si="0"/>
        <v>0</v>
      </c>
      <c r="Q61" s="415">
        <f t="shared" si="1"/>
        <v>0</v>
      </c>
    </row>
    <row r="62" spans="1:17" s="68" customFormat="1" ht="12.75">
      <c r="A62" s="208" t="s">
        <v>34</v>
      </c>
      <c r="B62" s="258" t="s">
        <v>199</v>
      </c>
      <c r="C62" s="209">
        <f>SUM(D62:O62)</f>
        <v>57283</v>
      </c>
      <c r="D62" s="209">
        <v>26590</v>
      </c>
      <c r="E62" s="209"/>
      <c r="F62" s="212"/>
      <c r="G62" s="209"/>
      <c r="H62" s="212">
        <v>30693</v>
      </c>
      <c r="I62" s="209"/>
      <c r="J62" s="212"/>
      <c r="K62" s="209"/>
      <c r="L62" s="212"/>
      <c r="M62" s="209"/>
      <c r="N62" s="212"/>
      <c r="O62" s="209"/>
      <c r="P62" s="415">
        <f t="shared" si="0"/>
        <v>57283</v>
      </c>
      <c r="Q62" s="415">
        <f t="shared" si="1"/>
        <v>0</v>
      </c>
    </row>
    <row r="63" spans="1:17" ht="12.75">
      <c r="A63" s="208" t="s">
        <v>464</v>
      </c>
      <c r="B63" s="258"/>
      <c r="C63" s="209">
        <v>61142</v>
      </c>
      <c r="D63" s="209">
        <v>28029</v>
      </c>
      <c r="E63" s="209">
        <v>0</v>
      </c>
      <c r="F63" s="212">
        <v>0</v>
      </c>
      <c r="G63" s="209">
        <v>0</v>
      </c>
      <c r="H63" s="212">
        <v>30693</v>
      </c>
      <c r="I63" s="209">
        <v>0</v>
      </c>
      <c r="J63" s="212">
        <v>0</v>
      </c>
      <c r="K63" s="209">
        <v>0</v>
      </c>
      <c r="L63" s="212">
        <v>0</v>
      </c>
      <c r="M63" s="209">
        <v>0</v>
      </c>
      <c r="N63" s="212">
        <v>0</v>
      </c>
      <c r="O63" s="209">
        <v>2420</v>
      </c>
      <c r="P63" s="415">
        <f t="shared" si="0"/>
        <v>61142</v>
      </c>
      <c r="Q63" s="415">
        <f t="shared" si="1"/>
        <v>0</v>
      </c>
    </row>
    <row r="64" spans="1:17" ht="12.75">
      <c r="A64" s="208" t="s">
        <v>570</v>
      </c>
      <c r="B64" s="258"/>
      <c r="C64" s="209">
        <v>63776</v>
      </c>
      <c r="D64" s="209">
        <v>30663</v>
      </c>
      <c r="E64" s="209">
        <v>0</v>
      </c>
      <c r="F64" s="212">
        <v>0</v>
      </c>
      <c r="G64" s="209">
        <v>0</v>
      </c>
      <c r="H64" s="212">
        <v>30693</v>
      </c>
      <c r="I64" s="209">
        <v>0</v>
      </c>
      <c r="J64" s="212">
        <v>0</v>
      </c>
      <c r="K64" s="209">
        <v>0</v>
      </c>
      <c r="L64" s="212">
        <v>0</v>
      </c>
      <c r="M64" s="209">
        <v>0</v>
      </c>
      <c r="N64" s="212">
        <v>0</v>
      </c>
      <c r="O64" s="209">
        <v>2420</v>
      </c>
      <c r="P64" s="415">
        <f t="shared" si="0"/>
        <v>63776</v>
      </c>
      <c r="Q64" s="415">
        <f t="shared" si="1"/>
        <v>0</v>
      </c>
    </row>
    <row r="65" spans="1:17" ht="12.75">
      <c r="A65" s="208" t="s">
        <v>737</v>
      </c>
      <c r="B65" s="258"/>
      <c r="C65" s="209">
        <v>649</v>
      </c>
      <c r="D65" s="209"/>
      <c r="E65" s="209"/>
      <c r="F65" s="212"/>
      <c r="G65" s="209"/>
      <c r="H65" s="212">
        <v>649</v>
      </c>
      <c r="I65" s="209"/>
      <c r="J65" s="212"/>
      <c r="K65" s="209"/>
      <c r="L65" s="212"/>
      <c r="M65" s="209"/>
      <c r="N65" s="212"/>
      <c r="O65" s="209"/>
      <c r="P65" s="415">
        <f t="shared" si="0"/>
        <v>649</v>
      </c>
      <c r="Q65" s="415">
        <f t="shared" si="1"/>
        <v>0</v>
      </c>
    </row>
    <row r="66" spans="1:17" ht="12.75">
      <c r="A66" s="208" t="s">
        <v>571</v>
      </c>
      <c r="B66" s="258"/>
      <c r="C66" s="209">
        <f aca="true" t="shared" si="14" ref="C66:O66">SUM(C65:C65)</f>
        <v>649</v>
      </c>
      <c r="D66" s="209">
        <f t="shared" si="14"/>
        <v>0</v>
      </c>
      <c r="E66" s="209">
        <f t="shared" si="14"/>
        <v>0</v>
      </c>
      <c r="F66" s="209">
        <f t="shared" si="14"/>
        <v>0</v>
      </c>
      <c r="G66" s="209">
        <f t="shared" si="14"/>
        <v>0</v>
      </c>
      <c r="H66" s="209">
        <f t="shared" si="14"/>
        <v>649</v>
      </c>
      <c r="I66" s="209">
        <f t="shared" si="14"/>
        <v>0</v>
      </c>
      <c r="J66" s="209">
        <f t="shared" si="14"/>
        <v>0</v>
      </c>
      <c r="K66" s="209">
        <f t="shared" si="14"/>
        <v>0</v>
      </c>
      <c r="L66" s="209">
        <f t="shared" si="14"/>
        <v>0</v>
      </c>
      <c r="M66" s="209">
        <f t="shared" si="14"/>
        <v>0</v>
      </c>
      <c r="N66" s="209">
        <f t="shared" si="14"/>
        <v>0</v>
      </c>
      <c r="O66" s="209">
        <f t="shared" si="14"/>
        <v>0</v>
      </c>
      <c r="P66" s="415">
        <f t="shared" si="0"/>
        <v>649</v>
      </c>
      <c r="Q66" s="415">
        <f t="shared" si="1"/>
        <v>0</v>
      </c>
    </row>
    <row r="67" spans="1:17" ht="12.75">
      <c r="A67" s="424" t="s">
        <v>736</v>
      </c>
      <c r="B67" s="257"/>
      <c r="C67" s="211">
        <f aca="true" t="shared" si="15" ref="C67:O67">C64+C66</f>
        <v>64425</v>
      </c>
      <c r="D67" s="211">
        <f t="shared" si="15"/>
        <v>30663</v>
      </c>
      <c r="E67" s="211">
        <f t="shared" si="15"/>
        <v>0</v>
      </c>
      <c r="F67" s="211">
        <f t="shared" si="15"/>
        <v>0</v>
      </c>
      <c r="G67" s="211">
        <f t="shared" si="15"/>
        <v>0</v>
      </c>
      <c r="H67" s="211">
        <f t="shared" si="15"/>
        <v>31342</v>
      </c>
      <c r="I67" s="211">
        <f t="shared" si="15"/>
        <v>0</v>
      </c>
      <c r="J67" s="211">
        <f t="shared" si="15"/>
        <v>0</v>
      </c>
      <c r="K67" s="211">
        <f t="shared" si="15"/>
        <v>0</v>
      </c>
      <c r="L67" s="211">
        <f t="shared" si="15"/>
        <v>0</v>
      </c>
      <c r="M67" s="211">
        <f t="shared" si="15"/>
        <v>0</v>
      </c>
      <c r="N67" s="211">
        <f t="shared" si="15"/>
        <v>0</v>
      </c>
      <c r="O67" s="211">
        <f t="shared" si="15"/>
        <v>2420</v>
      </c>
      <c r="P67" s="415">
        <f t="shared" si="0"/>
        <v>64425</v>
      </c>
      <c r="Q67" s="415">
        <f t="shared" si="1"/>
        <v>0</v>
      </c>
    </row>
    <row r="68" spans="1:17" ht="12.75">
      <c r="A68" s="213" t="s">
        <v>291</v>
      </c>
      <c r="B68" s="259"/>
      <c r="C68" s="209"/>
      <c r="D68" s="209"/>
      <c r="E68" s="209"/>
      <c r="F68" s="206"/>
      <c r="G68" s="207"/>
      <c r="H68" s="206"/>
      <c r="I68" s="207"/>
      <c r="J68" s="206"/>
      <c r="K68" s="207"/>
      <c r="L68" s="206"/>
      <c r="M68" s="207"/>
      <c r="N68" s="206"/>
      <c r="O68" s="207"/>
      <c r="P68" s="415">
        <f t="shared" si="0"/>
        <v>0</v>
      </c>
      <c r="Q68" s="415">
        <f t="shared" si="1"/>
        <v>0</v>
      </c>
    </row>
    <row r="69" spans="1:17" ht="12.75">
      <c r="A69" s="208" t="s">
        <v>34</v>
      </c>
      <c r="B69" s="258" t="s">
        <v>196</v>
      </c>
      <c r="C69" s="209">
        <f>SUM(D69:O69)</f>
        <v>38212</v>
      </c>
      <c r="D69" s="209">
        <v>31260</v>
      </c>
      <c r="E69" s="209"/>
      <c r="F69" s="212"/>
      <c r="G69" s="209"/>
      <c r="H69" s="212">
        <v>6952</v>
      </c>
      <c r="I69" s="209"/>
      <c r="J69" s="212"/>
      <c r="K69" s="209"/>
      <c r="L69" s="212"/>
      <c r="M69" s="209"/>
      <c r="N69" s="212"/>
      <c r="O69" s="209"/>
      <c r="P69" s="415">
        <f t="shared" si="0"/>
        <v>38212</v>
      </c>
      <c r="Q69" s="415">
        <f t="shared" si="1"/>
        <v>0</v>
      </c>
    </row>
    <row r="70" spans="1:17" ht="12.75">
      <c r="A70" s="208" t="s">
        <v>464</v>
      </c>
      <c r="B70" s="258"/>
      <c r="C70" s="209">
        <v>39609</v>
      </c>
      <c r="D70" s="209">
        <v>32287</v>
      </c>
      <c r="E70" s="209">
        <v>0</v>
      </c>
      <c r="F70" s="212">
        <v>0</v>
      </c>
      <c r="G70" s="209">
        <v>0</v>
      </c>
      <c r="H70" s="212">
        <v>6952</v>
      </c>
      <c r="I70" s="209">
        <v>0</v>
      </c>
      <c r="J70" s="212">
        <v>0</v>
      </c>
      <c r="K70" s="209">
        <v>0</v>
      </c>
      <c r="L70" s="212">
        <v>0</v>
      </c>
      <c r="M70" s="209">
        <v>0</v>
      </c>
      <c r="N70" s="212">
        <v>0</v>
      </c>
      <c r="O70" s="209">
        <v>370</v>
      </c>
      <c r="P70" s="415">
        <f t="shared" si="0"/>
        <v>39609</v>
      </c>
      <c r="Q70" s="415">
        <f t="shared" si="1"/>
        <v>0</v>
      </c>
    </row>
    <row r="71" spans="1:17" ht="12.75">
      <c r="A71" s="208" t="s">
        <v>570</v>
      </c>
      <c r="B71" s="258"/>
      <c r="C71" s="209">
        <v>43177</v>
      </c>
      <c r="D71" s="209">
        <v>34555</v>
      </c>
      <c r="E71" s="209">
        <v>0</v>
      </c>
      <c r="F71" s="212">
        <v>0</v>
      </c>
      <c r="G71" s="209">
        <v>0</v>
      </c>
      <c r="H71" s="212">
        <v>8252</v>
      </c>
      <c r="I71" s="209">
        <v>0</v>
      </c>
      <c r="J71" s="212">
        <v>0</v>
      </c>
      <c r="K71" s="209">
        <v>0</v>
      </c>
      <c r="L71" s="212">
        <v>0</v>
      </c>
      <c r="M71" s="209">
        <v>0</v>
      </c>
      <c r="N71" s="212">
        <v>0</v>
      </c>
      <c r="O71" s="209">
        <v>370</v>
      </c>
      <c r="P71" s="415">
        <f t="shared" si="0"/>
        <v>43177</v>
      </c>
      <c r="Q71" s="415">
        <f t="shared" si="1"/>
        <v>0</v>
      </c>
    </row>
    <row r="72" spans="1:17" ht="12.75">
      <c r="A72" s="208" t="s">
        <v>734</v>
      </c>
      <c r="B72" s="258"/>
      <c r="C72" s="209">
        <v>-2102</v>
      </c>
      <c r="D72" s="209"/>
      <c r="E72" s="209"/>
      <c r="F72" s="212"/>
      <c r="G72" s="209"/>
      <c r="H72" s="212">
        <v>-2102</v>
      </c>
      <c r="I72" s="209"/>
      <c r="J72" s="212"/>
      <c r="K72" s="209"/>
      <c r="L72" s="212"/>
      <c r="M72" s="209"/>
      <c r="N72" s="212"/>
      <c r="O72" s="209"/>
      <c r="P72" s="415">
        <f t="shared" si="0"/>
        <v>-2102</v>
      </c>
      <c r="Q72" s="415">
        <f t="shared" si="1"/>
        <v>0</v>
      </c>
    </row>
    <row r="73" spans="1:17" ht="12.75">
      <c r="A73" s="208" t="s">
        <v>735</v>
      </c>
      <c r="B73" s="258"/>
      <c r="C73" s="209">
        <v>-649</v>
      </c>
      <c r="D73" s="209">
        <v>-649</v>
      </c>
      <c r="E73" s="209"/>
      <c r="F73" s="212"/>
      <c r="G73" s="209"/>
      <c r="H73" s="212"/>
      <c r="I73" s="209"/>
      <c r="J73" s="212"/>
      <c r="K73" s="209"/>
      <c r="L73" s="212"/>
      <c r="M73" s="209"/>
      <c r="N73" s="212"/>
      <c r="O73" s="209"/>
      <c r="P73" s="415">
        <f t="shared" si="0"/>
        <v>-649</v>
      </c>
      <c r="Q73" s="415">
        <f t="shared" si="1"/>
        <v>0</v>
      </c>
    </row>
    <row r="74" spans="1:17" ht="12.75">
      <c r="A74" s="208" t="s">
        <v>571</v>
      </c>
      <c r="B74" s="258"/>
      <c r="C74" s="209">
        <f aca="true" t="shared" si="16" ref="C74:O74">SUM(C72:C73)</f>
        <v>-2751</v>
      </c>
      <c r="D74" s="209">
        <f t="shared" si="16"/>
        <v>-649</v>
      </c>
      <c r="E74" s="209">
        <f t="shared" si="16"/>
        <v>0</v>
      </c>
      <c r="F74" s="209">
        <f t="shared" si="16"/>
        <v>0</v>
      </c>
      <c r="G74" s="209">
        <f t="shared" si="16"/>
        <v>0</v>
      </c>
      <c r="H74" s="209">
        <f t="shared" si="16"/>
        <v>-2102</v>
      </c>
      <c r="I74" s="209">
        <f t="shared" si="16"/>
        <v>0</v>
      </c>
      <c r="J74" s="209">
        <f t="shared" si="16"/>
        <v>0</v>
      </c>
      <c r="K74" s="209">
        <f t="shared" si="16"/>
        <v>0</v>
      </c>
      <c r="L74" s="209">
        <f t="shared" si="16"/>
        <v>0</v>
      </c>
      <c r="M74" s="209">
        <f t="shared" si="16"/>
        <v>0</v>
      </c>
      <c r="N74" s="209">
        <f t="shared" si="16"/>
        <v>0</v>
      </c>
      <c r="O74" s="209">
        <f t="shared" si="16"/>
        <v>0</v>
      </c>
      <c r="P74" s="415">
        <f t="shared" si="0"/>
        <v>-2751</v>
      </c>
      <c r="Q74" s="415">
        <f t="shared" si="1"/>
        <v>0</v>
      </c>
    </row>
    <row r="75" spans="1:17" ht="12.75">
      <c r="A75" s="424" t="s">
        <v>736</v>
      </c>
      <c r="B75" s="257"/>
      <c r="C75" s="211">
        <f aca="true" t="shared" si="17" ref="C75:O75">C71+C74</f>
        <v>40426</v>
      </c>
      <c r="D75" s="211">
        <f t="shared" si="17"/>
        <v>33906</v>
      </c>
      <c r="E75" s="211">
        <f t="shared" si="17"/>
        <v>0</v>
      </c>
      <c r="F75" s="211">
        <f t="shared" si="17"/>
        <v>0</v>
      </c>
      <c r="G75" s="211">
        <f t="shared" si="17"/>
        <v>0</v>
      </c>
      <c r="H75" s="211">
        <f t="shared" si="17"/>
        <v>6150</v>
      </c>
      <c r="I75" s="211">
        <f t="shared" si="17"/>
        <v>0</v>
      </c>
      <c r="J75" s="211">
        <f t="shared" si="17"/>
        <v>0</v>
      </c>
      <c r="K75" s="211">
        <f t="shared" si="17"/>
        <v>0</v>
      </c>
      <c r="L75" s="211">
        <f t="shared" si="17"/>
        <v>0</v>
      </c>
      <c r="M75" s="211">
        <f t="shared" si="17"/>
        <v>0</v>
      </c>
      <c r="N75" s="211">
        <f t="shared" si="17"/>
        <v>0</v>
      </c>
      <c r="O75" s="211">
        <f t="shared" si="17"/>
        <v>370</v>
      </c>
      <c r="P75" s="415">
        <f t="shared" si="0"/>
        <v>40426</v>
      </c>
      <c r="Q75" s="415">
        <f t="shared" si="1"/>
        <v>0</v>
      </c>
    </row>
    <row r="76" spans="1:17" ht="12.75">
      <c r="A76" s="214" t="s">
        <v>292</v>
      </c>
      <c r="B76" s="260"/>
      <c r="C76" s="209"/>
      <c r="D76" s="209"/>
      <c r="E76" s="209"/>
      <c r="F76" s="215"/>
      <c r="G76" s="216"/>
      <c r="H76" s="215"/>
      <c r="I76" s="216"/>
      <c r="J76" s="216"/>
      <c r="K76" s="215"/>
      <c r="L76" s="216"/>
      <c r="M76" s="217"/>
      <c r="N76" s="216"/>
      <c r="O76" s="217"/>
      <c r="P76" s="415">
        <f t="shared" si="0"/>
        <v>0</v>
      </c>
      <c r="Q76" s="415">
        <f t="shared" si="1"/>
        <v>0</v>
      </c>
    </row>
    <row r="77" spans="1:17" ht="12.75">
      <c r="A77" s="218" t="s">
        <v>34</v>
      </c>
      <c r="B77" s="261"/>
      <c r="C77" s="180">
        <f aca="true" t="shared" si="18" ref="C77:O79">SUM(C83,C91,C99,C107)</f>
        <v>116882</v>
      </c>
      <c r="D77" s="180">
        <f t="shared" si="18"/>
        <v>63166</v>
      </c>
      <c r="E77" s="180">
        <f t="shared" si="18"/>
        <v>0</v>
      </c>
      <c r="F77" s="180">
        <f t="shared" si="18"/>
        <v>0</v>
      </c>
      <c r="G77" s="180">
        <f t="shared" si="18"/>
        <v>0</v>
      </c>
      <c r="H77" s="180">
        <f t="shared" si="18"/>
        <v>53716</v>
      </c>
      <c r="I77" s="180">
        <f t="shared" si="18"/>
        <v>0</v>
      </c>
      <c r="J77" s="180">
        <f t="shared" si="18"/>
        <v>0</v>
      </c>
      <c r="K77" s="180">
        <f t="shared" si="18"/>
        <v>0</v>
      </c>
      <c r="L77" s="180">
        <f t="shared" si="18"/>
        <v>0</v>
      </c>
      <c r="M77" s="180">
        <f t="shared" si="18"/>
        <v>0</v>
      </c>
      <c r="N77" s="180">
        <f t="shared" si="18"/>
        <v>0</v>
      </c>
      <c r="O77" s="180">
        <f t="shared" si="18"/>
        <v>0</v>
      </c>
      <c r="P77" s="415">
        <f t="shared" si="0"/>
        <v>116882</v>
      </c>
      <c r="Q77" s="415">
        <f t="shared" si="1"/>
        <v>0</v>
      </c>
    </row>
    <row r="78" spans="1:17" ht="12.75">
      <c r="A78" s="208" t="s">
        <v>464</v>
      </c>
      <c r="B78" s="261"/>
      <c r="C78" s="180">
        <f t="shared" si="18"/>
        <v>123235</v>
      </c>
      <c r="D78" s="180">
        <f t="shared" si="18"/>
        <v>64666</v>
      </c>
      <c r="E78" s="180">
        <f t="shared" si="18"/>
        <v>0</v>
      </c>
      <c r="F78" s="180">
        <f t="shared" si="18"/>
        <v>0</v>
      </c>
      <c r="G78" s="180">
        <f t="shared" si="18"/>
        <v>0</v>
      </c>
      <c r="H78" s="180">
        <f t="shared" si="18"/>
        <v>53716</v>
      </c>
      <c r="I78" s="180">
        <f t="shared" si="18"/>
        <v>0</v>
      </c>
      <c r="J78" s="180">
        <f t="shared" si="18"/>
        <v>0</v>
      </c>
      <c r="K78" s="180">
        <f t="shared" si="18"/>
        <v>0</v>
      </c>
      <c r="L78" s="180">
        <f t="shared" si="18"/>
        <v>0</v>
      </c>
      <c r="M78" s="180">
        <f t="shared" si="18"/>
        <v>0</v>
      </c>
      <c r="N78" s="180">
        <f t="shared" si="18"/>
        <v>0</v>
      </c>
      <c r="O78" s="180">
        <f t="shared" si="18"/>
        <v>4853</v>
      </c>
      <c r="P78" s="415">
        <f aca="true" t="shared" si="19" ref="P78:P141">SUM(D78:O78)</f>
        <v>123235</v>
      </c>
      <c r="Q78" s="415">
        <f aca="true" t="shared" si="20" ref="Q78:Q141">P78-C78</f>
        <v>0</v>
      </c>
    </row>
    <row r="79" spans="1:17" ht="12.75">
      <c r="A79" s="208" t="s">
        <v>570</v>
      </c>
      <c r="B79" s="258"/>
      <c r="C79" s="180">
        <f t="shared" si="18"/>
        <v>124121</v>
      </c>
      <c r="D79" s="180">
        <f t="shared" si="18"/>
        <v>65552</v>
      </c>
      <c r="E79" s="180">
        <f t="shared" si="18"/>
        <v>0</v>
      </c>
      <c r="F79" s="180">
        <f t="shared" si="18"/>
        <v>0</v>
      </c>
      <c r="G79" s="180">
        <f t="shared" si="18"/>
        <v>0</v>
      </c>
      <c r="H79" s="180">
        <f t="shared" si="18"/>
        <v>53716</v>
      </c>
      <c r="I79" s="180">
        <f t="shared" si="18"/>
        <v>0</v>
      </c>
      <c r="J79" s="180">
        <f t="shared" si="18"/>
        <v>0</v>
      </c>
      <c r="K79" s="180">
        <f t="shared" si="18"/>
        <v>0</v>
      </c>
      <c r="L79" s="180">
        <f t="shared" si="18"/>
        <v>0</v>
      </c>
      <c r="M79" s="180">
        <f t="shared" si="18"/>
        <v>0</v>
      </c>
      <c r="N79" s="180">
        <f t="shared" si="18"/>
        <v>0</v>
      </c>
      <c r="O79" s="180">
        <f t="shared" si="18"/>
        <v>4853</v>
      </c>
      <c r="P79" s="415">
        <f t="shared" si="19"/>
        <v>124121</v>
      </c>
      <c r="Q79" s="415">
        <f t="shared" si="20"/>
        <v>0</v>
      </c>
    </row>
    <row r="80" spans="1:17" ht="12.75">
      <c r="A80" s="208" t="s">
        <v>571</v>
      </c>
      <c r="B80" s="258"/>
      <c r="C80" s="180">
        <f aca="true" t="shared" si="21" ref="C80:O81">C88+C96+C104+C111</f>
        <v>1153</v>
      </c>
      <c r="D80" s="180">
        <f t="shared" si="21"/>
        <v>-941</v>
      </c>
      <c r="E80" s="180">
        <f t="shared" si="21"/>
        <v>0</v>
      </c>
      <c r="F80" s="180">
        <f t="shared" si="21"/>
        <v>0</v>
      </c>
      <c r="G80" s="180">
        <f t="shared" si="21"/>
        <v>0</v>
      </c>
      <c r="H80" s="180">
        <f t="shared" si="21"/>
        <v>2094</v>
      </c>
      <c r="I80" s="180">
        <f t="shared" si="21"/>
        <v>0</v>
      </c>
      <c r="J80" s="180">
        <f t="shared" si="21"/>
        <v>0</v>
      </c>
      <c r="K80" s="180">
        <f t="shared" si="21"/>
        <v>0</v>
      </c>
      <c r="L80" s="180">
        <f t="shared" si="21"/>
        <v>0</v>
      </c>
      <c r="M80" s="180">
        <f t="shared" si="21"/>
        <v>0</v>
      </c>
      <c r="N80" s="180">
        <f t="shared" si="21"/>
        <v>0</v>
      </c>
      <c r="O80" s="180">
        <f t="shared" si="21"/>
        <v>0</v>
      </c>
      <c r="P80" s="415">
        <f t="shared" si="19"/>
        <v>1153</v>
      </c>
      <c r="Q80" s="415">
        <f t="shared" si="20"/>
        <v>0</v>
      </c>
    </row>
    <row r="81" spans="1:17" ht="12.75">
      <c r="A81" s="424" t="s">
        <v>736</v>
      </c>
      <c r="B81" s="257"/>
      <c r="C81" s="179">
        <f t="shared" si="21"/>
        <v>125274</v>
      </c>
      <c r="D81" s="179">
        <f t="shared" si="21"/>
        <v>64611</v>
      </c>
      <c r="E81" s="179">
        <f t="shared" si="21"/>
        <v>0</v>
      </c>
      <c r="F81" s="179">
        <f t="shared" si="21"/>
        <v>0</v>
      </c>
      <c r="G81" s="179">
        <f t="shared" si="21"/>
        <v>0</v>
      </c>
      <c r="H81" s="179">
        <f t="shared" si="21"/>
        <v>55810</v>
      </c>
      <c r="I81" s="179">
        <f t="shared" si="21"/>
        <v>0</v>
      </c>
      <c r="J81" s="179">
        <f t="shared" si="21"/>
        <v>0</v>
      </c>
      <c r="K81" s="179">
        <f t="shared" si="21"/>
        <v>0</v>
      </c>
      <c r="L81" s="179">
        <f t="shared" si="21"/>
        <v>0</v>
      </c>
      <c r="M81" s="179">
        <f t="shared" si="21"/>
        <v>0</v>
      </c>
      <c r="N81" s="179">
        <f t="shared" si="21"/>
        <v>0</v>
      </c>
      <c r="O81" s="179">
        <f t="shared" si="21"/>
        <v>4853</v>
      </c>
      <c r="P81" s="415">
        <f t="shared" si="19"/>
        <v>125274</v>
      </c>
      <c r="Q81" s="415">
        <f t="shared" si="20"/>
        <v>0</v>
      </c>
    </row>
    <row r="82" spans="1:17" ht="12.75">
      <c r="A82" s="242" t="s">
        <v>143</v>
      </c>
      <c r="B82" s="263"/>
      <c r="C82" s="209"/>
      <c r="D82" s="209"/>
      <c r="E82" s="209"/>
      <c r="F82" s="220"/>
      <c r="G82" s="221"/>
      <c r="H82" s="220"/>
      <c r="I82" s="221"/>
      <c r="J82" s="221"/>
      <c r="K82" s="220"/>
      <c r="L82" s="221"/>
      <c r="M82" s="222"/>
      <c r="N82" s="221"/>
      <c r="O82" s="222"/>
      <c r="P82" s="415">
        <f t="shared" si="19"/>
        <v>0</v>
      </c>
      <c r="Q82" s="415">
        <f t="shared" si="20"/>
        <v>0</v>
      </c>
    </row>
    <row r="83" spans="1:17" ht="12.75">
      <c r="A83" s="218" t="s">
        <v>34</v>
      </c>
      <c r="B83" s="261" t="s">
        <v>199</v>
      </c>
      <c r="C83" s="209">
        <f>SUM(D83:O83)</f>
        <v>59004</v>
      </c>
      <c r="D83" s="209">
        <v>15189</v>
      </c>
      <c r="E83" s="209"/>
      <c r="F83" s="220"/>
      <c r="G83" s="221"/>
      <c r="H83" s="220">
        <v>43815</v>
      </c>
      <c r="I83" s="221"/>
      <c r="J83" s="221"/>
      <c r="K83" s="220"/>
      <c r="L83" s="221"/>
      <c r="M83" s="222"/>
      <c r="N83" s="221"/>
      <c r="O83" s="222"/>
      <c r="P83" s="415">
        <f t="shared" si="19"/>
        <v>59004</v>
      </c>
      <c r="Q83" s="415">
        <f t="shared" si="20"/>
        <v>0</v>
      </c>
    </row>
    <row r="84" spans="1:17" ht="12.75">
      <c r="A84" s="208" t="s">
        <v>464</v>
      </c>
      <c r="B84" s="258"/>
      <c r="C84" s="209">
        <v>59804</v>
      </c>
      <c r="D84" s="209">
        <v>16189</v>
      </c>
      <c r="E84" s="209">
        <v>0</v>
      </c>
      <c r="F84" s="212">
        <v>0</v>
      </c>
      <c r="G84" s="209">
        <v>0</v>
      </c>
      <c r="H84" s="212">
        <v>43815</v>
      </c>
      <c r="I84" s="209">
        <v>0</v>
      </c>
      <c r="J84" s="212">
        <v>0</v>
      </c>
      <c r="K84" s="209">
        <v>0</v>
      </c>
      <c r="L84" s="212">
        <v>0</v>
      </c>
      <c r="M84" s="209">
        <v>0</v>
      </c>
      <c r="N84" s="212">
        <v>0</v>
      </c>
      <c r="O84" s="209">
        <v>-200</v>
      </c>
      <c r="P84" s="415">
        <f t="shared" si="19"/>
        <v>59804</v>
      </c>
      <c r="Q84" s="415">
        <f t="shared" si="20"/>
        <v>0</v>
      </c>
    </row>
    <row r="85" spans="1:17" ht="12.75">
      <c r="A85" s="208" t="s">
        <v>570</v>
      </c>
      <c r="B85" s="258"/>
      <c r="C85" s="209">
        <v>59804</v>
      </c>
      <c r="D85" s="209">
        <v>16189</v>
      </c>
      <c r="E85" s="209">
        <v>0</v>
      </c>
      <c r="F85" s="209">
        <v>0</v>
      </c>
      <c r="G85" s="209">
        <v>0</v>
      </c>
      <c r="H85" s="209">
        <v>43815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-200</v>
      </c>
      <c r="P85" s="415">
        <f t="shared" si="19"/>
        <v>59804</v>
      </c>
      <c r="Q85" s="415">
        <f t="shared" si="20"/>
        <v>0</v>
      </c>
    </row>
    <row r="86" spans="1:17" ht="12.75">
      <c r="A86" s="208" t="s">
        <v>737</v>
      </c>
      <c r="B86" s="258"/>
      <c r="C86" s="209">
        <v>2941</v>
      </c>
      <c r="D86" s="209"/>
      <c r="E86" s="209"/>
      <c r="F86" s="209"/>
      <c r="G86" s="209"/>
      <c r="H86" s="209">
        <v>2941</v>
      </c>
      <c r="I86" s="209"/>
      <c r="J86" s="209"/>
      <c r="K86" s="209"/>
      <c r="L86" s="209"/>
      <c r="M86" s="209"/>
      <c r="N86" s="209"/>
      <c r="O86" s="209"/>
      <c r="P86" s="415">
        <f t="shared" si="19"/>
        <v>2941</v>
      </c>
      <c r="Q86" s="415">
        <f t="shared" si="20"/>
        <v>0</v>
      </c>
    </row>
    <row r="87" spans="1:17" ht="12.75">
      <c r="A87" s="208" t="s">
        <v>735</v>
      </c>
      <c r="B87" s="258"/>
      <c r="C87" s="209">
        <v>-698</v>
      </c>
      <c r="D87" s="209">
        <v>-698</v>
      </c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415">
        <f t="shared" si="19"/>
        <v>-698</v>
      </c>
      <c r="Q87" s="415">
        <f t="shared" si="20"/>
        <v>0</v>
      </c>
    </row>
    <row r="88" spans="1:17" ht="12.75">
      <c r="A88" s="208" t="s">
        <v>571</v>
      </c>
      <c r="B88" s="258"/>
      <c r="C88" s="209">
        <f aca="true" t="shared" si="22" ref="C88:O88">SUM(C86:C87)</f>
        <v>2243</v>
      </c>
      <c r="D88" s="209">
        <f t="shared" si="22"/>
        <v>-698</v>
      </c>
      <c r="E88" s="209">
        <f t="shared" si="22"/>
        <v>0</v>
      </c>
      <c r="F88" s="209">
        <f t="shared" si="22"/>
        <v>0</v>
      </c>
      <c r="G88" s="209">
        <f t="shared" si="22"/>
        <v>0</v>
      </c>
      <c r="H88" s="209">
        <f t="shared" si="22"/>
        <v>2941</v>
      </c>
      <c r="I88" s="209">
        <f t="shared" si="22"/>
        <v>0</v>
      </c>
      <c r="J88" s="209">
        <f t="shared" si="22"/>
        <v>0</v>
      </c>
      <c r="K88" s="209">
        <f t="shared" si="22"/>
        <v>0</v>
      </c>
      <c r="L88" s="209">
        <f t="shared" si="22"/>
        <v>0</v>
      </c>
      <c r="M88" s="209">
        <f t="shared" si="22"/>
        <v>0</v>
      </c>
      <c r="N88" s="209">
        <f t="shared" si="22"/>
        <v>0</v>
      </c>
      <c r="O88" s="209">
        <f t="shared" si="22"/>
        <v>0</v>
      </c>
      <c r="P88" s="415">
        <f t="shared" si="19"/>
        <v>2243</v>
      </c>
      <c r="Q88" s="415">
        <f t="shared" si="20"/>
        <v>0</v>
      </c>
    </row>
    <row r="89" spans="1:17" ht="12.75">
      <c r="A89" s="424" t="s">
        <v>736</v>
      </c>
      <c r="B89" s="257"/>
      <c r="C89" s="211">
        <f aca="true" t="shared" si="23" ref="C89:O89">C85+C88</f>
        <v>62047</v>
      </c>
      <c r="D89" s="211">
        <f t="shared" si="23"/>
        <v>15491</v>
      </c>
      <c r="E89" s="211">
        <f t="shared" si="23"/>
        <v>0</v>
      </c>
      <c r="F89" s="211">
        <f t="shared" si="23"/>
        <v>0</v>
      </c>
      <c r="G89" s="211">
        <f t="shared" si="23"/>
        <v>0</v>
      </c>
      <c r="H89" s="211">
        <f t="shared" si="23"/>
        <v>46756</v>
      </c>
      <c r="I89" s="211">
        <f t="shared" si="23"/>
        <v>0</v>
      </c>
      <c r="J89" s="211">
        <f t="shared" si="23"/>
        <v>0</v>
      </c>
      <c r="K89" s="211">
        <f t="shared" si="23"/>
        <v>0</v>
      </c>
      <c r="L89" s="211">
        <f t="shared" si="23"/>
        <v>0</v>
      </c>
      <c r="M89" s="211">
        <f t="shared" si="23"/>
        <v>0</v>
      </c>
      <c r="N89" s="211">
        <f t="shared" si="23"/>
        <v>0</v>
      </c>
      <c r="O89" s="211">
        <f t="shared" si="23"/>
        <v>-200</v>
      </c>
      <c r="P89" s="415">
        <f t="shared" si="19"/>
        <v>62047</v>
      </c>
      <c r="Q89" s="415">
        <f t="shared" si="20"/>
        <v>0</v>
      </c>
    </row>
    <row r="90" spans="1:17" ht="12.75">
      <c r="A90" s="219" t="s">
        <v>144</v>
      </c>
      <c r="B90" s="262"/>
      <c r="C90" s="209"/>
      <c r="D90" s="209"/>
      <c r="E90" s="209"/>
      <c r="F90" s="215"/>
      <c r="G90" s="216"/>
      <c r="H90" s="215"/>
      <c r="I90" s="216"/>
      <c r="J90" s="216"/>
      <c r="K90" s="215"/>
      <c r="L90" s="216"/>
      <c r="M90" s="222"/>
      <c r="N90" s="216"/>
      <c r="O90" s="222"/>
      <c r="P90" s="415">
        <f t="shared" si="19"/>
        <v>0</v>
      </c>
      <c r="Q90" s="415">
        <f t="shared" si="20"/>
        <v>0</v>
      </c>
    </row>
    <row r="91" spans="1:17" ht="12.75">
      <c r="A91" s="218" t="s">
        <v>34</v>
      </c>
      <c r="B91" s="261" t="s">
        <v>196</v>
      </c>
      <c r="C91" s="209">
        <f>SUM(D91:O91)</f>
        <v>9325</v>
      </c>
      <c r="D91" s="209">
        <v>5153</v>
      </c>
      <c r="E91" s="209"/>
      <c r="F91" s="220"/>
      <c r="G91" s="221"/>
      <c r="H91" s="220">
        <v>4172</v>
      </c>
      <c r="I91" s="221"/>
      <c r="J91" s="221"/>
      <c r="K91" s="220"/>
      <c r="L91" s="221"/>
      <c r="M91" s="222"/>
      <c r="N91" s="221"/>
      <c r="O91" s="222"/>
      <c r="P91" s="415">
        <f t="shared" si="19"/>
        <v>9325</v>
      </c>
      <c r="Q91" s="415">
        <f t="shared" si="20"/>
        <v>0</v>
      </c>
    </row>
    <row r="92" spans="1:17" ht="12.75">
      <c r="A92" s="208" t="s">
        <v>464</v>
      </c>
      <c r="B92" s="258"/>
      <c r="C92" s="209">
        <v>11066</v>
      </c>
      <c r="D92" s="209">
        <v>5153</v>
      </c>
      <c r="E92" s="209">
        <v>0</v>
      </c>
      <c r="F92" s="212">
        <v>0</v>
      </c>
      <c r="G92" s="209">
        <v>0</v>
      </c>
      <c r="H92" s="212">
        <v>4172</v>
      </c>
      <c r="I92" s="209">
        <v>0</v>
      </c>
      <c r="J92" s="212">
        <v>0</v>
      </c>
      <c r="K92" s="209">
        <v>0</v>
      </c>
      <c r="L92" s="212">
        <v>0</v>
      </c>
      <c r="M92" s="209">
        <v>0</v>
      </c>
      <c r="N92" s="212">
        <v>0</v>
      </c>
      <c r="O92" s="209">
        <v>1741</v>
      </c>
      <c r="P92" s="415">
        <f t="shared" si="19"/>
        <v>11066</v>
      </c>
      <c r="Q92" s="415">
        <f t="shared" si="20"/>
        <v>0</v>
      </c>
    </row>
    <row r="93" spans="1:17" ht="12.75">
      <c r="A93" s="208" t="s">
        <v>570</v>
      </c>
      <c r="B93" s="258"/>
      <c r="C93" s="209">
        <v>11066</v>
      </c>
      <c r="D93" s="209">
        <v>5153</v>
      </c>
      <c r="E93" s="209">
        <v>0</v>
      </c>
      <c r="F93" s="209">
        <v>0</v>
      </c>
      <c r="G93" s="209">
        <v>0</v>
      </c>
      <c r="H93" s="209">
        <v>4172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1741</v>
      </c>
      <c r="P93" s="415">
        <f t="shared" si="19"/>
        <v>11066</v>
      </c>
      <c r="Q93" s="415">
        <f t="shared" si="20"/>
        <v>0</v>
      </c>
    </row>
    <row r="94" spans="1:17" ht="12.75">
      <c r="A94" s="208" t="s">
        <v>739</v>
      </c>
      <c r="B94" s="258"/>
      <c r="C94" s="209">
        <v>-3069</v>
      </c>
      <c r="D94" s="209"/>
      <c r="E94" s="209"/>
      <c r="F94" s="209"/>
      <c r="G94" s="209"/>
      <c r="H94" s="209">
        <v>-3069</v>
      </c>
      <c r="I94" s="209"/>
      <c r="J94" s="209"/>
      <c r="K94" s="209"/>
      <c r="L94" s="209"/>
      <c r="M94" s="209"/>
      <c r="N94" s="209"/>
      <c r="O94" s="209"/>
      <c r="P94" s="415">
        <f t="shared" si="19"/>
        <v>-3069</v>
      </c>
      <c r="Q94" s="415">
        <f t="shared" si="20"/>
        <v>0</v>
      </c>
    </row>
    <row r="95" spans="1:17" ht="12.75">
      <c r="A95" s="208" t="s">
        <v>735</v>
      </c>
      <c r="B95" s="258"/>
      <c r="C95" s="209">
        <v>59</v>
      </c>
      <c r="D95" s="209">
        <v>59</v>
      </c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415">
        <f t="shared" si="19"/>
        <v>59</v>
      </c>
      <c r="Q95" s="415">
        <f t="shared" si="20"/>
        <v>0</v>
      </c>
    </row>
    <row r="96" spans="1:17" ht="12.75">
      <c r="A96" s="208" t="s">
        <v>571</v>
      </c>
      <c r="B96" s="258"/>
      <c r="C96" s="209">
        <f aca="true" t="shared" si="24" ref="C96:O96">SUM(C94:C95)</f>
        <v>-3010</v>
      </c>
      <c r="D96" s="209">
        <f t="shared" si="24"/>
        <v>59</v>
      </c>
      <c r="E96" s="209">
        <f t="shared" si="24"/>
        <v>0</v>
      </c>
      <c r="F96" s="209">
        <f t="shared" si="24"/>
        <v>0</v>
      </c>
      <c r="G96" s="209">
        <f t="shared" si="24"/>
        <v>0</v>
      </c>
      <c r="H96" s="209">
        <f t="shared" si="24"/>
        <v>-3069</v>
      </c>
      <c r="I96" s="209">
        <f t="shared" si="24"/>
        <v>0</v>
      </c>
      <c r="J96" s="209">
        <f t="shared" si="24"/>
        <v>0</v>
      </c>
      <c r="K96" s="209">
        <f t="shared" si="24"/>
        <v>0</v>
      </c>
      <c r="L96" s="209">
        <f t="shared" si="24"/>
        <v>0</v>
      </c>
      <c r="M96" s="209">
        <f t="shared" si="24"/>
        <v>0</v>
      </c>
      <c r="N96" s="209">
        <f t="shared" si="24"/>
        <v>0</v>
      </c>
      <c r="O96" s="209">
        <f t="shared" si="24"/>
        <v>0</v>
      </c>
      <c r="P96" s="415">
        <f t="shared" si="19"/>
        <v>-3010</v>
      </c>
      <c r="Q96" s="415">
        <f t="shared" si="20"/>
        <v>0</v>
      </c>
    </row>
    <row r="97" spans="1:17" ht="12.75">
      <c r="A97" s="424" t="s">
        <v>736</v>
      </c>
      <c r="B97" s="257"/>
      <c r="C97" s="211">
        <f aca="true" t="shared" si="25" ref="C97:O97">C93+C96</f>
        <v>8056</v>
      </c>
      <c r="D97" s="211">
        <f t="shared" si="25"/>
        <v>5212</v>
      </c>
      <c r="E97" s="211">
        <f t="shared" si="25"/>
        <v>0</v>
      </c>
      <c r="F97" s="211">
        <f t="shared" si="25"/>
        <v>0</v>
      </c>
      <c r="G97" s="211">
        <f t="shared" si="25"/>
        <v>0</v>
      </c>
      <c r="H97" s="211">
        <f t="shared" si="25"/>
        <v>1103</v>
      </c>
      <c r="I97" s="211">
        <f t="shared" si="25"/>
        <v>0</v>
      </c>
      <c r="J97" s="211">
        <f t="shared" si="25"/>
        <v>0</v>
      </c>
      <c r="K97" s="211">
        <f t="shared" si="25"/>
        <v>0</v>
      </c>
      <c r="L97" s="211">
        <f t="shared" si="25"/>
        <v>0</v>
      </c>
      <c r="M97" s="211">
        <f t="shared" si="25"/>
        <v>0</v>
      </c>
      <c r="N97" s="211">
        <f t="shared" si="25"/>
        <v>0</v>
      </c>
      <c r="O97" s="211">
        <f t="shared" si="25"/>
        <v>1741</v>
      </c>
      <c r="P97" s="415">
        <f t="shared" si="19"/>
        <v>8056</v>
      </c>
      <c r="Q97" s="415">
        <f t="shared" si="20"/>
        <v>0</v>
      </c>
    </row>
    <row r="98" spans="1:17" ht="12.75">
      <c r="A98" s="219" t="s">
        <v>146</v>
      </c>
      <c r="B98" s="262"/>
      <c r="C98" s="209"/>
      <c r="D98" s="209"/>
      <c r="E98" s="209"/>
      <c r="F98" s="215"/>
      <c r="G98" s="216"/>
      <c r="H98" s="215"/>
      <c r="I98" s="216"/>
      <c r="J98" s="216"/>
      <c r="K98" s="215"/>
      <c r="L98" s="216"/>
      <c r="M98" s="217"/>
      <c r="N98" s="216"/>
      <c r="O98" s="217"/>
      <c r="P98" s="415">
        <f t="shared" si="19"/>
        <v>0</v>
      </c>
      <c r="Q98" s="415">
        <f t="shared" si="20"/>
        <v>0</v>
      </c>
    </row>
    <row r="99" spans="1:17" ht="12.75">
      <c r="A99" s="218" t="s">
        <v>34</v>
      </c>
      <c r="B99" s="261" t="s">
        <v>196</v>
      </c>
      <c r="C99" s="209">
        <f>SUM(D99:O99)</f>
        <v>9892</v>
      </c>
      <c r="D99" s="209">
        <v>8420</v>
      </c>
      <c r="E99" s="209"/>
      <c r="F99" s="220"/>
      <c r="G99" s="221"/>
      <c r="H99" s="220">
        <v>1472</v>
      </c>
      <c r="I99" s="221"/>
      <c r="J99" s="221"/>
      <c r="K99" s="220"/>
      <c r="L99" s="221"/>
      <c r="M99" s="222"/>
      <c r="N99" s="221"/>
      <c r="O99" s="222"/>
      <c r="P99" s="415">
        <f t="shared" si="19"/>
        <v>9892</v>
      </c>
      <c r="Q99" s="415">
        <f t="shared" si="20"/>
        <v>0</v>
      </c>
    </row>
    <row r="100" spans="1:17" ht="12.75">
      <c r="A100" s="208" t="s">
        <v>464</v>
      </c>
      <c r="B100" s="258"/>
      <c r="C100" s="209">
        <v>9881</v>
      </c>
      <c r="D100" s="209">
        <v>8420</v>
      </c>
      <c r="E100" s="209">
        <v>0</v>
      </c>
      <c r="F100" s="212">
        <v>0</v>
      </c>
      <c r="G100" s="209">
        <v>0</v>
      </c>
      <c r="H100" s="212">
        <v>1472</v>
      </c>
      <c r="I100" s="209">
        <v>0</v>
      </c>
      <c r="J100" s="212">
        <v>0</v>
      </c>
      <c r="K100" s="209">
        <v>0</v>
      </c>
      <c r="L100" s="212">
        <v>0</v>
      </c>
      <c r="M100" s="209">
        <v>0</v>
      </c>
      <c r="N100" s="212">
        <v>0</v>
      </c>
      <c r="O100" s="209">
        <v>-11</v>
      </c>
      <c r="P100" s="415">
        <f t="shared" si="19"/>
        <v>9881</v>
      </c>
      <c r="Q100" s="415">
        <f t="shared" si="20"/>
        <v>0</v>
      </c>
    </row>
    <row r="101" spans="1:17" ht="12.75">
      <c r="A101" s="208" t="s">
        <v>570</v>
      </c>
      <c r="B101" s="258"/>
      <c r="C101" s="209">
        <v>9881</v>
      </c>
      <c r="D101" s="209">
        <v>8420</v>
      </c>
      <c r="E101" s="209">
        <v>0</v>
      </c>
      <c r="F101" s="209">
        <v>0</v>
      </c>
      <c r="G101" s="209">
        <v>0</v>
      </c>
      <c r="H101" s="209">
        <v>1472</v>
      </c>
      <c r="I101" s="209">
        <v>0</v>
      </c>
      <c r="J101" s="209">
        <v>0</v>
      </c>
      <c r="K101" s="209">
        <v>0</v>
      </c>
      <c r="L101" s="209">
        <v>0</v>
      </c>
      <c r="M101" s="209">
        <v>0</v>
      </c>
      <c r="N101" s="209">
        <v>0</v>
      </c>
      <c r="O101" s="209">
        <v>-11</v>
      </c>
      <c r="P101" s="415">
        <f t="shared" si="19"/>
        <v>9881</v>
      </c>
      <c r="Q101" s="415">
        <f t="shared" si="20"/>
        <v>0</v>
      </c>
    </row>
    <row r="102" spans="1:17" ht="12.75">
      <c r="A102" s="208" t="s">
        <v>734</v>
      </c>
      <c r="B102" s="258"/>
      <c r="C102" s="209">
        <v>-91</v>
      </c>
      <c r="D102" s="209"/>
      <c r="E102" s="209"/>
      <c r="F102" s="209"/>
      <c r="G102" s="209"/>
      <c r="H102" s="209">
        <v>-91</v>
      </c>
      <c r="I102" s="209"/>
      <c r="J102" s="209"/>
      <c r="K102" s="209"/>
      <c r="L102" s="209"/>
      <c r="M102" s="209"/>
      <c r="N102" s="209"/>
      <c r="O102" s="209"/>
      <c r="P102" s="415">
        <f t="shared" si="19"/>
        <v>-91</v>
      </c>
      <c r="Q102" s="415">
        <f t="shared" si="20"/>
        <v>0</v>
      </c>
    </row>
    <row r="103" spans="1:17" ht="12.75">
      <c r="A103" s="208" t="s">
        <v>735</v>
      </c>
      <c r="B103" s="258"/>
      <c r="C103" s="209">
        <v>-302</v>
      </c>
      <c r="D103" s="209">
        <v>-302</v>
      </c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415">
        <f t="shared" si="19"/>
        <v>-302</v>
      </c>
      <c r="Q103" s="415">
        <f t="shared" si="20"/>
        <v>0</v>
      </c>
    </row>
    <row r="104" spans="1:17" ht="12.75">
      <c r="A104" s="208" t="s">
        <v>571</v>
      </c>
      <c r="B104" s="258"/>
      <c r="C104" s="209">
        <f aca="true" t="shared" si="26" ref="C104:O104">SUM(C102:C103)</f>
        <v>-393</v>
      </c>
      <c r="D104" s="209">
        <f t="shared" si="26"/>
        <v>-302</v>
      </c>
      <c r="E104" s="209">
        <f t="shared" si="26"/>
        <v>0</v>
      </c>
      <c r="F104" s="209">
        <f t="shared" si="26"/>
        <v>0</v>
      </c>
      <c r="G104" s="209">
        <f t="shared" si="26"/>
        <v>0</v>
      </c>
      <c r="H104" s="209">
        <f t="shared" si="26"/>
        <v>-91</v>
      </c>
      <c r="I104" s="209">
        <f t="shared" si="26"/>
        <v>0</v>
      </c>
      <c r="J104" s="209">
        <f t="shared" si="26"/>
        <v>0</v>
      </c>
      <c r="K104" s="209">
        <f t="shared" si="26"/>
        <v>0</v>
      </c>
      <c r="L104" s="209">
        <f t="shared" si="26"/>
        <v>0</v>
      </c>
      <c r="M104" s="209">
        <f t="shared" si="26"/>
        <v>0</v>
      </c>
      <c r="N104" s="209">
        <f t="shared" si="26"/>
        <v>0</v>
      </c>
      <c r="O104" s="209">
        <f t="shared" si="26"/>
        <v>0</v>
      </c>
      <c r="P104" s="415">
        <f t="shared" si="19"/>
        <v>-393</v>
      </c>
      <c r="Q104" s="415">
        <f t="shared" si="20"/>
        <v>0</v>
      </c>
    </row>
    <row r="105" spans="1:17" ht="12.75">
      <c r="A105" s="424" t="s">
        <v>736</v>
      </c>
      <c r="B105" s="257"/>
      <c r="C105" s="211">
        <f aca="true" t="shared" si="27" ref="C105:O105">C101+C104</f>
        <v>9488</v>
      </c>
      <c r="D105" s="211">
        <f t="shared" si="27"/>
        <v>8118</v>
      </c>
      <c r="E105" s="211">
        <f t="shared" si="27"/>
        <v>0</v>
      </c>
      <c r="F105" s="211">
        <f t="shared" si="27"/>
        <v>0</v>
      </c>
      <c r="G105" s="211">
        <f t="shared" si="27"/>
        <v>0</v>
      </c>
      <c r="H105" s="211">
        <f t="shared" si="27"/>
        <v>1381</v>
      </c>
      <c r="I105" s="211">
        <f t="shared" si="27"/>
        <v>0</v>
      </c>
      <c r="J105" s="211">
        <f t="shared" si="27"/>
        <v>0</v>
      </c>
      <c r="K105" s="211">
        <f t="shared" si="27"/>
        <v>0</v>
      </c>
      <c r="L105" s="211">
        <f t="shared" si="27"/>
        <v>0</v>
      </c>
      <c r="M105" s="211">
        <f t="shared" si="27"/>
        <v>0</v>
      </c>
      <c r="N105" s="211">
        <f t="shared" si="27"/>
        <v>0</v>
      </c>
      <c r="O105" s="211">
        <f t="shared" si="27"/>
        <v>-11</v>
      </c>
      <c r="P105" s="415">
        <f t="shared" si="19"/>
        <v>9488</v>
      </c>
      <c r="Q105" s="415">
        <f t="shared" si="20"/>
        <v>0</v>
      </c>
    </row>
    <row r="106" spans="1:17" ht="12.75">
      <c r="A106" s="219" t="s">
        <v>145</v>
      </c>
      <c r="B106" s="263"/>
      <c r="C106" s="209"/>
      <c r="D106" s="209"/>
      <c r="E106" s="209"/>
      <c r="F106" s="215"/>
      <c r="G106" s="216"/>
      <c r="H106" s="215"/>
      <c r="I106" s="216"/>
      <c r="J106" s="216"/>
      <c r="K106" s="215"/>
      <c r="L106" s="216"/>
      <c r="M106" s="222"/>
      <c r="N106" s="216"/>
      <c r="O106" s="222"/>
      <c r="P106" s="415">
        <f t="shared" si="19"/>
        <v>0</v>
      </c>
      <c r="Q106" s="415">
        <f t="shared" si="20"/>
        <v>0</v>
      </c>
    </row>
    <row r="107" spans="1:17" ht="12.75">
      <c r="A107" s="218" t="s">
        <v>34</v>
      </c>
      <c r="B107" s="261" t="s">
        <v>196</v>
      </c>
      <c r="C107" s="209">
        <f>SUM(D107:O107)</f>
        <v>38661</v>
      </c>
      <c r="D107" s="209">
        <v>34404</v>
      </c>
      <c r="E107" s="209"/>
      <c r="F107" s="220"/>
      <c r="G107" s="221"/>
      <c r="H107" s="220">
        <v>4257</v>
      </c>
      <c r="I107" s="221"/>
      <c r="J107" s="221"/>
      <c r="K107" s="220"/>
      <c r="L107" s="221"/>
      <c r="M107" s="222"/>
      <c r="N107" s="221"/>
      <c r="O107" s="222"/>
      <c r="P107" s="415">
        <f t="shared" si="19"/>
        <v>38661</v>
      </c>
      <c r="Q107" s="415">
        <f t="shared" si="20"/>
        <v>0</v>
      </c>
    </row>
    <row r="108" spans="1:17" ht="12.75">
      <c r="A108" s="208" t="s">
        <v>464</v>
      </c>
      <c r="B108" s="258"/>
      <c r="C108" s="209">
        <v>42484</v>
      </c>
      <c r="D108" s="209">
        <v>34904</v>
      </c>
      <c r="E108" s="209">
        <v>0</v>
      </c>
      <c r="F108" s="212">
        <v>0</v>
      </c>
      <c r="G108" s="209">
        <v>0</v>
      </c>
      <c r="H108" s="212">
        <v>4257</v>
      </c>
      <c r="I108" s="209">
        <v>0</v>
      </c>
      <c r="J108" s="212">
        <v>0</v>
      </c>
      <c r="K108" s="209">
        <v>0</v>
      </c>
      <c r="L108" s="212">
        <v>0</v>
      </c>
      <c r="M108" s="209">
        <v>0</v>
      </c>
      <c r="N108" s="212">
        <v>0</v>
      </c>
      <c r="O108" s="209">
        <v>3323</v>
      </c>
      <c r="P108" s="415">
        <f t="shared" si="19"/>
        <v>42484</v>
      </c>
      <c r="Q108" s="415">
        <f t="shared" si="20"/>
        <v>0</v>
      </c>
    </row>
    <row r="109" spans="1:17" ht="12.75">
      <c r="A109" s="208" t="s">
        <v>570</v>
      </c>
      <c r="B109" s="258"/>
      <c r="C109" s="209">
        <v>43370</v>
      </c>
      <c r="D109" s="209">
        <v>35790</v>
      </c>
      <c r="E109" s="209">
        <v>0</v>
      </c>
      <c r="F109" s="212">
        <v>0</v>
      </c>
      <c r="G109" s="209">
        <v>0</v>
      </c>
      <c r="H109" s="212">
        <v>4257</v>
      </c>
      <c r="I109" s="209">
        <v>0</v>
      </c>
      <c r="J109" s="212">
        <v>0</v>
      </c>
      <c r="K109" s="209">
        <v>0</v>
      </c>
      <c r="L109" s="212">
        <v>0</v>
      </c>
      <c r="M109" s="209">
        <v>0</v>
      </c>
      <c r="N109" s="212">
        <v>0</v>
      </c>
      <c r="O109" s="209">
        <v>3323</v>
      </c>
      <c r="P109" s="415">
        <f t="shared" si="19"/>
        <v>43370</v>
      </c>
      <c r="Q109" s="415">
        <f t="shared" si="20"/>
        <v>0</v>
      </c>
    </row>
    <row r="110" spans="1:17" ht="12.75">
      <c r="A110" s="208" t="s">
        <v>737</v>
      </c>
      <c r="B110" s="258"/>
      <c r="C110" s="209">
        <v>2313</v>
      </c>
      <c r="D110" s="209"/>
      <c r="E110" s="209"/>
      <c r="F110" s="212"/>
      <c r="G110" s="209"/>
      <c r="H110" s="212">
        <v>2313</v>
      </c>
      <c r="I110" s="209"/>
      <c r="J110" s="212"/>
      <c r="K110" s="209"/>
      <c r="L110" s="212"/>
      <c r="M110" s="209"/>
      <c r="N110" s="212"/>
      <c r="O110" s="209"/>
      <c r="P110" s="415">
        <f t="shared" si="19"/>
        <v>2313</v>
      </c>
      <c r="Q110" s="415">
        <f t="shared" si="20"/>
        <v>0</v>
      </c>
    </row>
    <row r="111" spans="1:17" ht="12.75">
      <c r="A111" s="208" t="s">
        <v>571</v>
      </c>
      <c r="B111" s="258"/>
      <c r="C111" s="209">
        <f aca="true" t="shared" si="28" ref="C111:O111">SUM(C110:C110)</f>
        <v>2313</v>
      </c>
      <c r="D111" s="209">
        <f t="shared" si="28"/>
        <v>0</v>
      </c>
      <c r="E111" s="209">
        <f t="shared" si="28"/>
        <v>0</v>
      </c>
      <c r="F111" s="209">
        <f t="shared" si="28"/>
        <v>0</v>
      </c>
      <c r="G111" s="209">
        <f t="shared" si="28"/>
        <v>0</v>
      </c>
      <c r="H111" s="209">
        <f t="shared" si="28"/>
        <v>2313</v>
      </c>
      <c r="I111" s="209">
        <f t="shared" si="28"/>
        <v>0</v>
      </c>
      <c r="J111" s="209">
        <f t="shared" si="28"/>
        <v>0</v>
      </c>
      <c r="K111" s="209">
        <f t="shared" si="28"/>
        <v>0</v>
      </c>
      <c r="L111" s="209">
        <f t="shared" si="28"/>
        <v>0</v>
      </c>
      <c r="M111" s="209">
        <f t="shared" si="28"/>
        <v>0</v>
      </c>
      <c r="N111" s="209">
        <f t="shared" si="28"/>
        <v>0</v>
      </c>
      <c r="O111" s="209">
        <f t="shared" si="28"/>
        <v>0</v>
      </c>
      <c r="P111" s="415">
        <f t="shared" si="19"/>
        <v>2313</v>
      </c>
      <c r="Q111" s="415">
        <f t="shared" si="20"/>
        <v>0</v>
      </c>
    </row>
    <row r="112" spans="1:17" ht="12.75">
      <c r="A112" s="424" t="s">
        <v>736</v>
      </c>
      <c r="B112" s="257"/>
      <c r="C112" s="211">
        <f aca="true" t="shared" si="29" ref="C112:O112">C109+C111</f>
        <v>45683</v>
      </c>
      <c r="D112" s="211">
        <f t="shared" si="29"/>
        <v>35790</v>
      </c>
      <c r="E112" s="211">
        <f t="shared" si="29"/>
        <v>0</v>
      </c>
      <c r="F112" s="211">
        <f t="shared" si="29"/>
        <v>0</v>
      </c>
      <c r="G112" s="211">
        <f t="shared" si="29"/>
        <v>0</v>
      </c>
      <c r="H112" s="211">
        <f t="shared" si="29"/>
        <v>6570</v>
      </c>
      <c r="I112" s="211">
        <f t="shared" si="29"/>
        <v>0</v>
      </c>
      <c r="J112" s="211">
        <f t="shared" si="29"/>
        <v>0</v>
      </c>
      <c r="K112" s="211">
        <f t="shared" si="29"/>
        <v>0</v>
      </c>
      <c r="L112" s="211">
        <f t="shared" si="29"/>
        <v>0</v>
      </c>
      <c r="M112" s="211">
        <f t="shared" si="29"/>
        <v>0</v>
      </c>
      <c r="N112" s="211">
        <f t="shared" si="29"/>
        <v>0</v>
      </c>
      <c r="O112" s="211">
        <f t="shared" si="29"/>
        <v>3323</v>
      </c>
      <c r="P112" s="415">
        <f t="shared" si="19"/>
        <v>45683</v>
      </c>
      <c r="Q112" s="415">
        <f t="shared" si="20"/>
        <v>0</v>
      </c>
    </row>
    <row r="113" spans="1:17" ht="12.75">
      <c r="A113" s="287" t="s">
        <v>293</v>
      </c>
      <c r="B113" s="296"/>
      <c r="C113" s="209"/>
      <c r="D113" s="209"/>
      <c r="E113" s="207"/>
      <c r="F113" s="215"/>
      <c r="G113" s="216"/>
      <c r="H113" s="215"/>
      <c r="I113" s="216"/>
      <c r="J113" s="215"/>
      <c r="K113" s="216"/>
      <c r="L113" s="215"/>
      <c r="M113" s="217"/>
      <c r="N113" s="215"/>
      <c r="O113" s="217"/>
      <c r="P113" s="415">
        <f t="shared" si="19"/>
        <v>0</v>
      </c>
      <c r="Q113" s="415">
        <f t="shared" si="20"/>
        <v>0</v>
      </c>
    </row>
    <row r="114" spans="1:17" s="68" customFormat="1" ht="12.75">
      <c r="A114" s="268" t="s">
        <v>34</v>
      </c>
      <c r="B114" s="261" t="s">
        <v>196</v>
      </c>
      <c r="C114" s="209">
        <f>SUM(D114:O114)</f>
        <v>60000</v>
      </c>
      <c r="D114" s="209">
        <v>57000</v>
      </c>
      <c r="E114" s="209"/>
      <c r="F114" s="220"/>
      <c r="G114" s="221"/>
      <c r="H114" s="220">
        <v>3000</v>
      </c>
      <c r="I114" s="221"/>
      <c r="J114" s="220"/>
      <c r="K114" s="221"/>
      <c r="L114" s="220"/>
      <c r="M114" s="222"/>
      <c r="N114" s="220"/>
      <c r="O114" s="222"/>
      <c r="P114" s="415">
        <f t="shared" si="19"/>
        <v>60000</v>
      </c>
      <c r="Q114" s="415">
        <f t="shared" si="20"/>
        <v>0</v>
      </c>
    </row>
    <row r="115" spans="1:17" ht="12.75">
      <c r="A115" s="208" t="s">
        <v>464</v>
      </c>
      <c r="B115" s="258"/>
      <c r="C115" s="209">
        <v>77222</v>
      </c>
      <c r="D115" s="209">
        <v>72546</v>
      </c>
      <c r="E115" s="209">
        <v>0</v>
      </c>
      <c r="F115" s="212">
        <v>0</v>
      </c>
      <c r="G115" s="209">
        <v>0</v>
      </c>
      <c r="H115" s="212">
        <v>3000</v>
      </c>
      <c r="I115" s="209">
        <v>0</v>
      </c>
      <c r="J115" s="212">
        <v>0</v>
      </c>
      <c r="K115" s="209">
        <v>0</v>
      </c>
      <c r="L115" s="212">
        <v>0</v>
      </c>
      <c r="M115" s="209">
        <v>0</v>
      </c>
      <c r="N115" s="212">
        <v>0</v>
      </c>
      <c r="O115" s="209">
        <v>1676</v>
      </c>
      <c r="P115" s="415">
        <f t="shared" si="19"/>
        <v>77222</v>
      </c>
      <c r="Q115" s="415">
        <f t="shared" si="20"/>
        <v>0</v>
      </c>
    </row>
    <row r="116" spans="1:17" ht="12.75">
      <c r="A116" s="208" t="s">
        <v>570</v>
      </c>
      <c r="B116" s="258"/>
      <c r="C116" s="209">
        <v>83103</v>
      </c>
      <c r="D116" s="209">
        <v>75406</v>
      </c>
      <c r="E116" s="209">
        <v>0</v>
      </c>
      <c r="F116" s="212">
        <v>0</v>
      </c>
      <c r="G116" s="209">
        <v>0</v>
      </c>
      <c r="H116" s="212">
        <v>6021</v>
      </c>
      <c r="I116" s="209">
        <v>0</v>
      </c>
      <c r="J116" s="212">
        <v>0</v>
      </c>
      <c r="K116" s="209">
        <v>0</v>
      </c>
      <c r="L116" s="212">
        <v>0</v>
      </c>
      <c r="M116" s="209">
        <v>0</v>
      </c>
      <c r="N116" s="212">
        <v>0</v>
      </c>
      <c r="O116" s="209">
        <v>1676</v>
      </c>
      <c r="P116" s="415">
        <f t="shared" si="19"/>
        <v>83103</v>
      </c>
      <c r="Q116" s="415">
        <f t="shared" si="20"/>
        <v>0</v>
      </c>
    </row>
    <row r="117" spans="1:17" ht="12.75">
      <c r="A117" s="208" t="s">
        <v>737</v>
      </c>
      <c r="B117" s="258"/>
      <c r="C117" s="209">
        <v>2441</v>
      </c>
      <c r="D117" s="209"/>
      <c r="E117" s="209"/>
      <c r="F117" s="212"/>
      <c r="G117" s="209"/>
      <c r="H117" s="212">
        <v>2341</v>
      </c>
      <c r="I117" s="209">
        <v>100</v>
      </c>
      <c r="J117" s="212"/>
      <c r="K117" s="209"/>
      <c r="L117" s="212"/>
      <c r="M117" s="209"/>
      <c r="N117" s="212"/>
      <c r="O117" s="209"/>
      <c r="P117" s="415">
        <f t="shared" si="19"/>
        <v>2441</v>
      </c>
      <c r="Q117" s="415">
        <f t="shared" si="20"/>
        <v>0</v>
      </c>
    </row>
    <row r="118" spans="1:17" ht="12.75">
      <c r="A118" s="208" t="s">
        <v>735</v>
      </c>
      <c r="B118" s="258"/>
      <c r="C118" s="209">
        <v>-8924</v>
      </c>
      <c r="D118" s="209">
        <v>-8924</v>
      </c>
      <c r="E118" s="209"/>
      <c r="F118" s="212"/>
      <c r="G118" s="209"/>
      <c r="H118" s="212"/>
      <c r="I118" s="209"/>
      <c r="J118" s="212"/>
      <c r="K118" s="209"/>
      <c r="L118" s="212"/>
      <c r="M118" s="209"/>
      <c r="N118" s="212"/>
      <c r="O118" s="209"/>
      <c r="P118" s="415">
        <f t="shared" si="19"/>
        <v>-8924</v>
      </c>
      <c r="Q118" s="415">
        <f t="shared" si="20"/>
        <v>0</v>
      </c>
    </row>
    <row r="119" spans="1:17" ht="12.75">
      <c r="A119" s="208" t="s">
        <v>571</v>
      </c>
      <c r="B119" s="258"/>
      <c r="C119" s="209">
        <f aca="true" t="shared" si="30" ref="C119:O119">SUM(C117:C118)</f>
        <v>-6483</v>
      </c>
      <c r="D119" s="209">
        <f t="shared" si="30"/>
        <v>-8924</v>
      </c>
      <c r="E119" s="209">
        <f t="shared" si="30"/>
        <v>0</v>
      </c>
      <c r="F119" s="209">
        <f t="shared" si="30"/>
        <v>0</v>
      </c>
      <c r="G119" s="209">
        <f t="shared" si="30"/>
        <v>0</v>
      </c>
      <c r="H119" s="209">
        <f t="shared" si="30"/>
        <v>2341</v>
      </c>
      <c r="I119" s="209">
        <f t="shared" si="30"/>
        <v>100</v>
      </c>
      <c r="J119" s="209">
        <f t="shared" si="30"/>
        <v>0</v>
      </c>
      <c r="K119" s="209">
        <f t="shared" si="30"/>
        <v>0</v>
      </c>
      <c r="L119" s="209">
        <f t="shared" si="30"/>
        <v>0</v>
      </c>
      <c r="M119" s="209">
        <f t="shared" si="30"/>
        <v>0</v>
      </c>
      <c r="N119" s="209">
        <f t="shared" si="30"/>
        <v>0</v>
      </c>
      <c r="O119" s="209">
        <f t="shared" si="30"/>
        <v>0</v>
      </c>
      <c r="P119" s="415">
        <f t="shared" si="19"/>
        <v>-6483</v>
      </c>
      <c r="Q119" s="415">
        <f t="shared" si="20"/>
        <v>0</v>
      </c>
    </row>
    <row r="120" spans="1:17" ht="12.75">
      <c r="A120" s="424" t="s">
        <v>736</v>
      </c>
      <c r="B120" s="257"/>
      <c r="C120" s="211">
        <f aca="true" t="shared" si="31" ref="C120:O120">C116+C119</f>
        <v>76620</v>
      </c>
      <c r="D120" s="211">
        <f t="shared" si="31"/>
        <v>66482</v>
      </c>
      <c r="E120" s="211">
        <f t="shared" si="31"/>
        <v>0</v>
      </c>
      <c r="F120" s="211">
        <f t="shared" si="31"/>
        <v>0</v>
      </c>
      <c r="G120" s="211">
        <f t="shared" si="31"/>
        <v>0</v>
      </c>
      <c r="H120" s="211">
        <f t="shared" si="31"/>
        <v>8362</v>
      </c>
      <c r="I120" s="211">
        <f t="shared" si="31"/>
        <v>100</v>
      </c>
      <c r="J120" s="211">
        <f t="shared" si="31"/>
        <v>0</v>
      </c>
      <c r="K120" s="211">
        <f t="shared" si="31"/>
        <v>0</v>
      </c>
      <c r="L120" s="211">
        <f t="shared" si="31"/>
        <v>0</v>
      </c>
      <c r="M120" s="211">
        <f t="shared" si="31"/>
        <v>0</v>
      </c>
      <c r="N120" s="211">
        <f t="shared" si="31"/>
        <v>0</v>
      </c>
      <c r="O120" s="211">
        <f t="shared" si="31"/>
        <v>1676</v>
      </c>
      <c r="P120" s="415">
        <f t="shared" si="19"/>
        <v>76620</v>
      </c>
      <c r="Q120" s="415">
        <f t="shared" si="20"/>
        <v>0</v>
      </c>
    </row>
    <row r="121" spans="1:17" ht="12.75">
      <c r="A121" s="284" t="s">
        <v>299</v>
      </c>
      <c r="B121" s="285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12"/>
      <c r="O121" s="209"/>
      <c r="P121" s="415">
        <f t="shared" si="19"/>
        <v>0</v>
      </c>
      <c r="Q121" s="415">
        <f t="shared" si="20"/>
        <v>0</v>
      </c>
    </row>
    <row r="122" spans="1:17" s="68" customFormat="1" ht="12.75">
      <c r="A122" s="208" t="s">
        <v>34</v>
      </c>
      <c r="B122" s="258"/>
      <c r="C122" s="427">
        <f>C128+C136+C144</f>
        <v>417946</v>
      </c>
      <c r="D122" s="427">
        <f aca="true" t="shared" si="32" ref="D122:O122">D128+D136+D144</f>
        <v>342493</v>
      </c>
      <c r="E122" s="427">
        <f t="shared" si="32"/>
        <v>25999</v>
      </c>
      <c r="F122" s="427">
        <f t="shared" si="32"/>
        <v>0</v>
      </c>
      <c r="G122" s="427">
        <f t="shared" si="32"/>
        <v>0</v>
      </c>
      <c r="H122" s="427">
        <f t="shared" si="32"/>
        <v>49454</v>
      </c>
      <c r="I122" s="427">
        <f t="shared" si="32"/>
        <v>0</v>
      </c>
      <c r="J122" s="427">
        <f t="shared" si="32"/>
        <v>0</v>
      </c>
      <c r="K122" s="427">
        <f t="shared" si="32"/>
        <v>0</v>
      </c>
      <c r="L122" s="427">
        <f t="shared" si="32"/>
        <v>0</v>
      </c>
      <c r="M122" s="427">
        <f t="shared" si="32"/>
        <v>0</v>
      </c>
      <c r="N122" s="427">
        <f t="shared" si="32"/>
        <v>0</v>
      </c>
      <c r="O122" s="427">
        <f t="shared" si="32"/>
        <v>0</v>
      </c>
      <c r="P122" s="415">
        <f t="shared" si="19"/>
        <v>417946</v>
      </c>
      <c r="Q122" s="415">
        <f t="shared" si="20"/>
        <v>0</v>
      </c>
    </row>
    <row r="123" spans="1:17" s="68" customFormat="1" ht="12.75">
      <c r="A123" s="208" t="s">
        <v>464</v>
      </c>
      <c r="B123" s="258"/>
      <c r="C123" s="427">
        <f aca="true" t="shared" si="33" ref="C123:O124">C129+C137+C145</f>
        <v>437938</v>
      </c>
      <c r="D123" s="427">
        <f t="shared" si="33"/>
        <v>352686</v>
      </c>
      <c r="E123" s="427">
        <f t="shared" si="33"/>
        <v>27859</v>
      </c>
      <c r="F123" s="427">
        <f t="shared" si="33"/>
        <v>0</v>
      </c>
      <c r="G123" s="427">
        <f t="shared" si="33"/>
        <v>0</v>
      </c>
      <c r="H123" s="427">
        <f t="shared" si="33"/>
        <v>49080</v>
      </c>
      <c r="I123" s="427">
        <f t="shared" si="33"/>
        <v>0</v>
      </c>
      <c r="J123" s="427">
        <f t="shared" si="33"/>
        <v>0</v>
      </c>
      <c r="K123" s="427">
        <f t="shared" si="33"/>
        <v>0</v>
      </c>
      <c r="L123" s="427">
        <f t="shared" si="33"/>
        <v>0</v>
      </c>
      <c r="M123" s="427">
        <f t="shared" si="33"/>
        <v>0</v>
      </c>
      <c r="N123" s="427">
        <f t="shared" si="33"/>
        <v>0</v>
      </c>
      <c r="O123" s="427">
        <f t="shared" si="33"/>
        <v>8313</v>
      </c>
      <c r="P123" s="415">
        <f t="shared" si="19"/>
        <v>437938</v>
      </c>
      <c r="Q123" s="415">
        <f t="shared" si="20"/>
        <v>0</v>
      </c>
    </row>
    <row r="124" spans="1:17" ht="12.75">
      <c r="A124" s="208" t="s">
        <v>570</v>
      </c>
      <c r="B124" s="258"/>
      <c r="C124" s="427">
        <f t="shared" si="33"/>
        <v>466125</v>
      </c>
      <c r="D124" s="427">
        <f t="shared" si="33"/>
        <v>357605</v>
      </c>
      <c r="E124" s="427">
        <f t="shared" si="33"/>
        <v>29127</v>
      </c>
      <c r="F124" s="427">
        <f t="shared" si="33"/>
        <v>0</v>
      </c>
      <c r="G124" s="427">
        <f t="shared" si="33"/>
        <v>0</v>
      </c>
      <c r="H124" s="427">
        <f t="shared" si="33"/>
        <v>71080</v>
      </c>
      <c r="I124" s="427">
        <f t="shared" si="33"/>
        <v>0</v>
      </c>
      <c r="J124" s="427">
        <f t="shared" si="33"/>
        <v>0</v>
      </c>
      <c r="K124" s="427">
        <f t="shared" si="33"/>
        <v>0</v>
      </c>
      <c r="L124" s="427">
        <f t="shared" si="33"/>
        <v>0</v>
      </c>
      <c r="M124" s="427">
        <f t="shared" si="33"/>
        <v>0</v>
      </c>
      <c r="N124" s="427">
        <f t="shared" si="33"/>
        <v>0</v>
      </c>
      <c r="O124" s="427">
        <f t="shared" si="33"/>
        <v>8313</v>
      </c>
      <c r="P124" s="415">
        <f t="shared" si="19"/>
        <v>466125</v>
      </c>
      <c r="Q124" s="415">
        <f t="shared" si="20"/>
        <v>0</v>
      </c>
    </row>
    <row r="125" spans="1:17" ht="12.75">
      <c r="A125" s="208" t="s">
        <v>571</v>
      </c>
      <c r="B125" s="258"/>
      <c r="C125" s="427">
        <f>C133+C141+C147</f>
        <v>32131</v>
      </c>
      <c r="D125" s="427">
        <f aca="true" t="shared" si="34" ref="D125:O126">D133+D141+D147</f>
        <v>32711</v>
      </c>
      <c r="E125" s="427">
        <f t="shared" si="34"/>
        <v>-580</v>
      </c>
      <c r="F125" s="427">
        <f t="shared" si="34"/>
        <v>0</v>
      </c>
      <c r="G125" s="427">
        <f t="shared" si="34"/>
        <v>0</v>
      </c>
      <c r="H125" s="427">
        <f t="shared" si="34"/>
        <v>0</v>
      </c>
      <c r="I125" s="427">
        <f t="shared" si="34"/>
        <v>0</v>
      </c>
      <c r="J125" s="427">
        <f t="shared" si="34"/>
        <v>0</v>
      </c>
      <c r="K125" s="427">
        <f t="shared" si="34"/>
        <v>0</v>
      </c>
      <c r="L125" s="427">
        <f t="shared" si="34"/>
        <v>0</v>
      </c>
      <c r="M125" s="427">
        <f t="shared" si="34"/>
        <v>0</v>
      </c>
      <c r="N125" s="427">
        <f t="shared" si="34"/>
        <v>0</v>
      </c>
      <c r="O125" s="427">
        <f t="shared" si="34"/>
        <v>0</v>
      </c>
      <c r="P125" s="415">
        <f t="shared" si="19"/>
        <v>32131</v>
      </c>
      <c r="Q125" s="415">
        <f t="shared" si="20"/>
        <v>0</v>
      </c>
    </row>
    <row r="126" spans="1:17" ht="12.75">
      <c r="A126" s="424" t="s">
        <v>736</v>
      </c>
      <c r="B126" s="257"/>
      <c r="C126" s="223">
        <f>C134+C142+C148</f>
        <v>498256</v>
      </c>
      <c r="D126" s="223">
        <f t="shared" si="34"/>
        <v>390316</v>
      </c>
      <c r="E126" s="223">
        <f t="shared" si="34"/>
        <v>28547</v>
      </c>
      <c r="F126" s="223">
        <f t="shared" si="34"/>
        <v>0</v>
      </c>
      <c r="G126" s="223">
        <f t="shared" si="34"/>
        <v>0</v>
      </c>
      <c r="H126" s="223">
        <f t="shared" si="34"/>
        <v>71080</v>
      </c>
      <c r="I126" s="223">
        <f t="shared" si="34"/>
        <v>0</v>
      </c>
      <c r="J126" s="223">
        <f t="shared" si="34"/>
        <v>0</v>
      </c>
      <c r="K126" s="223">
        <f t="shared" si="34"/>
        <v>0</v>
      </c>
      <c r="L126" s="223">
        <f t="shared" si="34"/>
        <v>0</v>
      </c>
      <c r="M126" s="223">
        <f t="shared" si="34"/>
        <v>0</v>
      </c>
      <c r="N126" s="223">
        <f t="shared" si="34"/>
        <v>0</v>
      </c>
      <c r="O126" s="223">
        <f t="shared" si="34"/>
        <v>8313</v>
      </c>
      <c r="P126" s="415">
        <f t="shared" si="19"/>
        <v>498256</v>
      </c>
      <c r="Q126" s="415">
        <f t="shared" si="20"/>
        <v>0</v>
      </c>
    </row>
    <row r="127" spans="1:17" ht="12.75">
      <c r="A127" s="426" t="s">
        <v>304</v>
      </c>
      <c r="B127" s="204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12"/>
      <c r="O127" s="209"/>
      <c r="P127" s="415">
        <f t="shared" si="19"/>
        <v>0</v>
      </c>
      <c r="Q127" s="415">
        <f t="shared" si="20"/>
        <v>0</v>
      </c>
    </row>
    <row r="128" spans="1:17" ht="12.75">
      <c r="A128" s="208" t="s">
        <v>34</v>
      </c>
      <c r="B128" s="258" t="s">
        <v>196</v>
      </c>
      <c r="C128" s="209">
        <f>SUM(D128:O128)</f>
        <v>33136</v>
      </c>
      <c r="D128" s="209">
        <v>31276</v>
      </c>
      <c r="E128" s="209"/>
      <c r="F128" s="212"/>
      <c r="G128" s="209"/>
      <c r="H128" s="212">
        <v>1860</v>
      </c>
      <c r="I128" s="209"/>
      <c r="J128" s="212"/>
      <c r="K128" s="209"/>
      <c r="L128" s="212"/>
      <c r="M128" s="209"/>
      <c r="N128" s="212"/>
      <c r="O128" s="209"/>
      <c r="P128" s="415">
        <f t="shared" si="19"/>
        <v>33136</v>
      </c>
      <c r="Q128" s="415">
        <f t="shared" si="20"/>
        <v>0</v>
      </c>
    </row>
    <row r="129" spans="1:17" ht="12.75">
      <c r="A129" s="208" t="s">
        <v>464</v>
      </c>
      <c r="B129" s="258"/>
      <c r="C129" s="209">
        <v>39262</v>
      </c>
      <c r="D129" s="209">
        <v>31349</v>
      </c>
      <c r="E129" s="209">
        <v>1860</v>
      </c>
      <c r="F129" s="212">
        <v>0</v>
      </c>
      <c r="G129" s="209">
        <v>0</v>
      </c>
      <c r="H129" s="212">
        <v>0</v>
      </c>
      <c r="I129" s="209">
        <v>0</v>
      </c>
      <c r="J129" s="212">
        <v>0</v>
      </c>
      <c r="K129" s="209">
        <v>0</v>
      </c>
      <c r="L129" s="212">
        <v>0</v>
      </c>
      <c r="M129" s="209">
        <v>0</v>
      </c>
      <c r="N129" s="212">
        <v>0</v>
      </c>
      <c r="O129" s="209">
        <v>6053</v>
      </c>
      <c r="P129" s="415">
        <f t="shared" si="19"/>
        <v>39262</v>
      </c>
      <c r="Q129" s="415">
        <f t="shared" si="20"/>
        <v>0</v>
      </c>
    </row>
    <row r="130" spans="1:17" ht="12.75">
      <c r="A130" s="208" t="s">
        <v>570</v>
      </c>
      <c r="B130" s="258"/>
      <c r="C130" s="209">
        <v>40639</v>
      </c>
      <c r="D130" s="209">
        <v>31458</v>
      </c>
      <c r="E130" s="209">
        <v>3128</v>
      </c>
      <c r="F130" s="212">
        <v>0</v>
      </c>
      <c r="G130" s="209">
        <v>0</v>
      </c>
      <c r="H130" s="212">
        <v>0</v>
      </c>
      <c r="I130" s="209">
        <v>0</v>
      </c>
      <c r="J130" s="212">
        <v>0</v>
      </c>
      <c r="K130" s="209">
        <v>0</v>
      </c>
      <c r="L130" s="212">
        <v>0</v>
      </c>
      <c r="M130" s="209">
        <v>0</v>
      </c>
      <c r="N130" s="212">
        <v>0</v>
      </c>
      <c r="O130" s="209">
        <v>6053</v>
      </c>
      <c r="P130" s="415">
        <f t="shared" si="19"/>
        <v>40639</v>
      </c>
      <c r="Q130" s="415">
        <f t="shared" si="20"/>
        <v>0</v>
      </c>
    </row>
    <row r="131" spans="1:17" ht="12.75">
      <c r="A131" s="208" t="s">
        <v>737</v>
      </c>
      <c r="B131" s="258"/>
      <c r="C131" s="209">
        <v>13</v>
      </c>
      <c r="D131" s="209"/>
      <c r="E131" s="209"/>
      <c r="F131" s="212"/>
      <c r="G131" s="209"/>
      <c r="H131" s="212">
        <v>13</v>
      </c>
      <c r="I131" s="209"/>
      <c r="J131" s="212"/>
      <c r="K131" s="209"/>
      <c r="L131" s="212"/>
      <c r="M131" s="209"/>
      <c r="N131" s="212"/>
      <c r="O131" s="209"/>
      <c r="P131" s="415">
        <f t="shared" si="19"/>
        <v>13</v>
      </c>
      <c r="Q131" s="415">
        <f t="shared" si="20"/>
        <v>0</v>
      </c>
    </row>
    <row r="132" spans="1:17" ht="12.75">
      <c r="A132" s="208" t="s">
        <v>735</v>
      </c>
      <c r="B132" s="258"/>
      <c r="C132" s="209">
        <v>-3786</v>
      </c>
      <c r="D132" s="209">
        <v>-3786</v>
      </c>
      <c r="E132" s="209"/>
      <c r="F132" s="212"/>
      <c r="G132" s="209"/>
      <c r="H132" s="212"/>
      <c r="I132" s="209"/>
      <c r="J132" s="212"/>
      <c r="K132" s="209"/>
      <c r="L132" s="212"/>
      <c r="M132" s="209"/>
      <c r="N132" s="212"/>
      <c r="O132" s="209"/>
      <c r="P132" s="415">
        <f t="shared" si="19"/>
        <v>-3786</v>
      </c>
      <c r="Q132" s="415">
        <f t="shared" si="20"/>
        <v>0</v>
      </c>
    </row>
    <row r="133" spans="1:17" ht="12.75">
      <c r="A133" s="208" t="s">
        <v>571</v>
      </c>
      <c r="B133" s="258"/>
      <c r="C133" s="209">
        <f>SUM(C131:C132)</f>
        <v>-3773</v>
      </c>
      <c r="D133" s="209">
        <f aca="true" t="shared" si="35" ref="D133:O133">SUM(D131:D132)</f>
        <v>-3786</v>
      </c>
      <c r="E133" s="209">
        <f t="shared" si="35"/>
        <v>0</v>
      </c>
      <c r="F133" s="209">
        <f t="shared" si="35"/>
        <v>0</v>
      </c>
      <c r="G133" s="209">
        <f t="shared" si="35"/>
        <v>0</v>
      </c>
      <c r="H133" s="209">
        <f t="shared" si="35"/>
        <v>13</v>
      </c>
      <c r="I133" s="209">
        <f t="shared" si="35"/>
        <v>0</v>
      </c>
      <c r="J133" s="209">
        <f t="shared" si="35"/>
        <v>0</v>
      </c>
      <c r="K133" s="209">
        <f t="shared" si="35"/>
        <v>0</v>
      </c>
      <c r="L133" s="209">
        <f t="shared" si="35"/>
        <v>0</v>
      </c>
      <c r="M133" s="209">
        <f t="shared" si="35"/>
        <v>0</v>
      </c>
      <c r="N133" s="209">
        <f t="shared" si="35"/>
        <v>0</v>
      </c>
      <c r="O133" s="209">
        <f t="shared" si="35"/>
        <v>0</v>
      </c>
      <c r="P133" s="415">
        <f t="shared" si="19"/>
        <v>-3773</v>
      </c>
      <c r="Q133" s="415">
        <f t="shared" si="20"/>
        <v>0</v>
      </c>
    </row>
    <row r="134" spans="1:17" ht="12.75">
      <c r="A134" s="424" t="s">
        <v>736</v>
      </c>
      <c r="B134" s="257"/>
      <c r="C134" s="211">
        <f>C130+C133</f>
        <v>36866</v>
      </c>
      <c r="D134" s="211">
        <f aca="true" t="shared" si="36" ref="D134:O134">D130+D133</f>
        <v>27672</v>
      </c>
      <c r="E134" s="211">
        <f t="shared" si="36"/>
        <v>3128</v>
      </c>
      <c r="F134" s="211">
        <f t="shared" si="36"/>
        <v>0</v>
      </c>
      <c r="G134" s="211">
        <f t="shared" si="36"/>
        <v>0</v>
      </c>
      <c r="H134" s="211">
        <f t="shared" si="36"/>
        <v>13</v>
      </c>
      <c r="I134" s="211">
        <f t="shared" si="36"/>
        <v>0</v>
      </c>
      <c r="J134" s="211">
        <f t="shared" si="36"/>
        <v>0</v>
      </c>
      <c r="K134" s="211">
        <f t="shared" si="36"/>
        <v>0</v>
      </c>
      <c r="L134" s="211">
        <f t="shared" si="36"/>
        <v>0</v>
      </c>
      <c r="M134" s="211">
        <f t="shared" si="36"/>
        <v>0</v>
      </c>
      <c r="N134" s="211">
        <f t="shared" si="36"/>
        <v>0</v>
      </c>
      <c r="O134" s="211">
        <f t="shared" si="36"/>
        <v>6053</v>
      </c>
      <c r="P134" s="415">
        <f t="shared" si="19"/>
        <v>36866</v>
      </c>
      <c r="Q134" s="415">
        <f t="shared" si="20"/>
        <v>0</v>
      </c>
    </row>
    <row r="135" spans="1:17" ht="12.75">
      <c r="A135" s="210" t="s">
        <v>305</v>
      </c>
      <c r="B135" s="203"/>
      <c r="C135" s="209"/>
      <c r="D135" s="209"/>
      <c r="E135" s="209"/>
      <c r="F135" s="206"/>
      <c r="G135" s="207"/>
      <c r="H135" s="206"/>
      <c r="I135" s="207"/>
      <c r="J135" s="206"/>
      <c r="K135" s="207"/>
      <c r="L135" s="206"/>
      <c r="M135" s="207"/>
      <c r="N135" s="206"/>
      <c r="O135" s="207"/>
      <c r="P135" s="415">
        <f t="shared" si="19"/>
        <v>0</v>
      </c>
      <c r="Q135" s="415">
        <f t="shared" si="20"/>
        <v>0</v>
      </c>
    </row>
    <row r="136" spans="1:17" s="68" customFormat="1" ht="12.75">
      <c r="A136" s="208" t="s">
        <v>34</v>
      </c>
      <c r="B136" s="258" t="s">
        <v>196</v>
      </c>
      <c r="C136" s="209">
        <f>SUM(D136:O136)</f>
        <v>24960</v>
      </c>
      <c r="D136" s="209">
        <v>0</v>
      </c>
      <c r="E136" s="209">
        <v>24960</v>
      </c>
      <c r="F136" s="212"/>
      <c r="G136" s="209"/>
      <c r="H136" s="212"/>
      <c r="I136" s="209"/>
      <c r="J136" s="212"/>
      <c r="K136" s="209"/>
      <c r="L136" s="212"/>
      <c r="M136" s="209"/>
      <c r="N136" s="212"/>
      <c r="O136" s="209"/>
      <c r="P136" s="415">
        <f t="shared" si="19"/>
        <v>24960</v>
      </c>
      <c r="Q136" s="415">
        <f t="shared" si="20"/>
        <v>0</v>
      </c>
    </row>
    <row r="137" spans="1:17" ht="12.75">
      <c r="A137" s="208" t="s">
        <v>464</v>
      </c>
      <c r="B137" s="258"/>
      <c r="C137" s="209">
        <v>27220</v>
      </c>
      <c r="D137" s="209">
        <v>0</v>
      </c>
      <c r="E137" s="209">
        <v>24960</v>
      </c>
      <c r="F137" s="212">
        <v>0</v>
      </c>
      <c r="G137" s="209">
        <v>0</v>
      </c>
      <c r="H137" s="212">
        <v>0</v>
      </c>
      <c r="I137" s="209">
        <v>0</v>
      </c>
      <c r="J137" s="212">
        <v>0</v>
      </c>
      <c r="K137" s="209">
        <v>0</v>
      </c>
      <c r="L137" s="212">
        <v>0</v>
      </c>
      <c r="M137" s="209">
        <v>0</v>
      </c>
      <c r="N137" s="212">
        <v>0</v>
      </c>
      <c r="O137" s="209">
        <v>2260</v>
      </c>
      <c r="P137" s="415">
        <f t="shared" si="19"/>
        <v>27220</v>
      </c>
      <c r="Q137" s="415">
        <f t="shared" si="20"/>
        <v>0</v>
      </c>
    </row>
    <row r="138" spans="1:17" ht="12.75">
      <c r="A138" s="208" t="s">
        <v>570</v>
      </c>
      <c r="B138" s="258"/>
      <c r="C138" s="209">
        <v>27220</v>
      </c>
      <c r="D138" s="209">
        <v>0</v>
      </c>
      <c r="E138" s="209">
        <v>24960</v>
      </c>
      <c r="F138" s="209">
        <v>0</v>
      </c>
      <c r="G138" s="209">
        <v>0</v>
      </c>
      <c r="H138" s="209">
        <v>0</v>
      </c>
      <c r="I138" s="209">
        <v>0</v>
      </c>
      <c r="J138" s="209">
        <v>0</v>
      </c>
      <c r="K138" s="209">
        <v>0</v>
      </c>
      <c r="L138" s="209">
        <v>0</v>
      </c>
      <c r="M138" s="209">
        <v>0</v>
      </c>
      <c r="N138" s="209">
        <v>0</v>
      </c>
      <c r="O138" s="209">
        <v>2260</v>
      </c>
      <c r="P138" s="415">
        <f t="shared" si="19"/>
        <v>27220</v>
      </c>
      <c r="Q138" s="415">
        <f t="shared" si="20"/>
        <v>0</v>
      </c>
    </row>
    <row r="139" spans="1:17" ht="12.75">
      <c r="A139" s="208" t="s">
        <v>740</v>
      </c>
      <c r="B139" s="258"/>
      <c r="C139" s="209">
        <v>-61</v>
      </c>
      <c r="D139" s="209"/>
      <c r="E139" s="209">
        <v>-61</v>
      </c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415">
        <f t="shared" si="19"/>
        <v>-61</v>
      </c>
      <c r="Q139" s="415">
        <f t="shared" si="20"/>
        <v>0</v>
      </c>
    </row>
    <row r="140" spans="1:17" ht="12.75">
      <c r="A140" s="208" t="s">
        <v>737</v>
      </c>
      <c r="B140" s="258"/>
      <c r="C140" s="209">
        <v>15</v>
      </c>
      <c r="D140" s="209"/>
      <c r="E140" s="209"/>
      <c r="F140" s="209"/>
      <c r="G140" s="209"/>
      <c r="H140" s="209">
        <v>15</v>
      </c>
      <c r="I140" s="209"/>
      <c r="J140" s="209"/>
      <c r="K140" s="209"/>
      <c r="L140" s="209"/>
      <c r="M140" s="209"/>
      <c r="N140" s="209"/>
      <c r="O140" s="209"/>
      <c r="P140" s="415">
        <f t="shared" si="19"/>
        <v>15</v>
      </c>
      <c r="Q140" s="415">
        <f t="shared" si="20"/>
        <v>0</v>
      </c>
    </row>
    <row r="141" spans="1:17" ht="12.75">
      <c r="A141" s="208" t="s">
        <v>571</v>
      </c>
      <c r="B141" s="258"/>
      <c r="C141" s="209">
        <f>SUM(C139:C140)</f>
        <v>-46</v>
      </c>
      <c r="D141" s="209">
        <f aca="true" t="shared" si="37" ref="D141:O141">SUM(D139:D140)</f>
        <v>0</v>
      </c>
      <c r="E141" s="209">
        <f t="shared" si="37"/>
        <v>-61</v>
      </c>
      <c r="F141" s="209">
        <f t="shared" si="37"/>
        <v>0</v>
      </c>
      <c r="G141" s="209">
        <f t="shared" si="37"/>
        <v>0</v>
      </c>
      <c r="H141" s="209">
        <f t="shared" si="37"/>
        <v>15</v>
      </c>
      <c r="I141" s="209">
        <f t="shared" si="37"/>
        <v>0</v>
      </c>
      <c r="J141" s="209">
        <f t="shared" si="37"/>
        <v>0</v>
      </c>
      <c r="K141" s="209">
        <f t="shared" si="37"/>
        <v>0</v>
      </c>
      <c r="L141" s="209">
        <f t="shared" si="37"/>
        <v>0</v>
      </c>
      <c r="M141" s="209">
        <f t="shared" si="37"/>
        <v>0</v>
      </c>
      <c r="N141" s="209">
        <f t="shared" si="37"/>
        <v>0</v>
      </c>
      <c r="O141" s="209">
        <f t="shared" si="37"/>
        <v>0</v>
      </c>
      <c r="P141" s="415">
        <f t="shared" si="19"/>
        <v>-46</v>
      </c>
      <c r="Q141" s="415">
        <f t="shared" si="20"/>
        <v>0</v>
      </c>
    </row>
    <row r="142" spans="1:17" ht="12.75">
      <c r="A142" s="424" t="s">
        <v>736</v>
      </c>
      <c r="B142" s="257"/>
      <c r="C142" s="211">
        <f>C138+C141</f>
        <v>27174</v>
      </c>
      <c r="D142" s="211">
        <f aca="true" t="shared" si="38" ref="D142:O142">D138+D141</f>
        <v>0</v>
      </c>
      <c r="E142" s="211">
        <f t="shared" si="38"/>
        <v>24899</v>
      </c>
      <c r="F142" s="211">
        <f t="shared" si="38"/>
        <v>0</v>
      </c>
      <c r="G142" s="211">
        <f t="shared" si="38"/>
        <v>0</v>
      </c>
      <c r="H142" s="211">
        <f t="shared" si="38"/>
        <v>15</v>
      </c>
      <c r="I142" s="211">
        <f t="shared" si="38"/>
        <v>0</v>
      </c>
      <c r="J142" s="211">
        <f t="shared" si="38"/>
        <v>0</v>
      </c>
      <c r="K142" s="211">
        <f t="shared" si="38"/>
        <v>0</v>
      </c>
      <c r="L142" s="211">
        <f t="shared" si="38"/>
        <v>0</v>
      </c>
      <c r="M142" s="211">
        <f t="shared" si="38"/>
        <v>0</v>
      </c>
      <c r="N142" s="211">
        <f t="shared" si="38"/>
        <v>0</v>
      </c>
      <c r="O142" s="211">
        <f t="shared" si="38"/>
        <v>2260</v>
      </c>
      <c r="P142" s="415">
        <f aca="true" t="shared" si="39" ref="P142:P205">SUM(D142:O142)</f>
        <v>27174</v>
      </c>
      <c r="Q142" s="415">
        <f aca="true" t="shared" si="40" ref="Q142:Q205">P142-C142</f>
        <v>0</v>
      </c>
    </row>
    <row r="143" spans="1:17" ht="12.75">
      <c r="A143" s="231" t="s">
        <v>467</v>
      </c>
      <c r="B143" s="256"/>
      <c r="C143" s="209"/>
      <c r="D143" s="209"/>
      <c r="E143" s="209"/>
      <c r="F143" s="224"/>
      <c r="G143" s="225"/>
      <c r="H143" s="224"/>
      <c r="I143" s="225"/>
      <c r="J143" s="224"/>
      <c r="K143" s="225"/>
      <c r="L143" s="224"/>
      <c r="M143" s="225"/>
      <c r="N143" s="224"/>
      <c r="O143" s="225"/>
      <c r="P143" s="415">
        <f t="shared" si="39"/>
        <v>0</v>
      </c>
      <c r="Q143" s="415">
        <f t="shared" si="40"/>
        <v>0</v>
      </c>
    </row>
    <row r="144" spans="1:17" s="68" customFormat="1" ht="12.75">
      <c r="A144" s="241" t="s">
        <v>34</v>
      </c>
      <c r="B144" s="425"/>
      <c r="C144" s="209">
        <f aca="true" t="shared" si="41" ref="C144:O146">C150+C157+C164+C171+C178+C185+C192+C199+C207+C214+C221+C228+C236+C243+C250+C257+C264+C271+C278+C285+C291+C298+C305</f>
        <v>359850</v>
      </c>
      <c r="D144" s="209">
        <f t="shared" si="41"/>
        <v>311217</v>
      </c>
      <c r="E144" s="209">
        <f t="shared" si="41"/>
        <v>1039</v>
      </c>
      <c r="F144" s="209">
        <f t="shared" si="41"/>
        <v>0</v>
      </c>
      <c r="G144" s="209">
        <f t="shared" si="41"/>
        <v>0</v>
      </c>
      <c r="H144" s="209">
        <f t="shared" si="41"/>
        <v>47594</v>
      </c>
      <c r="I144" s="209">
        <f t="shared" si="41"/>
        <v>0</v>
      </c>
      <c r="J144" s="209">
        <f t="shared" si="41"/>
        <v>0</v>
      </c>
      <c r="K144" s="209">
        <f t="shared" si="41"/>
        <v>0</v>
      </c>
      <c r="L144" s="209">
        <f t="shared" si="41"/>
        <v>0</v>
      </c>
      <c r="M144" s="209">
        <f t="shared" si="41"/>
        <v>0</v>
      </c>
      <c r="N144" s="209">
        <f t="shared" si="41"/>
        <v>0</v>
      </c>
      <c r="O144" s="209">
        <f t="shared" si="41"/>
        <v>0</v>
      </c>
      <c r="P144" s="415">
        <f t="shared" si="39"/>
        <v>359850</v>
      </c>
      <c r="Q144" s="415">
        <f t="shared" si="40"/>
        <v>0</v>
      </c>
    </row>
    <row r="145" spans="1:17" s="68" customFormat="1" ht="12.75">
      <c r="A145" s="241" t="s">
        <v>464</v>
      </c>
      <c r="B145" s="425"/>
      <c r="C145" s="209">
        <f t="shared" si="41"/>
        <v>371456</v>
      </c>
      <c r="D145" s="209">
        <f t="shared" si="41"/>
        <v>321337</v>
      </c>
      <c r="E145" s="209">
        <f t="shared" si="41"/>
        <v>1039</v>
      </c>
      <c r="F145" s="209">
        <f t="shared" si="41"/>
        <v>0</v>
      </c>
      <c r="G145" s="209">
        <f t="shared" si="41"/>
        <v>0</v>
      </c>
      <c r="H145" s="209">
        <f t="shared" si="41"/>
        <v>49080</v>
      </c>
      <c r="I145" s="209">
        <f t="shared" si="41"/>
        <v>0</v>
      </c>
      <c r="J145" s="209">
        <f t="shared" si="41"/>
        <v>0</v>
      </c>
      <c r="K145" s="209">
        <f t="shared" si="41"/>
        <v>0</v>
      </c>
      <c r="L145" s="209">
        <f t="shared" si="41"/>
        <v>0</v>
      </c>
      <c r="M145" s="209">
        <f t="shared" si="41"/>
        <v>0</v>
      </c>
      <c r="N145" s="209">
        <f t="shared" si="41"/>
        <v>0</v>
      </c>
      <c r="O145" s="209">
        <f t="shared" si="41"/>
        <v>0</v>
      </c>
      <c r="P145" s="415">
        <f t="shared" si="39"/>
        <v>371456</v>
      </c>
      <c r="Q145" s="415">
        <f t="shared" si="40"/>
        <v>0</v>
      </c>
    </row>
    <row r="146" spans="1:17" ht="12.75">
      <c r="A146" s="208" t="s">
        <v>570</v>
      </c>
      <c r="B146" s="258"/>
      <c r="C146" s="209">
        <f t="shared" si="41"/>
        <v>398266</v>
      </c>
      <c r="D146" s="209">
        <f t="shared" si="41"/>
        <v>326147</v>
      </c>
      <c r="E146" s="209">
        <f t="shared" si="41"/>
        <v>1039</v>
      </c>
      <c r="F146" s="209">
        <f t="shared" si="41"/>
        <v>0</v>
      </c>
      <c r="G146" s="209">
        <f t="shared" si="41"/>
        <v>0</v>
      </c>
      <c r="H146" s="209">
        <f t="shared" si="41"/>
        <v>71080</v>
      </c>
      <c r="I146" s="209">
        <f t="shared" si="41"/>
        <v>0</v>
      </c>
      <c r="J146" s="209">
        <f t="shared" si="41"/>
        <v>0</v>
      </c>
      <c r="K146" s="209">
        <f t="shared" si="41"/>
        <v>0</v>
      </c>
      <c r="L146" s="209">
        <f t="shared" si="41"/>
        <v>0</v>
      </c>
      <c r="M146" s="209">
        <f t="shared" si="41"/>
        <v>0</v>
      </c>
      <c r="N146" s="209">
        <f t="shared" si="41"/>
        <v>0</v>
      </c>
      <c r="O146" s="209">
        <f t="shared" si="41"/>
        <v>0</v>
      </c>
      <c r="P146" s="415">
        <f t="shared" si="39"/>
        <v>398266</v>
      </c>
      <c r="Q146" s="415">
        <f t="shared" si="40"/>
        <v>0</v>
      </c>
    </row>
    <row r="147" spans="1:17" ht="12.75">
      <c r="A147" s="208" t="s">
        <v>571</v>
      </c>
      <c r="B147" s="258"/>
      <c r="C147" s="209">
        <f aca="true" t="shared" si="42" ref="C147:O148">C154+C161+C168+C175+C182+C189+C196+C204+C211+C218+C225+C233+C240+C247+C254+C261+C268+C275+C282+C288+C295+C302+C309</f>
        <v>35950</v>
      </c>
      <c r="D147" s="209">
        <f t="shared" si="42"/>
        <v>36497</v>
      </c>
      <c r="E147" s="209">
        <f t="shared" si="42"/>
        <v>-519</v>
      </c>
      <c r="F147" s="209">
        <f t="shared" si="42"/>
        <v>0</v>
      </c>
      <c r="G147" s="209">
        <f t="shared" si="42"/>
        <v>0</v>
      </c>
      <c r="H147" s="209">
        <f t="shared" si="42"/>
        <v>-28</v>
      </c>
      <c r="I147" s="209">
        <f t="shared" si="42"/>
        <v>0</v>
      </c>
      <c r="J147" s="209">
        <f t="shared" si="42"/>
        <v>0</v>
      </c>
      <c r="K147" s="209">
        <f t="shared" si="42"/>
        <v>0</v>
      </c>
      <c r="L147" s="209">
        <f t="shared" si="42"/>
        <v>0</v>
      </c>
      <c r="M147" s="209">
        <f t="shared" si="42"/>
        <v>0</v>
      </c>
      <c r="N147" s="209">
        <f t="shared" si="42"/>
        <v>0</v>
      </c>
      <c r="O147" s="209">
        <f t="shared" si="42"/>
        <v>0</v>
      </c>
      <c r="P147" s="415">
        <f t="shared" si="39"/>
        <v>35950</v>
      </c>
      <c r="Q147" s="415">
        <f t="shared" si="40"/>
        <v>0</v>
      </c>
    </row>
    <row r="148" spans="1:17" ht="12.75">
      <c r="A148" s="424" t="s">
        <v>736</v>
      </c>
      <c r="B148" s="257"/>
      <c r="C148" s="211">
        <f t="shared" si="42"/>
        <v>434216</v>
      </c>
      <c r="D148" s="211">
        <f t="shared" si="42"/>
        <v>362644</v>
      </c>
      <c r="E148" s="211">
        <f t="shared" si="42"/>
        <v>520</v>
      </c>
      <c r="F148" s="211">
        <f t="shared" si="42"/>
        <v>0</v>
      </c>
      <c r="G148" s="211">
        <f t="shared" si="42"/>
        <v>0</v>
      </c>
      <c r="H148" s="211">
        <f t="shared" si="42"/>
        <v>71052</v>
      </c>
      <c r="I148" s="211">
        <f t="shared" si="42"/>
        <v>0</v>
      </c>
      <c r="J148" s="211">
        <f t="shared" si="42"/>
        <v>0</v>
      </c>
      <c r="K148" s="211">
        <f t="shared" si="42"/>
        <v>0</v>
      </c>
      <c r="L148" s="211">
        <f t="shared" si="42"/>
        <v>0</v>
      </c>
      <c r="M148" s="211">
        <f t="shared" si="42"/>
        <v>0</v>
      </c>
      <c r="N148" s="211">
        <f t="shared" si="42"/>
        <v>0</v>
      </c>
      <c r="O148" s="211">
        <f t="shared" si="42"/>
        <v>0</v>
      </c>
      <c r="P148" s="415">
        <f t="shared" si="39"/>
        <v>434216</v>
      </c>
      <c r="Q148" s="415">
        <f t="shared" si="40"/>
        <v>0</v>
      </c>
    </row>
    <row r="149" spans="1:17" ht="12.75">
      <c r="A149" s="227" t="s">
        <v>177</v>
      </c>
      <c r="B149" s="240"/>
      <c r="C149" s="209"/>
      <c r="D149" s="209"/>
      <c r="E149" s="229"/>
      <c r="F149" s="228"/>
      <c r="G149" s="229"/>
      <c r="H149" s="228"/>
      <c r="I149" s="229"/>
      <c r="J149" s="228"/>
      <c r="K149" s="229"/>
      <c r="L149" s="228"/>
      <c r="M149" s="229"/>
      <c r="N149" s="228"/>
      <c r="O149" s="229"/>
      <c r="P149" s="415">
        <f t="shared" si="39"/>
        <v>0</v>
      </c>
      <c r="Q149" s="415">
        <f t="shared" si="40"/>
        <v>0</v>
      </c>
    </row>
    <row r="150" spans="1:17" s="68" customFormat="1" ht="12.75">
      <c r="A150" s="241" t="s">
        <v>34</v>
      </c>
      <c r="B150" s="425" t="s">
        <v>196</v>
      </c>
      <c r="C150" s="209">
        <f>SUM(D150:O150)</f>
        <v>19648</v>
      </c>
      <c r="D150" s="209">
        <v>19648</v>
      </c>
      <c r="E150" s="209"/>
      <c r="F150" s="228"/>
      <c r="G150" s="229"/>
      <c r="H150" s="228"/>
      <c r="I150" s="229"/>
      <c r="J150" s="228"/>
      <c r="K150" s="229"/>
      <c r="L150" s="228"/>
      <c r="M150" s="229"/>
      <c r="N150" s="228"/>
      <c r="O150" s="229"/>
      <c r="P150" s="415">
        <f t="shared" si="39"/>
        <v>19648</v>
      </c>
      <c r="Q150" s="415">
        <f t="shared" si="40"/>
        <v>0</v>
      </c>
    </row>
    <row r="151" spans="1:17" ht="12.75">
      <c r="A151" s="208" t="s">
        <v>464</v>
      </c>
      <c r="B151" s="258"/>
      <c r="C151" s="209">
        <v>19726</v>
      </c>
      <c r="D151" s="209">
        <v>19726</v>
      </c>
      <c r="E151" s="209">
        <v>0</v>
      </c>
      <c r="F151" s="212">
        <v>0</v>
      </c>
      <c r="G151" s="209">
        <v>0</v>
      </c>
      <c r="H151" s="212">
        <v>0</v>
      </c>
      <c r="I151" s="209">
        <v>0</v>
      </c>
      <c r="J151" s="212">
        <v>0</v>
      </c>
      <c r="K151" s="209">
        <v>0</v>
      </c>
      <c r="L151" s="212">
        <v>0</v>
      </c>
      <c r="M151" s="209">
        <v>0</v>
      </c>
      <c r="N151" s="212">
        <v>0</v>
      </c>
      <c r="O151" s="209">
        <v>0</v>
      </c>
      <c r="P151" s="415">
        <f t="shared" si="39"/>
        <v>19726</v>
      </c>
      <c r="Q151" s="415">
        <f t="shared" si="40"/>
        <v>0</v>
      </c>
    </row>
    <row r="152" spans="1:17" ht="12.75">
      <c r="A152" s="208" t="s">
        <v>570</v>
      </c>
      <c r="B152" s="258"/>
      <c r="C152" s="209">
        <v>19842</v>
      </c>
      <c r="D152" s="209">
        <v>19842</v>
      </c>
      <c r="E152" s="209">
        <v>0</v>
      </c>
      <c r="F152" s="212">
        <v>0</v>
      </c>
      <c r="G152" s="209">
        <v>0</v>
      </c>
      <c r="H152" s="212">
        <v>0</v>
      </c>
      <c r="I152" s="209">
        <v>0</v>
      </c>
      <c r="J152" s="212">
        <v>0</v>
      </c>
      <c r="K152" s="209">
        <v>0</v>
      </c>
      <c r="L152" s="212">
        <v>0</v>
      </c>
      <c r="M152" s="209">
        <v>0</v>
      </c>
      <c r="N152" s="212">
        <v>0</v>
      </c>
      <c r="O152" s="209">
        <v>0</v>
      </c>
      <c r="P152" s="415">
        <f t="shared" si="39"/>
        <v>19842</v>
      </c>
      <c r="Q152" s="415">
        <f t="shared" si="40"/>
        <v>0</v>
      </c>
    </row>
    <row r="153" spans="1:17" ht="12.75">
      <c r="A153" s="208" t="s">
        <v>735</v>
      </c>
      <c r="B153" s="208"/>
      <c r="C153" s="208">
        <v>1018</v>
      </c>
      <c r="D153" s="209">
        <v>1018</v>
      </c>
      <c r="E153" s="209"/>
      <c r="F153" s="212"/>
      <c r="G153" s="209"/>
      <c r="H153" s="212"/>
      <c r="I153" s="209"/>
      <c r="J153" s="212"/>
      <c r="K153" s="209"/>
      <c r="L153" s="212"/>
      <c r="M153" s="209"/>
      <c r="N153" s="212"/>
      <c r="O153" s="209"/>
      <c r="P153" s="415">
        <f t="shared" si="39"/>
        <v>1018</v>
      </c>
      <c r="Q153" s="415">
        <f t="shared" si="40"/>
        <v>0</v>
      </c>
    </row>
    <row r="154" spans="1:17" ht="12.75">
      <c r="A154" s="208" t="s">
        <v>571</v>
      </c>
      <c r="B154" s="258"/>
      <c r="C154" s="209">
        <f aca="true" t="shared" si="43" ref="C154:O154">SUM(C153:C153)</f>
        <v>1018</v>
      </c>
      <c r="D154" s="209">
        <f t="shared" si="43"/>
        <v>1018</v>
      </c>
      <c r="E154" s="209">
        <f t="shared" si="43"/>
        <v>0</v>
      </c>
      <c r="F154" s="209">
        <f t="shared" si="43"/>
        <v>0</v>
      </c>
      <c r="G154" s="209">
        <f t="shared" si="43"/>
        <v>0</v>
      </c>
      <c r="H154" s="209">
        <f t="shared" si="43"/>
        <v>0</v>
      </c>
      <c r="I154" s="209">
        <f t="shared" si="43"/>
        <v>0</v>
      </c>
      <c r="J154" s="209">
        <f t="shared" si="43"/>
        <v>0</v>
      </c>
      <c r="K154" s="209">
        <f t="shared" si="43"/>
        <v>0</v>
      </c>
      <c r="L154" s="209">
        <f t="shared" si="43"/>
        <v>0</v>
      </c>
      <c r="M154" s="209">
        <f t="shared" si="43"/>
        <v>0</v>
      </c>
      <c r="N154" s="209">
        <f t="shared" si="43"/>
        <v>0</v>
      </c>
      <c r="O154" s="209">
        <f t="shared" si="43"/>
        <v>0</v>
      </c>
      <c r="P154" s="415">
        <f t="shared" si="39"/>
        <v>1018</v>
      </c>
      <c r="Q154" s="415">
        <f t="shared" si="40"/>
        <v>0</v>
      </c>
    </row>
    <row r="155" spans="1:17" ht="12.75">
      <c r="A155" s="424" t="s">
        <v>736</v>
      </c>
      <c r="B155" s="257"/>
      <c r="C155" s="211">
        <f aca="true" t="shared" si="44" ref="C155:O155">C152+C154</f>
        <v>20860</v>
      </c>
      <c r="D155" s="211">
        <f t="shared" si="44"/>
        <v>20860</v>
      </c>
      <c r="E155" s="211">
        <f t="shared" si="44"/>
        <v>0</v>
      </c>
      <c r="F155" s="211">
        <f t="shared" si="44"/>
        <v>0</v>
      </c>
      <c r="G155" s="211">
        <f t="shared" si="44"/>
        <v>0</v>
      </c>
      <c r="H155" s="211">
        <f t="shared" si="44"/>
        <v>0</v>
      </c>
      <c r="I155" s="211">
        <f t="shared" si="44"/>
        <v>0</v>
      </c>
      <c r="J155" s="211">
        <f t="shared" si="44"/>
        <v>0</v>
      </c>
      <c r="K155" s="211">
        <f t="shared" si="44"/>
        <v>0</v>
      </c>
      <c r="L155" s="211">
        <f t="shared" si="44"/>
        <v>0</v>
      </c>
      <c r="M155" s="211">
        <f t="shared" si="44"/>
        <v>0</v>
      </c>
      <c r="N155" s="211">
        <f t="shared" si="44"/>
        <v>0</v>
      </c>
      <c r="O155" s="211">
        <f t="shared" si="44"/>
        <v>0</v>
      </c>
      <c r="P155" s="415">
        <f t="shared" si="39"/>
        <v>20860</v>
      </c>
      <c r="Q155" s="415">
        <f t="shared" si="40"/>
        <v>0</v>
      </c>
    </row>
    <row r="156" spans="1:17" ht="12.75">
      <c r="A156" s="230" t="s">
        <v>178</v>
      </c>
      <c r="B156" s="240"/>
      <c r="C156" s="209"/>
      <c r="D156" s="209"/>
      <c r="E156" s="229"/>
      <c r="F156" s="228"/>
      <c r="G156" s="229"/>
      <c r="H156" s="228"/>
      <c r="I156" s="229"/>
      <c r="J156" s="228"/>
      <c r="K156" s="229"/>
      <c r="L156" s="228"/>
      <c r="M156" s="229"/>
      <c r="N156" s="228"/>
      <c r="O156" s="229"/>
      <c r="P156" s="415">
        <f t="shared" si="39"/>
        <v>0</v>
      </c>
      <c r="Q156" s="415">
        <f t="shared" si="40"/>
        <v>0</v>
      </c>
    </row>
    <row r="157" spans="1:17" s="68" customFormat="1" ht="12.75">
      <c r="A157" s="241" t="s">
        <v>34</v>
      </c>
      <c r="B157" s="425" t="s">
        <v>196</v>
      </c>
      <c r="C157" s="209">
        <f>SUM(D157:O157)</f>
        <v>3822</v>
      </c>
      <c r="D157" s="209">
        <v>3822</v>
      </c>
      <c r="E157" s="209"/>
      <c r="F157" s="228"/>
      <c r="G157" s="229"/>
      <c r="H157" s="228"/>
      <c r="I157" s="229"/>
      <c r="J157" s="228"/>
      <c r="K157" s="229"/>
      <c r="L157" s="228"/>
      <c r="M157" s="229"/>
      <c r="N157" s="228"/>
      <c r="O157" s="229"/>
      <c r="P157" s="415">
        <f t="shared" si="39"/>
        <v>3822</v>
      </c>
      <c r="Q157" s="415">
        <f t="shared" si="40"/>
        <v>0</v>
      </c>
    </row>
    <row r="158" spans="1:17" ht="12.75">
      <c r="A158" s="208" t="s">
        <v>464</v>
      </c>
      <c r="B158" s="258"/>
      <c r="C158" s="209">
        <v>3892</v>
      </c>
      <c r="D158" s="209">
        <v>3892</v>
      </c>
      <c r="E158" s="209">
        <v>0</v>
      </c>
      <c r="F158" s="212">
        <v>0</v>
      </c>
      <c r="G158" s="209">
        <v>0</v>
      </c>
      <c r="H158" s="212">
        <v>0</v>
      </c>
      <c r="I158" s="209">
        <v>0</v>
      </c>
      <c r="J158" s="212">
        <v>0</v>
      </c>
      <c r="K158" s="209">
        <v>0</v>
      </c>
      <c r="L158" s="212">
        <v>0</v>
      </c>
      <c r="M158" s="209">
        <v>0</v>
      </c>
      <c r="N158" s="212">
        <v>0</v>
      </c>
      <c r="O158" s="209">
        <v>0</v>
      </c>
      <c r="P158" s="415">
        <f t="shared" si="39"/>
        <v>3892</v>
      </c>
      <c r="Q158" s="415">
        <f t="shared" si="40"/>
        <v>0</v>
      </c>
    </row>
    <row r="159" spans="1:17" ht="12.75">
      <c r="A159" s="208" t="s">
        <v>570</v>
      </c>
      <c r="B159" s="258"/>
      <c r="C159" s="209">
        <v>3996</v>
      </c>
      <c r="D159" s="209">
        <v>3996</v>
      </c>
      <c r="E159" s="209">
        <v>0</v>
      </c>
      <c r="F159" s="212">
        <v>0</v>
      </c>
      <c r="G159" s="209">
        <v>0</v>
      </c>
      <c r="H159" s="212">
        <v>0</v>
      </c>
      <c r="I159" s="209">
        <v>0</v>
      </c>
      <c r="J159" s="212">
        <v>0</v>
      </c>
      <c r="K159" s="209">
        <v>0</v>
      </c>
      <c r="L159" s="212">
        <v>0</v>
      </c>
      <c r="M159" s="209">
        <v>0</v>
      </c>
      <c r="N159" s="212">
        <v>0</v>
      </c>
      <c r="O159" s="209">
        <v>0</v>
      </c>
      <c r="P159" s="415">
        <f t="shared" si="39"/>
        <v>3996</v>
      </c>
      <c r="Q159" s="415">
        <f t="shared" si="40"/>
        <v>0</v>
      </c>
    </row>
    <row r="160" spans="1:17" ht="12.75">
      <c r="A160" s="208" t="s">
        <v>735</v>
      </c>
      <c r="B160" s="258"/>
      <c r="C160" s="209">
        <v>-236</v>
      </c>
      <c r="D160" s="209">
        <v>-236</v>
      </c>
      <c r="E160" s="209"/>
      <c r="F160" s="212"/>
      <c r="G160" s="209"/>
      <c r="H160" s="212"/>
      <c r="I160" s="209"/>
      <c r="J160" s="212"/>
      <c r="K160" s="209"/>
      <c r="L160" s="212"/>
      <c r="M160" s="209"/>
      <c r="N160" s="212"/>
      <c r="O160" s="209"/>
      <c r="P160" s="415">
        <f t="shared" si="39"/>
        <v>-236</v>
      </c>
      <c r="Q160" s="415">
        <f t="shared" si="40"/>
        <v>0</v>
      </c>
    </row>
    <row r="161" spans="1:17" ht="12.75">
      <c r="A161" s="208" t="s">
        <v>571</v>
      </c>
      <c r="B161" s="258"/>
      <c r="C161" s="209">
        <f aca="true" t="shared" si="45" ref="C161:O161">SUM(C160:C160)</f>
        <v>-236</v>
      </c>
      <c r="D161" s="209">
        <f t="shared" si="45"/>
        <v>-236</v>
      </c>
      <c r="E161" s="209">
        <f t="shared" si="45"/>
        <v>0</v>
      </c>
      <c r="F161" s="209">
        <f t="shared" si="45"/>
        <v>0</v>
      </c>
      <c r="G161" s="209">
        <f t="shared" si="45"/>
        <v>0</v>
      </c>
      <c r="H161" s="209">
        <f t="shared" si="45"/>
        <v>0</v>
      </c>
      <c r="I161" s="209">
        <f t="shared" si="45"/>
        <v>0</v>
      </c>
      <c r="J161" s="209">
        <f t="shared" si="45"/>
        <v>0</v>
      </c>
      <c r="K161" s="209">
        <f t="shared" si="45"/>
        <v>0</v>
      </c>
      <c r="L161" s="209">
        <f t="shared" si="45"/>
        <v>0</v>
      </c>
      <c r="M161" s="209">
        <f t="shared" si="45"/>
        <v>0</v>
      </c>
      <c r="N161" s="209">
        <f t="shared" si="45"/>
        <v>0</v>
      </c>
      <c r="O161" s="209">
        <f t="shared" si="45"/>
        <v>0</v>
      </c>
      <c r="P161" s="415">
        <f t="shared" si="39"/>
        <v>-236</v>
      </c>
      <c r="Q161" s="415">
        <f t="shared" si="40"/>
        <v>0</v>
      </c>
    </row>
    <row r="162" spans="1:17" ht="12.75">
      <c r="A162" s="424" t="s">
        <v>736</v>
      </c>
      <c r="B162" s="257"/>
      <c r="C162" s="211">
        <f aca="true" t="shared" si="46" ref="C162:O162">C159+C161</f>
        <v>3760</v>
      </c>
      <c r="D162" s="211">
        <f t="shared" si="46"/>
        <v>3760</v>
      </c>
      <c r="E162" s="211">
        <f t="shared" si="46"/>
        <v>0</v>
      </c>
      <c r="F162" s="211">
        <f t="shared" si="46"/>
        <v>0</v>
      </c>
      <c r="G162" s="211">
        <f t="shared" si="46"/>
        <v>0</v>
      </c>
      <c r="H162" s="211">
        <f t="shared" si="46"/>
        <v>0</v>
      </c>
      <c r="I162" s="211">
        <f t="shared" si="46"/>
        <v>0</v>
      </c>
      <c r="J162" s="211">
        <f t="shared" si="46"/>
        <v>0</v>
      </c>
      <c r="K162" s="211">
        <f t="shared" si="46"/>
        <v>0</v>
      </c>
      <c r="L162" s="211">
        <f t="shared" si="46"/>
        <v>0</v>
      </c>
      <c r="M162" s="211">
        <f t="shared" si="46"/>
        <v>0</v>
      </c>
      <c r="N162" s="211">
        <f t="shared" si="46"/>
        <v>0</v>
      </c>
      <c r="O162" s="211">
        <f t="shared" si="46"/>
        <v>0</v>
      </c>
      <c r="P162" s="415">
        <f t="shared" si="39"/>
        <v>3760</v>
      </c>
      <c r="Q162" s="415">
        <f t="shared" si="40"/>
        <v>0</v>
      </c>
    </row>
    <row r="163" spans="1:17" ht="12.75">
      <c r="A163" s="230" t="s">
        <v>179</v>
      </c>
      <c r="B163" s="240"/>
      <c r="C163" s="209"/>
      <c r="D163" s="209"/>
      <c r="E163" s="229"/>
      <c r="F163" s="228"/>
      <c r="G163" s="229"/>
      <c r="H163" s="228"/>
      <c r="I163" s="229"/>
      <c r="J163" s="228"/>
      <c r="K163" s="229"/>
      <c r="L163" s="228"/>
      <c r="M163" s="229"/>
      <c r="N163" s="228"/>
      <c r="O163" s="229"/>
      <c r="P163" s="415">
        <f t="shared" si="39"/>
        <v>0</v>
      </c>
      <c r="Q163" s="415">
        <f t="shared" si="40"/>
        <v>0</v>
      </c>
    </row>
    <row r="164" spans="1:17" s="68" customFormat="1" ht="12.75">
      <c r="A164" s="241" t="s">
        <v>34</v>
      </c>
      <c r="B164" s="425" t="s">
        <v>196</v>
      </c>
      <c r="C164" s="209">
        <f>SUM(D164:O164)</f>
        <v>5589</v>
      </c>
      <c r="D164" s="209">
        <v>5589</v>
      </c>
      <c r="E164" s="209"/>
      <c r="F164" s="228"/>
      <c r="G164" s="229"/>
      <c r="H164" s="228"/>
      <c r="I164" s="229"/>
      <c r="J164" s="228"/>
      <c r="K164" s="229"/>
      <c r="L164" s="228"/>
      <c r="M164" s="229"/>
      <c r="N164" s="228"/>
      <c r="O164" s="229"/>
      <c r="P164" s="415">
        <f t="shared" si="39"/>
        <v>5589</v>
      </c>
      <c r="Q164" s="415">
        <f t="shared" si="40"/>
        <v>0</v>
      </c>
    </row>
    <row r="165" spans="1:17" ht="12.75">
      <c r="A165" s="208" t="s">
        <v>464</v>
      </c>
      <c r="B165" s="258"/>
      <c r="C165" s="209">
        <v>5670</v>
      </c>
      <c r="D165" s="209">
        <v>5670</v>
      </c>
      <c r="E165" s="209">
        <v>0</v>
      </c>
      <c r="F165" s="212">
        <v>0</v>
      </c>
      <c r="G165" s="209">
        <v>0</v>
      </c>
      <c r="H165" s="212">
        <v>0</v>
      </c>
      <c r="I165" s="209">
        <v>0</v>
      </c>
      <c r="J165" s="212">
        <v>0</v>
      </c>
      <c r="K165" s="209">
        <v>0</v>
      </c>
      <c r="L165" s="212">
        <v>0</v>
      </c>
      <c r="M165" s="209">
        <v>0</v>
      </c>
      <c r="N165" s="212">
        <v>0</v>
      </c>
      <c r="O165" s="209">
        <v>0</v>
      </c>
      <c r="P165" s="415">
        <f t="shared" si="39"/>
        <v>5670</v>
      </c>
      <c r="Q165" s="415">
        <f t="shared" si="40"/>
        <v>0</v>
      </c>
    </row>
    <row r="166" spans="1:17" ht="12.75">
      <c r="A166" s="208" t="s">
        <v>570</v>
      </c>
      <c r="B166" s="258"/>
      <c r="C166" s="209">
        <v>5790</v>
      </c>
      <c r="D166" s="209">
        <v>5790</v>
      </c>
      <c r="E166" s="209">
        <v>0</v>
      </c>
      <c r="F166" s="212">
        <v>0</v>
      </c>
      <c r="G166" s="209">
        <v>0</v>
      </c>
      <c r="H166" s="212">
        <v>0</v>
      </c>
      <c r="I166" s="209">
        <v>0</v>
      </c>
      <c r="J166" s="212">
        <v>0</v>
      </c>
      <c r="K166" s="209">
        <v>0</v>
      </c>
      <c r="L166" s="212">
        <v>0</v>
      </c>
      <c r="M166" s="209">
        <v>0</v>
      </c>
      <c r="N166" s="212">
        <v>0</v>
      </c>
      <c r="O166" s="209">
        <v>0</v>
      </c>
      <c r="P166" s="415">
        <f t="shared" si="39"/>
        <v>5790</v>
      </c>
      <c r="Q166" s="415">
        <f t="shared" si="40"/>
        <v>0</v>
      </c>
    </row>
    <row r="167" spans="1:17" ht="12.75">
      <c r="A167" s="208" t="s">
        <v>735</v>
      </c>
      <c r="B167" s="258"/>
      <c r="C167" s="209">
        <v>415</v>
      </c>
      <c r="D167" s="209">
        <v>415</v>
      </c>
      <c r="E167" s="209"/>
      <c r="F167" s="212"/>
      <c r="G167" s="209"/>
      <c r="H167" s="212"/>
      <c r="I167" s="209"/>
      <c r="J167" s="212"/>
      <c r="K167" s="209"/>
      <c r="L167" s="212"/>
      <c r="M167" s="209"/>
      <c r="N167" s="212"/>
      <c r="O167" s="209"/>
      <c r="P167" s="415">
        <f t="shared" si="39"/>
        <v>415</v>
      </c>
      <c r="Q167" s="415">
        <f t="shared" si="40"/>
        <v>0</v>
      </c>
    </row>
    <row r="168" spans="1:17" ht="12.75">
      <c r="A168" s="208" t="s">
        <v>571</v>
      </c>
      <c r="B168" s="258"/>
      <c r="C168" s="209">
        <f aca="true" t="shared" si="47" ref="C168:O168">SUM(C167:C167)</f>
        <v>415</v>
      </c>
      <c r="D168" s="209">
        <f t="shared" si="47"/>
        <v>415</v>
      </c>
      <c r="E168" s="209">
        <f t="shared" si="47"/>
        <v>0</v>
      </c>
      <c r="F168" s="209">
        <f t="shared" si="47"/>
        <v>0</v>
      </c>
      <c r="G168" s="209">
        <f t="shared" si="47"/>
        <v>0</v>
      </c>
      <c r="H168" s="209">
        <f t="shared" si="47"/>
        <v>0</v>
      </c>
      <c r="I168" s="209">
        <f t="shared" si="47"/>
        <v>0</v>
      </c>
      <c r="J168" s="209">
        <f t="shared" si="47"/>
        <v>0</v>
      </c>
      <c r="K168" s="209">
        <f t="shared" si="47"/>
        <v>0</v>
      </c>
      <c r="L168" s="209">
        <f t="shared" si="47"/>
        <v>0</v>
      </c>
      <c r="M168" s="209">
        <f t="shared" si="47"/>
        <v>0</v>
      </c>
      <c r="N168" s="209">
        <f t="shared" si="47"/>
        <v>0</v>
      </c>
      <c r="O168" s="209">
        <f t="shared" si="47"/>
        <v>0</v>
      </c>
      <c r="P168" s="415">
        <f t="shared" si="39"/>
        <v>415</v>
      </c>
      <c r="Q168" s="415">
        <f t="shared" si="40"/>
        <v>0</v>
      </c>
    </row>
    <row r="169" spans="1:17" ht="12.75">
      <c r="A169" s="424" t="s">
        <v>736</v>
      </c>
      <c r="B169" s="257"/>
      <c r="C169" s="211">
        <f aca="true" t="shared" si="48" ref="C169:O169">C166+C168</f>
        <v>6205</v>
      </c>
      <c r="D169" s="211">
        <f t="shared" si="48"/>
        <v>6205</v>
      </c>
      <c r="E169" s="211">
        <f t="shared" si="48"/>
        <v>0</v>
      </c>
      <c r="F169" s="211">
        <f t="shared" si="48"/>
        <v>0</v>
      </c>
      <c r="G169" s="211">
        <f t="shared" si="48"/>
        <v>0</v>
      </c>
      <c r="H169" s="211">
        <f t="shared" si="48"/>
        <v>0</v>
      </c>
      <c r="I169" s="211">
        <f t="shared" si="48"/>
        <v>0</v>
      </c>
      <c r="J169" s="211">
        <f t="shared" si="48"/>
        <v>0</v>
      </c>
      <c r="K169" s="211">
        <f t="shared" si="48"/>
        <v>0</v>
      </c>
      <c r="L169" s="211">
        <f t="shared" si="48"/>
        <v>0</v>
      </c>
      <c r="M169" s="211">
        <f t="shared" si="48"/>
        <v>0</v>
      </c>
      <c r="N169" s="211">
        <f t="shared" si="48"/>
        <v>0</v>
      </c>
      <c r="O169" s="211">
        <f t="shared" si="48"/>
        <v>0</v>
      </c>
      <c r="P169" s="415">
        <f t="shared" si="39"/>
        <v>6205</v>
      </c>
      <c r="Q169" s="415">
        <f t="shared" si="40"/>
        <v>0</v>
      </c>
    </row>
    <row r="170" spans="1:17" ht="12.75">
      <c r="A170" s="230" t="s">
        <v>180</v>
      </c>
      <c r="B170" s="240"/>
      <c r="C170" s="209"/>
      <c r="D170" s="209"/>
      <c r="E170" s="229"/>
      <c r="F170" s="228"/>
      <c r="G170" s="229"/>
      <c r="H170" s="228"/>
      <c r="I170" s="229"/>
      <c r="J170" s="228"/>
      <c r="K170" s="229"/>
      <c r="L170" s="228"/>
      <c r="M170" s="229"/>
      <c r="N170" s="228"/>
      <c r="O170" s="229"/>
      <c r="P170" s="415">
        <f t="shared" si="39"/>
        <v>0</v>
      </c>
      <c r="Q170" s="415">
        <f t="shared" si="40"/>
        <v>0</v>
      </c>
    </row>
    <row r="171" spans="1:17" s="68" customFormat="1" ht="12.75">
      <c r="A171" s="241" t="s">
        <v>34</v>
      </c>
      <c r="B171" s="425" t="s">
        <v>196</v>
      </c>
      <c r="C171" s="209">
        <f>SUM(D171:O171)</f>
        <v>8664</v>
      </c>
      <c r="D171" s="209">
        <v>8664</v>
      </c>
      <c r="E171" s="209"/>
      <c r="F171" s="228"/>
      <c r="G171" s="229"/>
      <c r="H171" s="228"/>
      <c r="I171" s="229"/>
      <c r="J171" s="228"/>
      <c r="K171" s="229"/>
      <c r="L171" s="228"/>
      <c r="M171" s="229"/>
      <c r="N171" s="228"/>
      <c r="O171" s="229"/>
      <c r="P171" s="415">
        <f t="shared" si="39"/>
        <v>8664</v>
      </c>
      <c r="Q171" s="415">
        <f t="shared" si="40"/>
        <v>0</v>
      </c>
    </row>
    <row r="172" spans="1:17" ht="12.75">
      <c r="A172" s="208" t="s">
        <v>464</v>
      </c>
      <c r="B172" s="258"/>
      <c r="C172" s="209">
        <v>8751</v>
      </c>
      <c r="D172" s="209">
        <v>8751</v>
      </c>
      <c r="E172" s="209">
        <v>0</v>
      </c>
      <c r="F172" s="212">
        <v>0</v>
      </c>
      <c r="G172" s="209">
        <v>0</v>
      </c>
      <c r="H172" s="212">
        <v>0</v>
      </c>
      <c r="I172" s="209">
        <v>0</v>
      </c>
      <c r="J172" s="212">
        <v>0</v>
      </c>
      <c r="K172" s="209">
        <v>0</v>
      </c>
      <c r="L172" s="212">
        <v>0</v>
      </c>
      <c r="M172" s="209">
        <v>0</v>
      </c>
      <c r="N172" s="212">
        <v>0</v>
      </c>
      <c r="O172" s="209">
        <v>0</v>
      </c>
      <c r="P172" s="415">
        <f t="shared" si="39"/>
        <v>8751</v>
      </c>
      <c r="Q172" s="415">
        <f t="shared" si="40"/>
        <v>0</v>
      </c>
    </row>
    <row r="173" spans="1:17" ht="12.75">
      <c r="A173" s="208" t="s">
        <v>570</v>
      </c>
      <c r="B173" s="258"/>
      <c r="C173" s="209">
        <v>8880</v>
      </c>
      <c r="D173" s="209">
        <v>8880</v>
      </c>
      <c r="E173" s="209">
        <v>0</v>
      </c>
      <c r="F173" s="212">
        <v>0</v>
      </c>
      <c r="G173" s="209">
        <v>0</v>
      </c>
      <c r="H173" s="212">
        <v>0</v>
      </c>
      <c r="I173" s="209">
        <v>0</v>
      </c>
      <c r="J173" s="212">
        <v>0</v>
      </c>
      <c r="K173" s="209">
        <v>0</v>
      </c>
      <c r="L173" s="212">
        <v>0</v>
      </c>
      <c r="M173" s="209">
        <v>0</v>
      </c>
      <c r="N173" s="212">
        <v>0</v>
      </c>
      <c r="O173" s="209">
        <v>0</v>
      </c>
      <c r="P173" s="415">
        <f t="shared" si="39"/>
        <v>8880</v>
      </c>
      <c r="Q173" s="415">
        <f t="shared" si="40"/>
        <v>0</v>
      </c>
    </row>
    <row r="174" spans="1:17" ht="12.75">
      <c r="A174" s="208" t="s">
        <v>735</v>
      </c>
      <c r="B174" s="258"/>
      <c r="C174" s="209">
        <v>-1135</v>
      </c>
      <c r="D174" s="209">
        <v>-1135</v>
      </c>
      <c r="E174" s="209"/>
      <c r="F174" s="212"/>
      <c r="G174" s="209"/>
      <c r="H174" s="212"/>
      <c r="I174" s="209"/>
      <c r="J174" s="212"/>
      <c r="K174" s="209"/>
      <c r="L174" s="212"/>
      <c r="M174" s="209"/>
      <c r="N174" s="212"/>
      <c r="O174" s="209"/>
      <c r="P174" s="415">
        <f t="shared" si="39"/>
        <v>-1135</v>
      </c>
      <c r="Q174" s="415">
        <f t="shared" si="40"/>
        <v>0</v>
      </c>
    </row>
    <row r="175" spans="1:17" ht="12.75">
      <c r="A175" s="208" t="s">
        <v>571</v>
      </c>
      <c r="B175" s="258"/>
      <c r="C175" s="209">
        <f aca="true" t="shared" si="49" ref="C175:O175">SUM(C174:C174)</f>
        <v>-1135</v>
      </c>
      <c r="D175" s="209">
        <f t="shared" si="49"/>
        <v>-1135</v>
      </c>
      <c r="E175" s="209">
        <f t="shared" si="49"/>
        <v>0</v>
      </c>
      <c r="F175" s="209">
        <f t="shared" si="49"/>
        <v>0</v>
      </c>
      <c r="G175" s="209">
        <f t="shared" si="49"/>
        <v>0</v>
      </c>
      <c r="H175" s="209">
        <f t="shared" si="49"/>
        <v>0</v>
      </c>
      <c r="I175" s="209">
        <f t="shared" si="49"/>
        <v>0</v>
      </c>
      <c r="J175" s="209">
        <f t="shared" si="49"/>
        <v>0</v>
      </c>
      <c r="K175" s="209">
        <f t="shared" si="49"/>
        <v>0</v>
      </c>
      <c r="L175" s="209">
        <f t="shared" si="49"/>
        <v>0</v>
      </c>
      <c r="M175" s="209">
        <f t="shared" si="49"/>
        <v>0</v>
      </c>
      <c r="N175" s="209">
        <f t="shared" si="49"/>
        <v>0</v>
      </c>
      <c r="O175" s="209">
        <f t="shared" si="49"/>
        <v>0</v>
      </c>
      <c r="P175" s="415">
        <f t="shared" si="39"/>
        <v>-1135</v>
      </c>
      <c r="Q175" s="415">
        <f t="shared" si="40"/>
        <v>0</v>
      </c>
    </row>
    <row r="176" spans="1:17" ht="12.75">
      <c r="A176" s="424" t="s">
        <v>736</v>
      </c>
      <c r="B176" s="257"/>
      <c r="C176" s="211">
        <f aca="true" t="shared" si="50" ref="C176:O176">C173+C175</f>
        <v>7745</v>
      </c>
      <c r="D176" s="211">
        <f t="shared" si="50"/>
        <v>7745</v>
      </c>
      <c r="E176" s="211">
        <f t="shared" si="50"/>
        <v>0</v>
      </c>
      <c r="F176" s="211">
        <f t="shared" si="50"/>
        <v>0</v>
      </c>
      <c r="G176" s="211">
        <f t="shared" si="50"/>
        <v>0</v>
      </c>
      <c r="H176" s="211">
        <f t="shared" si="50"/>
        <v>0</v>
      </c>
      <c r="I176" s="211">
        <f t="shared" si="50"/>
        <v>0</v>
      </c>
      <c r="J176" s="211">
        <f t="shared" si="50"/>
        <v>0</v>
      </c>
      <c r="K176" s="211">
        <f t="shared" si="50"/>
        <v>0</v>
      </c>
      <c r="L176" s="211">
        <f t="shared" si="50"/>
        <v>0</v>
      </c>
      <c r="M176" s="211">
        <f t="shared" si="50"/>
        <v>0</v>
      </c>
      <c r="N176" s="211">
        <f t="shared" si="50"/>
        <v>0</v>
      </c>
      <c r="O176" s="211">
        <f t="shared" si="50"/>
        <v>0</v>
      </c>
      <c r="P176" s="415">
        <f t="shared" si="39"/>
        <v>7745</v>
      </c>
      <c r="Q176" s="415">
        <f t="shared" si="40"/>
        <v>0</v>
      </c>
    </row>
    <row r="177" spans="1:17" ht="12.75">
      <c r="A177" s="231" t="s">
        <v>181</v>
      </c>
      <c r="B177" s="240"/>
      <c r="C177" s="209"/>
      <c r="D177" s="209"/>
      <c r="E177" s="229"/>
      <c r="F177" s="228"/>
      <c r="G177" s="229"/>
      <c r="H177" s="228"/>
      <c r="I177" s="229"/>
      <c r="J177" s="228"/>
      <c r="K177" s="229"/>
      <c r="L177" s="228"/>
      <c r="M177" s="229"/>
      <c r="N177" s="228"/>
      <c r="O177" s="229"/>
      <c r="P177" s="415">
        <f t="shared" si="39"/>
        <v>0</v>
      </c>
      <c r="Q177" s="415">
        <f t="shared" si="40"/>
        <v>0</v>
      </c>
    </row>
    <row r="178" spans="1:17" s="68" customFormat="1" ht="12.75">
      <c r="A178" s="241" t="s">
        <v>34</v>
      </c>
      <c r="B178" s="425" t="s">
        <v>196</v>
      </c>
      <c r="C178" s="209">
        <f>SUM(D178:O178)</f>
        <v>10128</v>
      </c>
      <c r="D178" s="209">
        <v>10128</v>
      </c>
      <c r="E178" s="209"/>
      <c r="F178" s="228"/>
      <c r="G178" s="229"/>
      <c r="H178" s="228"/>
      <c r="I178" s="229"/>
      <c r="J178" s="228"/>
      <c r="K178" s="229"/>
      <c r="L178" s="228"/>
      <c r="M178" s="229"/>
      <c r="N178" s="228"/>
      <c r="O178" s="229"/>
      <c r="P178" s="415">
        <f t="shared" si="39"/>
        <v>10128</v>
      </c>
      <c r="Q178" s="415">
        <f t="shared" si="40"/>
        <v>0</v>
      </c>
    </row>
    <row r="179" spans="1:17" ht="12.75">
      <c r="A179" s="208" t="s">
        <v>464</v>
      </c>
      <c r="B179" s="258"/>
      <c r="C179" s="209">
        <v>10128</v>
      </c>
      <c r="D179" s="209">
        <v>10128</v>
      </c>
      <c r="E179" s="209">
        <v>0</v>
      </c>
      <c r="F179" s="209">
        <v>0</v>
      </c>
      <c r="G179" s="209">
        <v>0</v>
      </c>
      <c r="H179" s="209">
        <v>0</v>
      </c>
      <c r="I179" s="209">
        <v>0</v>
      </c>
      <c r="J179" s="209">
        <v>0</v>
      </c>
      <c r="K179" s="209">
        <v>0</v>
      </c>
      <c r="L179" s="209">
        <v>0</v>
      </c>
      <c r="M179" s="209">
        <v>0</v>
      </c>
      <c r="N179" s="209">
        <v>0</v>
      </c>
      <c r="O179" s="209">
        <v>0</v>
      </c>
      <c r="P179" s="415">
        <f t="shared" si="39"/>
        <v>10128</v>
      </c>
      <c r="Q179" s="415">
        <f t="shared" si="40"/>
        <v>0</v>
      </c>
    </row>
    <row r="180" spans="1:17" ht="12.75">
      <c r="A180" s="208" t="s">
        <v>570</v>
      </c>
      <c r="B180" s="258"/>
      <c r="C180" s="209">
        <v>10128</v>
      </c>
      <c r="D180" s="209">
        <v>10128</v>
      </c>
      <c r="E180" s="209">
        <v>0</v>
      </c>
      <c r="F180" s="209">
        <v>0</v>
      </c>
      <c r="G180" s="209">
        <v>0</v>
      </c>
      <c r="H180" s="209">
        <v>0</v>
      </c>
      <c r="I180" s="209">
        <v>0</v>
      </c>
      <c r="J180" s="209">
        <v>0</v>
      </c>
      <c r="K180" s="209">
        <v>0</v>
      </c>
      <c r="L180" s="209">
        <v>0</v>
      </c>
      <c r="M180" s="209">
        <v>0</v>
      </c>
      <c r="N180" s="209">
        <v>0</v>
      </c>
      <c r="O180" s="209">
        <v>0</v>
      </c>
      <c r="P180" s="415">
        <f t="shared" si="39"/>
        <v>10128</v>
      </c>
      <c r="Q180" s="415">
        <f t="shared" si="40"/>
        <v>0</v>
      </c>
    </row>
    <row r="181" spans="1:17" ht="12.75">
      <c r="A181" s="208" t="s">
        <v>735</v>
      </c>
      <c r="B181" s="258"/>
      <c r="C181" s="209">
        <v>-68</v>
      </c>
      <c r="D181" s="209">
        <v>-68</v>
      </c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415">
        <f t="shared" si="39"/>
        <v>-68</v>
      </c>
      <c r="Q181" s="415">
        <f t="shared" si="40"/>
        <v>0</v>
      </c>
    </row>
    <row r="182" spans="1:17" ht="12.75">
      <c r="A182" s="208" t="s">
        <v>571</v>
      </c>
      <c r="B182" s="258"/>
      <c r="C182" s="209">
        <f aca="true" t="shared" si="51" ref="C182:O182">SUM(C181:C181)</f>
        <v>-68</v>
      </c>
      <c r="D182" s="209">
        <f t="shared" si="51"/>
        <v>-68</v>
      </c>
      <c r="E182" s="209">
        <f t="shared" si="51"/>
        <v>0</v>
      </c>
      <c r="F182" s="209">
        <f t="shared" si="51"/>
        <v>0</v>
      </c>
      <c r="G182" s="209">
        <f t="shared" si="51"/>
        <v>0</v>
      </c>
      <c r="H182" s="209">
        <f t="shared" si="51"/>
        <v>0</v>
      </c>
      <c r="I182" s="209">
        <f t="shared" si="51"/>
        <v>0</v>
      </c>
      <c r="J182" s="209">
        <f t="shared" si="51"/>
        <v>0</v>
      </c>
      <c r="K182" s="209">
        <f t="shared" si="51"/>
        <v>0</v>
      </c>
      <c r="L182" s="209">
        <f t="shared" si="51"/>
        <v>0</v>
      </c>
      <c r="M182" s="209">
        <f t="shared" si="51"/>
        <v>0</v>
      </c>
      <c r="N182" s="209">
        <f t="shared" si="51"/>
        <v>0</v>
      </c>
      <c r="O182" s="209">
        <f t="shared" si="51"/>
        <v>0</v>
      </c>
      <c r="P182" s="415">
        <f t="shared" si="39"/>
        <v>-68</v>
      </c>
      <c r="Q182" s="415">
        <f t="shared" si="40"/>
        <v>0</v>
      </c>
    </row>
    <row r="183" spans="1:17" ht="12.75">
      <c r="A183" s="424" t="s">
        <v>736</v>
      </c>
      <c r="B183" s="257"/>
      <c r="C183" s="211">
        <f aca="true" t="shared" si="52" ref="C183:O183">C180+C182</f>
        <v>10060</v>
      </c>
      <c r="D183" s="211">
        <f t="shared" si="52"/>
        <v>10060</v>
      </c>
      <c r="E183" s="211">
        <f t="shared" si="52"/>
        <v>0</v>
      </c>
      <c r="F183" s="211">
        <f t="shared" si="52"/>
        <v>0</v>
      </c>
      <c r="G183" s="211">
        <f t="shared" si="52"/>
        <v>0</v>
      </c>
      <c r="H183" s="211">
        <f t="shared" si="52"/>
        <v>0</v>
      </c>
      <c r="I183" s="211">
        <f t="shared" si="52"/>
        <v>0</v>
      </c>
      <c r="J183" s="211">
        <f t="shared" si="52"/>
        <v>0</v>
      </c>
      <c r="K183" s="211">
        <f t="shared" si="52"/>
        <v>0</v>
      </c>
      <c r="L183" s="211">
        <f t="shared" si="52"/>
        <v>0</v>
      </c>
      <c r="M183" s="211">
        <f t="shared" si="52"/>
        <v>0</v>
      </c>
      <c r="N183" s="211">
        <f t="shared" si="52"/>
        <v>0</v>
      </c>
      <c r="O183" s="211">
        <f t="shared" si="52"/>
        <v>0</v>
      </c>
      <c r="P183" s="415">
        <f t="shared" si="39"/>
        <v>10060</v>
      </c>
      <c r="Q183" s="415">
        <f t="shared" si="40"/>
        <v>0</v>
      </c>
    </row>
    <row r="184" spans="1:17" ht="12.75">
      <c r="A184" s="230" t="s">
        <v>182</v>
      </c>
      <c r="B184" s="240"/>
      <c r="C184" s="209"/>
      <c r="D184" s="209"/>
      <c r="E184" s="229"/>
      <c r="F184" s="228"/>
      <c r="G184" s="229"/>
      <c r="H184" s="228"/>
      <c r="I184" s="229"/>
      <c r="J184" s="228"/>
      <c r="K184" s="229"/>
      <c r="L184" s="228"/>
      <c r="M184" s="229"/>
      <c r="N184" s="228"/>
      <c r="O184" s="229"/>
      <c r="P184" s="415">
        <f t="shared" si="39"/>
        <v>0</v>
      </c>
      <c r="Q184" s="415">
        <f t="shared" si="40"/>
        <v>0</v>
      </c>
    </row>
    <row r="185" spans="1:17" s="68" customFormat="1" ht="12.75">
      <c r="A185" s="241" t="s">
        <v>34</v>
      </c>
      <c r="B185" s="425" t="s">
        <v>196</v>
      </c>
      <c r="C185" s="209">
        <f>SUM(D185:O185)</f>
        <v>35998</v>
      </c>
      <c r="D185" s="209">
        <v>27964</v>
      </c>
      <c r="E185" s="209"/>
      <c r="F185" s="228"/>
      <c r="G185" s="229"/>
      <c r="H185" s="228">
        <v>8034</v>
      </c>
      <c r="I185" s="229"/>
      <c r="J185" s="228"/>
      <c r="K185" s="229"/>
      <c r="L185" s="228"/>
      <c r="M185" s="229"/>
      <c r="N185" s="228"/>
      <c r="O185" s="229"/>
      <c r="P185" s="415">
        <f t="shared" si="39"/>
        <v>35998</v>
      </c>
      <c r="Q185" s="415">
        <f t="shared" si="40"/>
        <v>0</v>
      </c>
    </row>
    <row r="186" spans="1:17" ht="12.75">
      <c r="A186" s="208" t="s">
        <v>464</v>
      </c>
      <c r="B186" s="258"/>
      <c r="C186" s="209">
        <v>36217</v>
      </c>
      <c r="D186" s="209">
        <v>28183</v>
      </c>
      <c r="E186" s="209">
        <v>0</v>
      </c>
      <c r="F186" s="212">
        <v>0</v>
      </c>
      <c r="G186" s="209">
        <v>0</v>
      </c>
      <c r="H186" s="212">
        <v>8034</v>
      </c>
      <c r="I186" s="209">
        <v>0</v>
      </c>
      <c r="J186" s="212">
        <v>0</v>
      </c>
      <c r="K186" s="209">
        <v>0</v>
      </c>
      <c r="L186" s="212">
        <v>0</v>
      </c>
      <c r="M186" s="209">
        <v>0</v>
      </c>
      <c r="N186" s="212">
        <v>0</v>
      </c>
      <c r="O186" s="209">
        <v>0</v>
      </c>
      <c r="P186" s="415">
        <f t="shared" si="39"/>
        <v>36217</v>
      </c>
      <c r="Q186" s="415">
        <f t="shared" si="40"/>
        <v>0</v>
      </c>
    </row>
    <row r="187" spans="1:17" ht="12.75">
      <c r="A187" s="208" t="s">
        <v>570</v>
      </c>
      <c r="B187" s="258"/>
      <c r="C187" s="209">
        <v>43979</v>
      </c>
      <c r="D187" s="209">
        <v>28509</v>
      </c>
      <c r="E187" s="209">
        <v>0</v>
      </c>
      <c r="F187" s="212">
        <v>0</v>
      </c>
      <c r="G187" s="209">
        <v>0</v>
      </c>
      <c r="H187" s="212">
        <v>15470</v>
      </c>
      <c r="I187" s="209">
        <v>0</v>
      </c>
      <c r="J187" s="212">
        <v>0</v>
      </c>
      <c r="K187" s="209">
        <v>0</v>
      </c>
      <c r="L187" s="212">
        <v>0</v>
      </c>
      <c r="M187" s="209">
        <v>0</v>
      </c>
      <c r="N187" s="212">
        <v>0</v>
      </c>
      <c r="O187" s="209">
        <v>0</v>
      </c>
      <c r="P187" s="415">
        <f t="shared" si="39"/>
        <v>43979</v>
      </c>
      <c r="Q187" s="415">
        <f t="shared" si="40"/>
        <v>0</v>
      </c>
    </row>
    <row r="188" spans="1:17" ht="12.75">
      <c r="A188" s="208" t="s">
        <v>735</v>
      </c>
      <c r="B188" s="258"/>
      <c r="C188" s="209">
        <v>3886</v>
      </c>
      <c r="D188" s="209">
        <v>4136</v>
      </c>
      <c r="E188" s="209"/>
      <c r="F188" s="212"/>
      <c r="G188" s="209"/>
      <c r="H188" s="212">
        <v>-250</v>
      </c>
      <c r="I188" s="209"/>
      <c r="J188" s="212"/>
      <c r="K188" s="209"/>
      <c r="L188" s="212"/>
      <c r="M188" s="209"/>
      <c r="N188" s="212"/>
      <c r="O188" s="209"/>
      <c r="P188" s="415">
        <f t="shared" si="39"/>
        <v>3886</v>
      </c>
      <c r="Q188" s="415">
        <f t="shared" si="40"/>
        <v>0</v>
      </c>
    </row>
    <row r="189" spans="1:17" ht="12.75">
      <c r="A189" s="208" t="s">
        <v>571</v>
      </c>
      <c r="B189" s="258"/>
      <c r="C189" s="209">
        <f aca="true" t="shared" si="53" ref="C189:O189">SUM(C188:C188)</f>
        <v>3886</v>
      </c>
      <c r="D189" s="209">
        <f t="shared" si="53"/>
        <v>4136</v>
      </c>
      <c r="E189" s="209">
        <f t="shared" si="53"/>
        <v>0</v>
      </c>
      <c r="F189" s="209">
        <f t="shared" si="53"/>
        <v>0</v>
      </c>
      <c r="G189" s="209">
        <f t="shared" si="53"/>
        <v>0</v>
      </c>
      <c r="H189" s="209">
        <f t="shared" si="53"/>
        <v>-250</v>
      </c>
      <c r="I189" s="209">
        <f t="shared" si="53"/>
        <v>0</v>
      </c>
      <c r="J189" s="209">
        <f t="shared" si="53"/>
        <v>0</v>
      </c>
      <c r="K189" s="209">
        <f t="shared" si="53"/>
        <v>0</v>
      </c>
      <c r="L189" s="209">
        <f t="shared" si="53"/>
        <v>0</v>
      </c>
      <c r="M189" s="209">
        <f t="shared" si="53"/>
        <v>0</v>
      </c>
      <c r="N189" s="209">
        <f t="shared" si="53"/>
        <v>0</v>
      </c>
      <c r="O189" s="209">
        <f t="shared" si="53"/>
        <v>0</v>
      </c>
      <c r="P189" s="415">
        <f t="shared" si="39"/>
        <v>3886</v>
      </c>
      <c r="Q189" s="415">
        <f t="shared" si="40"/>
        <v>0</v>
      </c>
    </row>
    <row r="190" spans="1:17" ht="12.75">
      <c r="A190" s="424" t="s">
        <v>736</v>
      </c>
      <c r="B190" s="257"/>
      <c r="C190" s="211">
        <f aca="true" t="shared" si="54" ref="C190:O190">C187+C189</f>
        <v>47865</v>
      </c>
      <c r="D190" s="211">
        <f t="shared" si="54"/>
        <v>32645</v>
      </c>
      <c r="E190" s="211">
        <f t="shared" si="54"/>
        <v>0</v>
      </c>
      <c r="F190" s="211">
        <f t="shared" si="54"/>
        <v>0</v>
      </c>
      <c r="G190" s="211">
        <f t="shared" si="54"/>
        <v>0</v>
      </c>
      <c r="H190" s="211">
        <f t="shared" si="54"/>
        <v>15220</v>
      </c>
      <c r="I190" s="211">
        <f t="shared" si="54"/>
        <v>0</v>
      </c>
      <c r="J190" s="211">
        <f t="shared" si="54"/>
        <v>0</v>
      </c>
      <c r="K190" s="211">
        <f t="shared" si="54"/>
        <v>0</v>
      </c>
      <c r="L190" s="211">
        <f t="shared" si="54"/>
        <v>0</v>
      </c>
      <c r="M190" s="211">
        <f t="shared" si="54"/>
        <v>0</v>
      </c>
      <c r="N190" s="211">
        <f t="shared" si="54"/>
        <v>0</v>
      </c>
      <c r="O190" s="211">
        <f t="shared" si="54"/>
        <v>0</v>
      </c>
      <c r="P190" s="415">
        <f t="shared" si="39"/>
        <v>47865</v>
      </c>
      <c r="Q190" s="415">
        <f t="shared" si="40"/>
        <v>0</v>
      </c>
    </row>
    <row r="191" spans="1:17" ht="12.75">
      <c r="A191" s="230" t="s">
        <v>183</v>
      </c>
      <c r="B191" s="240"/>
      <c r="C191" s="209"/>
      <c r="D191" s="209"/>
      <c r="E191" s="229"/>
      <c r="F191" s="228"/>
      <c r="G191" s="229"/>
      <c r="H191" s="228"/>
      <c r="I191" s="229"/>
      <c r="J191" s="228"/>
      <c r="K191" s="229"/>
      <c r="L191" s="228"/>
      <c r="M191" s="229"/>
      <c r="N191" s="228"/>
      <c r="O191" s="229"/>
      <c r="P191" s="415">
        <f t="shared" si="39"/>
        <v>0</v>
      </c>
      <c r="Q191" s="415">
        <f t="shared" si="40"/>
        <v>0</v>
      </c>
    </row>
    <row r="192" spans="1:17" s="68" customFormat="1" ht="12.75">
      <c r="A192" s="241" t="s">
        <v>34</v>
      </c>
      <c r="B192" s="425" t="s">
        <v>196</v>
      </c>
      <c r="C192" s="209">
        <f>SUM(D192:O192)</f>
        <v>47643</v>
      </c>
      <c r="D192" s="209">
        <v>32916</v>
      </c>
      <c r="E192" s="209"/>
      <c r="F192" s="228"/>
      <c r="G192" s="229"/>
      <c r="H192" s="228">
        <v>14727</v>
      </c>
      <c r="I192" s="229"/>
      <c r="J192" s="228"/>
      <c r="K192" s="229"/>
      <c r="L192" s="228"/>
      <c r="M192" s="229"/>
      <c r="N192" s="228"/>
      <c r="O192" s="229"/>
      <c r="P192" s="415">
        <f t="shared" si="39"/>
        <v>47643</v>
      </c>
      <c r="Q192" s="415">
        <f t="shared" si="40"/>
        <v>0</v>
      </c>
    </row>
    <row r="193" spans="1:17" ht="12.75">
      <c r="A193" s="208" t="s">
        <v>464</v>
      </c>
      <c r="B193" s="258"/>
      <c r="C193" s="209">
        <v>47865</v>
      </c>
      <c r="D193" s="209">
        <v>33138</v>
      </c>
      <c r="E193" s="209">
        <v>0</v>
      </c>
      <c r="F193" s="212">
        <v>0</v>
      </c>
      <c r="G193" s="209">
        <v>0</v>
      </c>
      <c r="H193" s="212">
        <v>14727</v>
      </c>
      <c r="I193" s="209">
        <v>0</v>
      </c>
      <c r="J193" s="212">
        <v>0</v>
      </c>
      <c r="K193" s="209">
        <v>0</v>
      </c>
      <c r="L193" s="212">
        <v>0</v>
      </c>
      <c r="M193" s="209">
        <v>0</v>
      </c>
      <c r="N193" s="212">
        <v>0</v>
      </c>
      <c r="O193" s="209">
        <v>0</v>
      </c>
      <c r="P193" s="415">
        <f t="shared" si="39"/>
        <v>47865</v>
      </c>
      <c r="Q193" s="415">
        <f t="shared" si="40"/>
        <v>0</v>
      </c>
    </row>
    <row r="194" spans="1:17" ht="12.75">
      <c r="A194" s="208" t="s">
        <v>570</v>
      </c>
      <c r="B194" s="258"/>
      <c r="C194" s="209">
        <v>52509</v>
      </c>
      <c r="D194" s="209">
        <v>33468</v>
      </c>
      <c r="E194" s="209">
        <v>0</v>
      </c>
      <c r="F194" s="212">
        <v>0</v>
      </c>
      <c r="G194" s="209">
        <v>0</v>
      </c>
      <c r="H194" s="212">
        <v>19041</v>
      </c>
      <c r="I194" s="209">
        <v>0</v>
      </c>
      <c r="J194" s="212">
        <v>0</v>
      </c>
      <c r="K194" s="209">
        <v>0</v>
      </c>
      <c r="L194" s="212">
        <v>0</v>
      </c>
      <c r="M194" s="209">
        <v>0</v>
      </c>
      <c r="N194" s="212">
        <v>0</v>
      </c>
      <c r="O194" s="209">
        <v>0</v>
      </c>
      <c r="P194" s="415">
        <f t="shared" si="39"/>
        <v>52509</v>
      </c>
      <c r="Q194" s="415">
        <f t="shared" si="40"/>
        <v>0</v>
      </c>
    </row>
    <row r="195" spans="1:17" ht="12.75">
      <c r="A195" s="208" t="s">
        <v>735</v>
      </c>
      <c r="B195" s="258"/>
      <c r="C195" s="209">
        <v>4917</v>
      </c>
      <c r="D195" s="209">
        <v>5167</v>
      </c>
      <c r="E195" s="209"/>
      <c r="F195" s="212"/>
      <c r="G195" s="209"/>
      <c r="H195" s="212">
        <v>-250</v>
      </c>
      <c r="I195" s="209"/>
      <c r="J195" s="212"/>
      <c r="K195" s="209"/>
      <c r="L195" s="212"/>
      <c r="M195" s="209"/>
      <c r="N195" s="212"/>
      <c r="O195" s="209"/>
      <c r="P195" s="415">
        <f t="shared" si="39"/>
        <v>4917</v>
      </c>
      <c r="Q195" s="415">
        <f t="shared" si="40"/>
        <v>0</v>
      </c>
    </row>
    <row r="196" spans="1:17" ht="12.75">
      <c r="A196" s="208" t="s">
        <v>571</v>
      </c>
      <c r="B196" s="258"/>
      <c r="C196" s="209">
        <f aca="true" t="shared" si="55" ref="C196:O196">SUM(C195:C195)</f>
        <v>4917</v>
      </c>
      <c r="D196" s="209">
        <f t="shared" si="55"/>
        <v>5167</v>
      </c>
      <c r="E196" s="209">
        <f t="shared" si="55"/>
        <v>0</v>
      </c>
      <c r="F196" s="209">
        <f t="shared" si="55"/>
        <v>0</v>
      </c>
      <c r="G196" s="209">
        <f t="shared" si="55"/>
        <v>0</v>
      </c>
      <c r="H196" s="209">
        <f t="shared" si="55"/>
        <v>-250</v>
      </c>
      <c r="I196" s="209">
        <f t="shared" si="55"/>
        <v>0</v>
      </c>
      <c r="J196" s="209">
        <f t="shared" si="55"/>
        <v>0</v>
      </c>
      <c r="K196" s="209">
        <f t="shared" si="55"/>
        <v>0</v>
      </c>
      <c r="L196" s="209">
        <f t="shared" si="55"/>
        <v>0</v>
      </c>
      <c r="M196" s="209">
        <f t="shared" si="55"/>
        <v>0</v>
      </c>
      <c r="N196" s="209">
        <f t="shared" si="55"/>
        <v>0</v>
      </c>
      <c r="O196" s="209">
        <f t="shared" si="55"/>
        <v>0</v>
      </c>
      <c r="P196" s="415">
        <f t="shared" si="39"/>
        <v>4917</v>
      </c>
      <c r="Q196" s="415">
        <f t="shared" si="40"/>
        <v>0</v>
      </c>
    </row>
    <row r="197" spans="1:17" ht="12.75">
      <c r="A197" s="424" t="s">
        <v>736</v>
      </c>
      <c r="B197" s="257"/>
      <c r="C197" s="211">
        <f aca="true" t="shared" si="56" ref="C197:O197">C194+C196</f>
        <v>57426</v>
      </c>
      <c r="D197" s="211">
        <f t="shared" si="56"/>
        <v>38635</v>
      </c>
      <c r="E197" s="211">
        <f t="shared" si="56"/>
        <v>0</v>
      </c>
      <c r="F197" s="211">
        <f t="shared" si="56"/>
        <v>0</v>
      </c>
      <c r="G197" s="211">
        <f t="shared" si="56"/>
        <v>0</v>
      </c>
      <c r="H197" s="211">
        <f t="shared" si="56"/>
        <v>18791</v>
      </c>
      <c r="I197" s="211">
        <f t="shared" si="56"/>
        <v>0</v>
      </c>
      <c r="J197" s="211">
        <f t="shared" si="56"/>
        <v>0</v>
      </c>
      <c r="K197" s="211">
        <f t="shared" si="56"/>
        <v>0</v>
      </c>
      <c r="L197" s="211">
        <f t="shared" si="56"/>
        <v>0</v>
      </c>
      <c r="M197" s="211">
        <f t="shared" si="56"/>
        <v>0</v>
      </c>
      <c r="N197" s="211">
        <f t="shared" si="56"/>
        <v>0</v>
      </c>
      <c r="O197" s="211">
        <f t="shared" si="56"/>
        <v>0</v>
      </c>
      <c r="P197" s="415">
        <f t="shared" si="39"/>
        <v>57426</v>
      </c>
      <c r="Q197" s="415">
        <f t="shared" si="40"/>
        <v>0</v>
      </c>
    </row>
    <row r="198" spans="1:17" ht="12.75">
      <c r="A198" s="230" t="s">
        <v>184</v>
      </c>
      <c r="B198" s="240"/>
      <c r="C198" s="209"/>
      <c r="D198" s="209"/>
      <c r="E198" s="229"/>
      <c r="F198" s="228"/>
      <c r="G198" s="229"/>
      <c r="H198" s="228"/>
      <c r="I198" s="229"/>
      <c r="J198" s="228"/>
      <c r="K198" s="229"/>
      <c r="L198" s="228"/>
      <c r="M198" s="229"/>
      <c r="N198" s="228"/>
      <c r="O198" s="229"/>
      <c r="P198" s="415">
        <f t="shared" si="39"/>
        <v>0</v>
      </c>
      <c r="Q198" s="415">
        <f t="shared" si="40"/>
        <v>0</v>
      </c>
    </row>
    <row r="199" spans="1:17" s="68" customFormat="1" ht="12.75">
      <c r="A199" s="241" t="s">
        <v>34</v>
      </c>
      <c r="B199" s="425" t="s">
        <v>196</v>
      </c>
      <c r="C199" s="209">
        <f>SUM(D199:O199)</f>
        <v>67741</v>
      </c>
      <c r="D199" s="209">
        <v>46521</v>
      </c>
      <c r="E199" s="209"/>
      <c r="F199" s="228"/>
      <c r="G199" s="229"/>
      <c r="H199" s="228">
        <v>21220</v>
      </c>
      <c r="I199" s="229"/>
      <c r="J199" s="228"/>
      <c r="K199" s="229"/>
      <c r="L199" s="228"/>
      <c r="M199" s="229"/>
      <c r="N199" s="228"/>
      <c r="O199" s="229"/>
      <c r="P199" s="415">
        <f t="shared" si="39"/>
        <v>67741</v>
      </c>
      <c r="Q199" s="415">
        <f t="shared" si="40"/>
        <v>0</v>
      </c>
    </row>
    <row r="200" spans="1:17" ht="12.75">
      <c r="A200" s="208" t="s">
        <v>464</v>
      </c>
      <c r="B200" s="258"/>
      <c r="C200" s="209">
        <v>71346</v>
      </c>
      <c r="D200" s="209">
        <v>49230</v>
      </c>
      <c r="E200" s="209">
        <v>0</v>
      </c>
      <c r="F200" s="212">
        <v>0</v>
      </c>
      <c r="G200" s="209">
        <v>0</v>
      </c>
      <c r="H200" s="212">
        <v>22116</v>
      </c>
      <c r="I200" s="209">
        <v>0</v>
      </c>
      <c r="J200" s="212">
        <v>0</v>
      </c>
      <c r="K200" s="209">
        <v>0</v>
      </c>
      <c r="L200" s="212">
        <v>0</v>
      </c>
      <c r="M200" s="209">
        <v>0</v>
      </c>
      <c r="N200" s="212">
        <v>0</v>
      </c>
      <c r="O200" s="209">
        <v>0</v>
      </c>
      <c r="P200" s="415">
        <f t="shared" si="39"/>
        <v>71346</v>
      </c>
      <c r="Q200" s="415">
        <f t="shared" si="40"/>
        <v>0</v>
      </c>
    </row>
    <row r="201" spans="1:17" ht="12.75">
      <c r="A201" s="208" t="s">
        <v>570</v>
      </c>
      <c r="B201" s="258"/>
      <c r="C201" s="209">
        <v>82090</v>
      </c>
      <c r="D201" s="209">
        <v>49724</v>
      </c>
      <c r="E201" s="209">
        <v>0</v>
      </c>
      <c r="F201" s="212">
        <v>0</v>
      </c>
      <c r="G201" s="209">
        <v>0</v>
      </c>
      <c r="H201" s="212">
        <v>32366</v>
      </c>
      <c r="I201" s="209">
        <v>0</v>
      </c>
      <c r="J201" s="212">
        <v>0</v>
      </c>
      <c r="K201" s="209">
        <v>0</v>
      </c>
      <c r="L201" s="212">
        <v>0</v>
      </c>
      <c r="M201" s="209">
        <v>0</v>
      </c>
      <c r="N201" s="212">
        <v>0</v>
      </c>
      <c r="O201" s="209">
        <v>0</v>
      </c>
      <c r="P201" s="415">
        <f t="shared" si="39"/>
        <v>82090</v>
      </c>
      <c r="Q201" s="415">
        <f t="shared" si="40"/>
        <v>0</v>
      </c>
    </row>
    <row r="202" spans="1:17" ht="12.75">
      <c r="A202" s="208" t="s">
        <v>735</v>
      </c>
      <c r="B202" s="258"/>
      <c r="C202" s="209">
        <v>3853</v>
      </c>
      <c r="D202" s="209">
        <v>4731</v>
      </c>
      <c r="E202" s="209"/>
      <c r="F202" s="212"/>
      <c r="G202" s="209"/>
      <c r="H202" s="212">
        <v>-878</v>
      </c>
      <c r="I202" s="209"/>
      <c r="J202" s="212"/>
      <c r="K202" s="209"/>
      <c r="L202" s="212"/>
      <c r="M202" s="209"/>
      <c r="N202" s="212"/>
      <c r="O202" s="209"/>
      <c r="P202" s="415">
        <f t="shared" si="39"/>
        <v>3853</v>
      </c>
      <c r="Q202" s="415">
        <f t="shared" si="40"/>
        <v>0</v>
      </c>
    </row>
    <row r="203" spans="1:17" ht="12.75">
      <c r="A203" s="208"/>
      <c r="B203" s="258"/>
      <c r="C203" s="209"/>
      <c r="D203" s="209"/>
      <c r="E203" s="209"/>
      <c r="F203" s="212"/>
      <c r="G203" s="209"/>
      <c r="H203" s="212"/>
      <c r="I203" s="209"/>
      <c r="J203" s="212"/>
      <c r="K203" s="209"/>
      <c r="L203" s="212"/>
      <c r="M203" s="209"/>
      <c r="N203" s="212"/>
      <c r="O203" s="209"/>
      <c r="P203" s="415">
        <f t="shared" si="39"/>
        <v>0</v>
      </c>
      <c r="Q203" s="415">
        <f t="shared" si="40"/>
        <v>0</v>
      </c>
    </row>
    <row r="204" spans="1:17" ht="12.75">
      <c r="A204" s="208" t="s">
        <v>571</v>
      </c>
      <c r="B204" s="258"/>
      <c r="C204" s="209">
        <f>SUM(C202:C203)</f>
        <v>3853</v>
      </c>
      <c r="D204" s="209">
        <f aca="true" t="shared" si="57" ref="D204:O204">SUM(D202:D203)</f>
        <v>4731</v>
      </c>
      <c r="E204" s="209">
        <f t="shared" si="57"/>
        <v>0</v>
      </c>
      <c r="F204" s="209">
        <f t="shared" si="57"/>
        <v>0</v>
      </c>
      <c r="G204" s="209">
        <f t="shared" si="57"/>
        <v>0</v>
      </c>
      <c r="H204" s="209">
        <f t="shared" si="57"/>
        <v>-878</v>
      </c>
      <c r="I204" s="209">
        <f t="shared" si="57"/>
        <v>0</v>
      </c>
      <c r="J204" s="209">
        <f t="shared" si="57"/>
        <v>0</v>
      </c>
      <c r="K204" s="209">
        <f t="shared" si="57"/>
        <v>0</v>
      </c>
      <c r="L204" s="209">
        <f t="shared" si="57"/>
        <v>0</v>
      </c>
      <c r="M204" s="209">
        <f t="shared" si="57"/>
        <v>0</v>
      </c>
      <c r="N204" s="209">
        <f t="shared" si="57"/>
        <v>0</v>
      </c>
      <c r="O204" s="209">
        <f t="shared" si="57"/>
        <v>0</v>
      </c>
      <c r="P204" s="415">
        <f t="shared" si="39"/>
        <v>3853</v>
      </c>
      <c r="Q204" s="415">
        <f t="shared" si="40"/>
        <v>0</v>
      </c>
    </row>
    <row r="205" spans="1:17" ht="12.75">
      <c r="A205" s="424" t="s">
        <v>736</v>
      </c>
      <c r="B205" s="257"/>
      <c r="C205" s="211">
        <f>C201+C204</f>
        <v>85943</v>
      </c>
      <c r="D205" s="211">
        <f aca="true" t="shared" si="58" ref="D205:O205">D201+D204</f>
        <v>54455</v>
      </c>
      <c r="E205" s="211">
        <f t="shared" si="58"/>
        <v>0</v>
      </c>
      <c r="F205" s="211">
        <f t="shared" si="58"/>
        <v>0</v>
      </c>
      <c r="G205" s="211">
        <f t="shared" si="58"/>
        <v>0</v>
      </c>
      <c r="H205" s="211">
        <f t="shared" si="58"/>
        <v>31488</v>
      </c>
      <c r="I205" s="211">
        <f t="shared" si="58"/>
        <v>0</v>
      </c>
      <c r="J205" s="211">
        <f t="shared" si="58"/>
        <v>0</v>
      </c>
      <c r="K205" s="211">
        <f t="shared" si="58"/>
        <v>0</v>
      </c>
      <c r="L205" s="211">
        <f t="shared" si="58"/>
        <v>0</v>
      </c>
      <c r="M205" s="211">
        <f t="shared" si="58"/>
        <v>0</v>
      </c>
      <c r="N205" s="211">
        <f t="shared" si="58"/>
        <v>0</v>
      </c>
      <c r="O205" s="211">
        <f t="shared" si="58"/>
        <v>0</v>
      </c>
      <c r="P205" s="415">
        <f t="shared" si="39"/>
        <v>85943</v>
      </c>
      <c r="Q205" s="415">
        <f t="shared" si="40"/>
        <v>0</v>
      </c>
    </row>
    <row r="206" spans="1:17" ht="12.75">
      <c r="A206" s="231" t="s">
        <v>185</v>
      </c>
      <c r="B206" s="240"/>
      <c r="C206" s="209"/>
      <c r="D206" s="209"/>
      <c r="E206" s="229"/>
      <c r="F206" s="228"/>
      <c r="G206" s="229"/>
      <c r="H206" s="228"/>
      <c r="I206" s="229"/>
      <c r="J206" s="228"/>
      <c r="K206" s="229"/>
      <c r="L206" s="228"/>
      <c r="M206" s="229"/>
      <c r="N206" s="228"/>
      <c r="O206" s="229"/>
      <c r="P206" s="415">
        <f aca="true" t="shared" si="59" ref="P206:P269">SUM(D206:O206)</f>
        <v>0</v>
      </c>
      <c r="Q206" s="415">
        <f aca="true" t="shared" si="60" ref="Q206:Q269">P206-C206</f>
        <v>0</v>
      </c>
    </row>
    <row r="207" spans="1:17" s="68" customFormat="1" ht="12.75">
      <c r="A207" s="241" t="s">
        <v>34</v>
      </c>
      <c r="B207" s="425" t="s">
        <v>196</v>
      </c>
      <c r="C207" s="209">
        <f>SUM(D207:O207)</f>
        <v>3655</v>
      </c>
      <c r="D207" s="209">
        <v>3655</v>
      </c>
      <c r="E207" s="209"/>
      <c r="F207" s="228"/>
      <c r="G207" s="229"/>
      <c r="H207" s="228"/>
      <c r="I207" s="229"/>
      <c r="J207" s="228"/>
      <c r="K207" s="229"/>
      <c r="L207" s="228"/>
      <c r="M207" s="229"/>
      <c r="N207" s="228"/>
      <c r="O207" s="229"/>
      <c r="P207" s="415">
        <f t="shared" si="59"/>
        <v>3655</v>
      </c>
      <c r="Q207" s="415">
        <f t="shared" si="60"/>
        <v>0</v>
      </c>
    </row>
    <row r="208" spans="1:17" ht="12.75">
      <c r="A208" s="208" t="s">
        <v>464</v>
      </c>
      <c r="B208" s="258"/>
      <c r="C208" s="209">
        <v>3743</v>
      </c>
      <c r="D208" s="209">
        <v>3743</v>
      </c>
      <c r="E208" s="209">
        <v>0</v>
      </c>
      <c r="F208" s="212">
        <v>0</v>
      </c>
      <c r="G208" s="209">
        <v>0</v>
      </c>
      <c r="H208" s="212">
        <v>0</v>
      </c>
      <c r="I208" s="209">
        <v>0</v>
      </c>
      <c r="J208" s="212">
        <v>0</v>
      </c>
      <c r="K208" s="209">
        <v>0</v>
      </c>
      <c r="L208" s="212">
        <v>0</v>
      </c>
      <c r="M208" s="209">
        <v>0</v>
      </c>
      <c r="N208" s="212">
        <v>0</v>
      </c>
      <c r="O208" s="209">
        <v>0</v>
      </c>
      <c r="P208" s="415">
        <f t="shared" si="59"/>
        <v>3743</v>
      </c>
      <c r="Q208" s="415">
        <f t="shared" si="60"/>
        <v>0</v>
      </c>
    </row>
    <row r="209" spans="1:17" ht="12.75">
      <c r="A209" s="208" t="s">
        <v>570</v>
      </c>
      <c r="B209" s="258"/>
      <c r="C209" s="209">
        <v>3874</v>
      </c>
      <c r="D209" s="209">
        <v>3874</v>
      </c>
      <c r="E209" s="209">
        <v>0</v>
      </c>
      <c r="F209" s="212">
        <v>0</v>
      </c>
      <c r="G209" s="209">
        <v>0</v>
      </c>
      <c r="H209" s="212">
        <v>0</v>
      </c>
      <c r="I209" s="209">
        <v>0</v>
      </c>
      <c r="J209" s="212">
        <v>0</v>
      </c>
      <c r="K209" s="209">
        <v>0</v>
      </c>
      <c r="L209" s="212">
        <v>0</v>
      </c>
      <c r="M209" s="209">
        <v>0</v>
      </c>
      <c r="N209" s="212">
        <v>0</v>
      </c>
      <c r="O209" s="209">
        <v>0</v>
      </c>
      <c r="P209" s="415">
        <f t="shared" si="59"/>
        <v>3874</v>
      </c>
      <c r="Q209" s="415">
        <f t="shared" si="60"/>
        <v>0</v>
      </c>
    </row>
    <row r="210" spans="1:17" ht="12.75">
      <c r="A210" s="208" t="s">
        <v>735</v>
      </c>
      <c r="B210" s="258"/>
      <c r="C210" s="209">
        <v>386</v>
      </c>
      <c r="D210" s="209">
        <v>136</v>
      </c>
      <c r="E210" s="209"/>
      <c r="F210" s="212"/>
      <c r="G210" s="209"/>
      <c r="H210" s="212">
        <v>250</v>
      </c>
      <c r="I210" s="209"/>
      <c r="J210" s="212"/>
      <c r="K210" s="209"/>
      <c r="L210" s="212"/>
      <c r="M210" s="209"/>
      <c r="N210" s="212"/>
      <c r="O210" s="209"/>
      <c r="P210" s="415">
        <f t="shared" si="59"/>
        <v>386</v>
      </c>
      <c r="Q210" s="415">
        <f t="shared" si="60"/>
        <v>0</v>
      </c>
    </row>
    <row r="211" spans="1:17" ht="12.75">
      <c r="A211" s="208" t="s">
        <v>571</v>
      </c>
      <c r="B211" s="258"/>
      <c r="C211" s="209">
        <f aca="true" t="shared" si="61" ref="C211:O211">SUM(C210:C210)</f>
        <v>386</v>
      </c>
      <c r="D211" s="209">
        <f t="shared" si="61"/>
        <v>136</v>
      </c>
      <c r="E211" s="209">
        <f t="shared" si="61"/>
        <v>0</v>
      </c>
      <c r="F211" s="209">
        <f t="shared" si="61"/>
        <v>0</v>
      </c>
      <c r="G211" s="209">
        <f t="shared" si="61"/>
        <v>0</v>
      </c>
      <c r="H211" s="209">
        <f t="shared" si="61"/>
        <v>250</v>
      </c>
      <c r="I211" s="209">
        <f t="shared" si="61"/>
        <v>0</v>
      </c>
      <c r="J211" s="209">
        <f t="shared" si="61"/>
        <v>0</v>
      </c>
      <c r="K211" s="209">
        <f t="shared" si="61"/>
        <v>0</v>
      </c>
      <c r="L211" s="209">
        <f t="shared" si="61"/>
        <v>0</v>
      </c>
      <c r="M211" s="209">
        <f t="shared" si="61"/>
        <v>0</v>
      </c>
      <c r="N211" s="209">
        <f t="shared" si="61"/>
        <v>0</v>
      </c>
      <c r="O211" s="209">
        <f t="shared" si="61"/>
        <v>0</v>
      </c>
      <c r="P211" s="415">
        <f t="shared" si="59"/>
        <v>386</v>
      </c>
      <c r="Q211" s="415">
        <f t="shared" si="60"/>
        <v>0</v>
      </c>
    </row>
    <row r="212" spans="1:17" ht="12.75">
      <c r="A212" s="424" t="s">
        <v>736</v>
      </c>
      <c r="B212" s="257"/>
      <c r="C212" s="211">
        <f aca="true" t="shared" si="62" ref="C212:O212">C209+C211</f>
        <v>4260</v>
      </c>
      <c r="D212" s="211">
        <f t="shared" si="62"/>
        <v>4010</v>
      </c>
      <c r="E212" s="211">
        <f t="shared" si="62"/>
        <v>0</v>
      </c>
      <c r="F212" s="211">
        <f t="shared" si="62"/>
        <v>0</v>
      </c>
      <c r="G212" s="211">
        <f t="shared" si="62"/>
        <v>0</v>
      </c>
      <c r="H212" s="211">
        <f t="shared" si="62"/>
        <v>250</v>
      </c>
      <c r="I212" s="211">
        <f t="shared" si="62"/>
        <v>0</v>
      </c>
      <c r="J212" s="211">
        <f t="shared" si="62"/>
        <v>0</v>
      </c>
      <c r="K212" s="211">
        <f t="shared" si="62"/>
        <v>0</v>
      </c>
      <c r="L212" s="211">
        <f t="shared" si="62"/>
        <v>0</v>
      </c>
      <c r="M212" s="211">
        <f t="shared" si="62"/>
        <v>0</v>
      </c>
      <c r="N212" s="211">
        <f t="shared" si="62"/>
        <v>0</v>
      </c>
      <c r="O212" s="211">
        <f t="shared" si="62"/>
        <v>0</v>
      </c>
      <c r="P212" s="415">
        <f t="shared" si="59"/>
        <v>4260</v>
      </c>
      <c r="Q212" s="415">
        <f t="shared" si="60"/>
        <v>0</v>
      </c>
    </row>
    <row r="213" spans="1:17" ht="12.75">
      <c r="A213" s="230" t="s">
        <v>306</v>
      </c>
      <c r="B213" s="240"/>
      <c r="C213" s="209"/>
      <c r="D213" s="209"/>
      <c r="E213" s="229"/>
      <c r="F213" s="228"/>
      <c r="G213" s="229"/>
      <c r="H213" s="228"/>
      <c r="I213" s="229"/>
      <c r="J213" s="228"/>
      <c r="K213" s="229"/>
      <c r="L213" s="228"/>
      <c r="M213" s="229"/>
      <c r="N213" s="228"/>
      <c r="O213" s="229"/>
      <c r="P213" s="415">
        <f t="shared" si="59"/>
        <v>0</v>
      </c>
      <c r="Q213" s="415">
        <f t="shared" si="60"/>
        <v>0</v>
      </c>
    </row>
    <row r="214" spans="1:17" s="68" customFormat="1" ht="12.75">
      <c r="A214" s="241" t="s">
        <v>34</v>
      </c>
      <c r="B214" s="425" t="s">
        <v>196</v>
      </c>
      <c r="C214" s="209">
        <f>SUM(D214:O214)</f>
        <v>6724</v>
      </c>
      <c r="D214" s="209">
        <v>6724</v>
      </c>
      <c r="E214" s="209"/>
      <c r="F214" s="228"/>
      <c r="G214" s="229"/>
      <c r="H214" s="228"/>
      <c r="I214" s="229"/>
      <c r="J214" s="228"/>
      <c r="K214" s="229"/>
      <c r="L214" s="228"/>
      <c r="M214" s="229"/>
      <c r="N214" s="228"/>
      <c r="O214" s="229"/>
      <c r="P214" s="415">
        <f t="shared" si="59"/>
        <v>6724</v>
      </c>
      <c r="Q214" s="415">
        <f t="shared" si="60"/>
        <v>0</v>
      </c>
    </row>
    <row r="215" spans="1:17" ht="12.75">
      <c r="A215" s="208" t="s">
        <v>464</v>
      </c>
      <c r="B215" s="258"/>
      <c r="C215" s="209">
        <v>6796</v>
      </c>
      <c r="D215" s="209">
        <v>6796</v>
      </c>
      <c r="E215" s="209">
        <v>0</v>
      </c>
      <c r="F215" s="212">
        <v>0</v>
      </c>
      <c r="G215" s="209">
        <v>0</v>
      </c>
      <c r="H215" s="212">
        <v>0</v>
      </c>
      <c r="I215" s="209">
        <v>0</v>
      </c>
      <c r="J215" s="212">
        <v>0</v>
      </c>
      <c r="K215" s="209">
        <v>0</v>
      </c>
      <c r="L215" s="212">
        <v>0</v>
      </c>
      <c r="M215" s="209">
        <v>0</v>
      </c>
      <c r="N215" s="212">
        <v>0</v>
      </c>
      <c r="O215" s="209">
        <v>0</v>
      </c>
      <c r="P215" s="415">
        <f t="shared" si="59"/>
        <v>6796</v>
      </c>
      <c r="Q215" s="415">
        <f t="shared" si="60"/>
        <v>0</v>
      </c>
    </row>
    <row r="216" spans="1:17" ht="12.75">
      <c r="A216" s="208" t="s">
        <v>570</v>
      </c>
      <c r="B216" s="258"/>
      <c r="C216" s="209">
        <v>6903</v>
      </c>
      <c r="D216" s="209">
        <v>6903</v>
      </c>
      <c r="E216" s="209">
        <v>0</v>
      </c>
      <c r="F216" s="212">
        <v>0</v>
      </c>
      <c r="G216" s="209">
        <v>0</v>
      </c>
      <c r="H216" s="212">
        <v>0</v>
      </c>
      <c r="I216" s="209">
        <v>0</v>
      </c>
      <c r="J216" s="212">
        <v>0</v>
      </c>
      <c r="K216" s="209">
        <v>0</v>
      </c>
      <c r="L216" s="212">
        <v>0</v>
      </c>
      <c r="M216" s="209">
        <v>0</v>
      </c>
      <c r="N216" s="212">
        <v>0</v>
      </c>
      <c r="O216" s="209">
        <v>0</v>
      </c>
      <c r="P216" s="415">
        <f t="shared" si="59"/>
        <v>6903</v>
      </c>
      <c r="Q216" s="415">
        <f t="shared" si="60"/>
        <v>0</v>
      </c>
    </row>
    <row r="217" spans="1:17" ht="12.75">
      <c r="A217" s="208" t="s">
        <v>735</v>
      </c>
      <c r="B217" s="258"/>
      <c r="C217" s="209">
        <v>-1503</v>
      </c>
      <c r="D217" s="209">
        <v>-1503</v>
      </c>
      <c r="E217" s="209"/>
      <c r="F217" s="212"/>
      <c r="G217" s="209"/>
      <c r="H217" s="212"/>
      <c r="I217" s="209"/>
      <c r="J217" s="212"/>
      <c r="K217" s="209"/>
      <c r="L217" s="212"/>
      <c r="M217" s="209"/>
      <c r="N217" s="212"/>
      <c r="O217" s="209"/>
      <c r="P217" s="415">
        <f t="shared" si="59"/>
        <v>-1503</v>
      </c>
      <c r="Q217" s="415">
        <f t="shared" si="60"/>
        <v>0</v>
      </c>
    </row>
    <row r="218" spans="1:17" ht="12.75">
      <c r="A218" s="208" t="s">
        <v>571</v>
      </c>
      <c r="B218" s="258"/>
      <c r="C218" s="209">
        <f aca="true" t="shared" si="63" ref="C218:O218">SUM(C217:C217)</f>
        <v>-1503</v>
      </c>
      <c r="D218" s="209">
        <f t="shared" si="63"/>
        <v>-1503</v>
      </c>
      <c r="E218" s="209">
        <f t="shared" si="63"/>
        <v>0</v>
      </c>
      <c r="F218" s="209">
        <f t="shared" si="63"/>
        <v>0</v>
      </c>
      <c r="G218" s="209">
        <f t="shared" si="63"/>
        <v>0</v>
      </c>
      <c r="H218" s="209">
        <f t="shared" si="63"/>
        <v>0</v>
      </c>
      <c r="I218" s="209">
        <f t="shared" si="63"/>
        <v>0</v>
      </c>
      <c r="J218" s="209">
        <f t="shared" si="63"/>
        <v>0</v>
      </c>
      <c r="K218" s="209">
        <f t="shared" si="63"/>
        <v>0</v>
      </c>
      <c r="L218" s="209">
        <f t="shared" si="63"/>
        <v>0</v>
      </c>
      <c r="M218" s="209">
        <f t="shared" si="63"/>
        <v>0</v>
      </c>
      <c r="N218" s="209">
        <f t="shared" si="63"/>
        <v>0</v>
      </c>
      <c r="O218" s="209">
        <f t="shared" si="63"/>
        <v>0</v>
      </c>
      <c r="P218" s="415">
        <f t="shared" si="59"/>
        <v>-1503</v>
      </c>
      <c r="Q218" s="415">
        <f t="shared" si="60"/>
        <v>0</v>
      </c>
    </row>
    <row r="219" spans="1:17" ht="12.75">
      <c r="A219" s="424" t="s">
        <v>736</v>
      </c>
      <c r="B219" s="257"/>
      <c r="C219" s="211">
        <f aca="true" t="shared" si="64" ref="C219:O219">C216+C218</f>
        <v>5400</v>
      </c>
      <c r="D219" s="211">
        <f t="shared" si="64"/>
        <v>5400</v>
      </c>
      <c r="E219" s="211">
        <f t="shared" si="64"/>
        <v>0</v>
      </c>
      <c r="F219" s="211">
        <f t="shared" si="64"/>
        <v>0</v>
      </c>
      <c r="G219" s="211">
        <f t="shared" si="64"/>
        <v>0</v>
      </c>
      <c r="H219" s="211">
        <f t="shared" si="64"/>
        <v>0</v>
      </c>
      <c r="I219" s="211">
        <f t="shared" si="64"/>
        <v>0</v>
      </c>
      <c r="J219" s="211">
        <f t="shared" si="64"/>
        <v>0</v>
      </c>
      <c r="K219" s="211">
        <f t="shared" si="64"/>
        <v>0</v>
      </c>
      <c r="L219" s="211">
        <f t="shared" si="64"/>
        <v>0</v>
      </c>
      <c r="M219" s="211">
        <f t="shared" si="64"/>
        <v>0</v>
      </c>
      <c r="N219" s="211">
        <f t="shared" si="64"/>
        <v>0</v>
      </c>
      <c r="O219" s="211">
        <f t="shared" si="64"/>
        <v>0</v>
      </c>
      <c r="P219" s="415">
        <f t="shared" si="59"/>
        <v>5400</v>
      </c>
      <c r="Q219" s="415">
        <f t="shared" si="60"/>
        <v>0</v>
      </c>
    </row>
    <row r="220" spans="1:17" ht="12.75">
      <c r="A220" s="230" t="s">
        <v>186</v>
      </c>
      <c r="B220" s="240"/>
      <c r="C220" s="209"/>
      <c r="D220" s="209"/>
      <c r="E220" s="229"/>
      <c r="F220" s="228"/>
      <c r="G220" s="229"/>
      <c r="H220" s="228"/>
      <c r="I220" s="229"/>
      <c r="J220" s="228"/>
      <c r="K220" s="229"/>
      <c r="L220" s="228"/>
      <c r="M220" s="229"/>
      <c r="N220" s="228"/>
      <c r="O220" s="229"/>
      <c r="P220" s="415">
        <f t="shared" si="59"/>
        <v>0</v>
      </c>
      <c r="Q220" s="415">
        <f t="shared" si="60"/>
        <v>0</v>
      </c>
    </row>
    <row r="221" spans="1:17" s="68" customFormat="1" ht="12.75">
      <c r="A221" s="241" t="s">
        <v>34</v>
      </c>
      <c r="B221" s="425" t="s">
        <v>196</v>
      </c>
      <c r="C221" s="209">
        <f>SUM(D221:O221)</f>
        <v>10183</v>
      </c>
      <c r="D221" s="209">
        <v>10183</v>
      </c>
      <c r="E221" s="209"/>
      <c r="F221" s="228"/>
      <c r="G221" s="229"/>
      <c r="H221" s="228"/>
      <c r="I221" s="229"/>
      <c r="J221" s="228"/>
      <c r="K221" s="229"/>
      <c r="L221" s="228"/>
      <c r="M221" s="229"/>
      <c r="N221" s="228"/>
      <c r="O221" s="229"/>
      <c r="P221" s="415">
        <f t="shared" si="59"/>
        <v>10183</v>
      </c>
      <c r="Q221" s="415">
        <f t="shared" si="60"/>
        <v>0</v>
      </c>
    </row>
    <row r="222" spans="1:17" ht="12.75">
      <c r="A222" s="241" t="s">
        <v>464</v>
      </c>
      <c r="B222" s="258"/>
      <c r="C222" s="209">
        <v>10575</v>
      </c>
      <c r="D222" s="209">
        <v>10575</v>
      </c>
      <c r="E222" s="209">
        <v>0</v>
      </c>
      <c r="F222" s="212">
        <v>0</v>
      </c>
      <c r="G222" s="209">
        <v>0</v>
      </c>
      <c r="H222" s="212">
        <v>0</v>
      </c>
      <c r="I222" s="209">
        <v>0</v>
      </c>
      <c r="J222" s="212">
        <v>0</v>
      </c>
      <c r="K222" s="209">
        <v>0</v>
      </c>
      <c r="L222" s="212">
        <v>0</v>
      </c>
      <c r="M222" s="209">
        <v>0</v>
      </c>
      <c r="N222" s="212">
        <v>0</v>
      </c>
      <c r="O222" s="209">
        <v>0</v>
      </c>
      <c r="P222" s="415">
        <f t="shared" si="59"/>
        <v>10575</v>
      </c>
      <c r="Q222" s="415">
        <f t="shared" si="60"/>
        <v>0</v>
      </c>
    </row>
    <row r="223" spans="1:17" ht="12.75">
      <c r="A223" s="208" t="s">
        <v>570</v>
      </c>
      <c r="B223" s="258"/>
      <c r="C223" s="209">
        <v>11167</v>
      </c>
      <c r="D223" s="209">
        <v>11167</v>
      </c>
      <c r="E223" s="209">
        <v>0</v>
      </c>
      <c r="F223" s="212">
        <v>0</v>
      </c>
      <c r="G223" s="209">
        <v>0</v>
      </c>
      <c r="H223" s="212">
        <v>0</v>
      </c>
      <c r="I223" s="209">
        <v>0</v>
      </c>
      <c r="J223" s="212">
        <v>0</v>
      </c>
      <c r="K223" s="209">
        <v>0</v>
      </c>
      <c r="L223" s="212">
        <v>0</v>
      </c>
      <c r="M223" s="209">
        <v>0</v>
      </c>
      <c r="N223" s="212">
        <v>0</v>
      </c>
      <c r="O223" s="209">
        <v>0</v>
      </c>
      <c r="P223" s="415">
        <f t="shared" si="59"/>
        <v>11167</v>
      </c>
      <c r="Q223" s="415">
        <f t="shared" si="60"/>
        <v>0</v>
      </c>
    </row>
    <row r="224" spans="1:17" ht="12.75">
      <c r="A224" s="208" t="s">
        <v>735</v>
      </c>
      <c r="B224" s="258"/>
      <c r="C224" s="209">
        <v>-211</v>
      </c>
      <c r="D224" s="209">
        <v>-211</v>
      </c>
      <c r="E224" s="209"/>
      <c r="F224" s="212"/>
      <c r="G224" s="209"/>
      <c r="H224" s="212"/>
      <c r="I224" s="209"/>
      <c r="J224" s="212"/>
      <c r="K224" s="209"/>
      <c r="L224" s="212"/>
      <c r="M224" s="209"/>
      <c r="N224" s="212"/>
      <c r="O224" s="209"/>
      <c r="P224" s="415">
        <f t="shared" si="59"/>
        <v>-211</v>
      </c>
      <c r="Q224" s="415">
        <f t="shared" si="60"/>
        <v>0</v>
      </c>
    </row>
    <row r="225" spans="1:17" ht="12.75">
      <c r="A225" s="208" t="s">
        <v>571</v>
      </c>
      <c r="B225" s="258"/>
      <c r="C225" s="209">
        <f aca="true" t="shared" si="65" ref="C225:O225">SUM(C224:C224)</f>
        <v>-211</v>
      </c>
      <c r="D225" s="209">
        <f t="shared" si="65"/>
        <v>-211</v>
      </c>
      <c r="E225" s="209">
        <f t="shared" si="65"/>
        <v>0</v>
      </c>
      <c r="F225" s="209">
        <f t="shared" si="65"/>
        <v>0</v>
      </c>
      <c r="G225" s="209">
        <f t="shared" si="65"/>
        <v>0</v>
      </c>
      <c r="H225" s="209">
        <f t="shared" si="65"/>
        <v>0</v>
      </c>
      <c r="I225" s="209">
        <f t="shared" si="65"/>
        <v>0</v>
      </c>
      <c r="J225" s="209">
        <f t="shared" si="65"/>
        <v>0</v>
      </c>
      <c r="K225" s="209">
        <f t="shared" si="65"/>
        <v>0</v>
      </c>
      <c r="L225" s="209">
        <f t="shared" si="65"/>
        <v>0</v>
      </c>
      <c r="M225" s="209">
        <f t="shared" si="65"/>
        <v>0</v>
      </c>
      <c r="N225" s="209">
        <f t="shared" si="65"/>
        <v>0</v>
      </c>
      <c r="O225" s="209">
        <f t="shared" si="65"/>
        <v>0</v>
      </c>
      <c r="P225" s="415">
        <f t="shared" si="59"/>
        <v>-211</v>
      </c>
      <c r="Q225" s="415">
        <f t="shared" si="60"/>
        <v>0</v>
      </c>
    </row>
    <row r="226" spans="1:17" ht="12.75">
      <c r="A226" s="424" t="s">
        <v>736</v>
      </c>
      <c r="B226" s="257"/>
      <c r="C226" s="211">
        <f aca="true" t="shared" si="66" ref="C226:O226">C223+C225</f>
        <v>10956</v>
      </c>
      <c r="D226" s="211">
        <f t="shared" si="66"/>
        <v>10956</v>
      </c>
      <c r="E226" s="211">
        <f t="shared" si="66"/>
        <v>0</v>
      </c>
      <c r="F226" s="211">
        <f t="shared" si="66"/>
        <v>0</v>
      </c>
      <c r="G226" s="211">
        <f t="shared" si="66"/>
        <v>0</v>
      </c>
      <c r="H226" s="211">
        <f t="shared" si="66"/>
        <v>0</v>
      </c>
      <c r="I226" s="211">
        <f t="shared" si="66"/>
        <v>0</v>
      </c>
      <c r="J226" s="211">
        <f t="shared" si="66"/>
        <v>0</v>
      </c>
      <c r="K226" s="211">
        <f t="shared" si="66"/>
        <v>0</v>
      </c>
      <c r="L226" s="211">
        <f t="shared" si="66"/>
        <v>0</v>
      </c>
      <c r="M226" s="211">
        <f t="shared" si="66"/>
        <v>0</v>
      </c>
      <c r="N226" s="211">
        <f t="shared" si="66"/>
        <v>0</v>
      </c>
      <c r="O226" s="211">
        <f t="shared" si="66"/>
        <v>0</v>
      </c>
      <c r="P226" s="415">
        <f t="shared" si="59"/>
        <v>10956</v>
      </c>
      <c r="Q226" s="415">
        <f t="shared" si="60"/>
        <v>0</v>
      </c>
    </row>
    <row r="227" spans="1:17" ht="12.75">
      <c r="A227" s="230" t="s">
        <v>187</v>
      </c>
      <c r="B227" s="240"/>
      <c r="C227" s="209"/>
      <c r="D227" s="209"/>
      <c r="E227" s="229"/>
      <c r="F227" s="228"/>
      <c r="G227" s="229"/>
      <c r="H227" s="228"/>
      <c r="I227" s="229"/>
      <c r="J227" s="228"/>
      <c r="K227" s="229"/>
      <c r="L227" s="228"/>
      <c r="M227" s="229"/>
      <c r="N227" s="228"/>
      <c r="O227" s="229"/>
      <c r="P227" s="415">
        <f t="shared" si="59"/>
        <v>0</v>
      </c>
      <c r="Q227" s="415">
        <f t="shared" si="60"/>
        <v>0</v>
      </c>
    </row>
    <row r="228" spans="1:17" s="68" customFormat="1" ht="12.75">
      <c r="A228" s="241" t="s">
        <v>34</v>
      </c>
      <c r="B228" s="425" t="s">
        <v>197</v>
      </c>
      <c r="C228" s="209">
        <f>SUM(D228:O228)</f>
        <v>22988</v>
      </c>
      <c r="D228" s="209">
        <v>22988</v>
      </c>
      <c r="E228" s="209"/>
      <c r="F228" s="228"/>
      <c r="G228" s="229"/>
      <c r="H228" s="228"/>
      <c r="I228" s="229"/>
      <c r="J228" s="228"/>
      <c r="K228" s="229"/>
      <c r="L228" s="228"/>
      <c r="M228" s="229"/>
      <c r="N228" s="228"/>
      <c r="O228" s="229"/>
      <c r="P228" s="415">
        <f t="shared" si="59"/>
        <v>22988</v>
      </c>
      <c r="Q228" s="415">
        <f t="shared" si="60"/>
        <v>0</v>
      </c>
    </row>
    <row r="229" spans="1:17" ht="12.75">
      <c r="A229" s="241" t="s">
        <v>464</v>
      </c>
      <c r="B229" s="258"/>
      <c r="C229" s="209">
        <v>23898</v>
      </c>
      <c r="D229" s="209">
        <v>23898</v>
      </c>
      <c r="E229" s="209">
        <v>0</v>
      </c>
      <c r="F229" s="212">
        <v>0</v>
      </c>
      <c r="G229" s="209">
        <v>0</v>
      </c>
      <c r="H229" s="212">
        <v>0</v>
      </c>
      <c r="I229" s="209">
        <v>0</v>
      </c>
      <c r="J229" s="212">
        <v>0</v>
      </c>
      <c r="K229" s="209">
        <v>0</v>
      </c>
      <c r="L229" s="212">
        <v>0</v>
      </c>
      <c r="M229" s="209">
        <v>0</v>
      </c>
      <c r="N229" s="212">
        <v>0</v>
      </c>
      <c r="O229" s="209">
        <v>0</v>
      </c>
      <c r="P229" s="415">
        <f t="shared" si="59"/>
        <v>23898</v>
      </c>
      <c r="Q229" s="415">
        <f t="shared" si="60"/>
        <v>0</v>
      </c>
    </row>
    <row r="230" spans="1:17" ht="12.75">
      <c r="A230" s="208" t="s">
        <v>570</v>
      </c>
      <c r="B230" s="258"/>
      <c r="C230" s="209">
        <v>25276</v>
      </c>
      <c r="D230" s="209">
        <v>25276</v>
      </c>
      <c r="E230" s="209">
        <v>0</v>
      </c>
      <c r="F230" s="212">
        <v>0</v>
      </c>
      <c r="G230" s="209">
        <v>0</v>
      </c>
      <c r="H230" s="212">
        <v>0</v>
      </c>
      <c r="I230" s="209">
        <v>0</v>
      </c>
      <c r="J230" s="212">
        <v>0</v>
      </c>
      <c r="K230" s="209">
        <v>0</v>
      </c>
      <c r="L230" s="212">
        <v>0</v>
      </c>
      <c r="M230" s="209">
        <v>0</v>
      </c>
      <c r="N230" s="212">
        <v>0</v>
      </c>
      <c r="O230" s="209">
        <v>0</v>
      </c>
      <c r="P230" s="415">
        <f t="shared" si="59"/>
        <v>25276</v>
      </c>
      <c r="Q230" s="415">
        <f t="shared" si="60"/>
        <v>0</v>
      </c>
    </row>
    <row r="231" spans="1:17" ht="12.75">
      <c r="A231" s="208" t="s">
        <v>735</v>
      </c>
      <c r="B231" s="258"/>
      <c r="C231" s="209">
        <v>1359</v>
      </c>
      <c r="D231" s="209">
        <v>1359</v>
      </c>
      <c r="E231" s="209"/>
      <c r="F231" s="212"/>
      <c r="G231" s="209"/>
      <c r="H231" s="212"/>
      <c r="I231" s="209"/>
      <c r="J231" s="212"/>
      <c r="K231" s="209"/>
      <c r="L231" s="212"/>
      <c r="M231" s="209"/>
      <c r="N231" s="212"/>
      <c r="O231" s="209"/>
      <c r="P231" s="415">
        <f t="shared" si="59"/>
        <v>1359</v>
      </c>
      <c r="Q231" s="415">
        <f t="shared" si="60"/>
        <v>0</v>
      </c>
    </row>
    <row r="232" spans="1:17" ht="12.75">
      <c r="A232" s="208"/>
      <c r="B232" s="258"/>
      <c r="C232" s="209"/>
      <c r="D232" s="209"/>
      <c r="E232" s="209"/>
      <c r="F232" s="212"/>
      <c r="G232" s="209"/>
      <c r="H232" s="212"/>
      <c r="I232" s="209"/>
      <c r="J232" s="212"/>
      <c r="K232" s="209"/>
      <c r="L232" s="212"/>
      <c r="M232" s="209"/>
      <c r="N232" s="212"/>
      <c r="O232" s="209"/>
      <c r="P232" s="415">
        <f t="shared" si="59"/>
        <v>0</v>
      </c>
      <c r="Q232" s="415">
        <f t="shared" si="60"/>
        <v>0</v>
      </c>
    </row>
    <row r="233" spans="1:17" ht="12.75">
      <c r="A233" s="208" t="s">
        <v>571</v>
      </c>
      <c r="B233" s="258"/>
      <c r="C233" s="209">
        <f>SUM(C231:C232)</f>
        <v>1359</v>
      </c>
      <c r="D233" s="209">
        <f aca="true" t="shared" si="67" ref="D233:O233">SUM(D231:D232)</f>
        <v>1359</v>
      </c>
      <c r="E233" s="209">
        <f t="shared" si="67"/>
        <v>0</v>
      </c>
      <c r="F233" s="209">
        <f t="shared" si="67"/>
        <v>0</v>
      </c>
      <c r="G233" s="209">
        <f t="shared" si="67"/>
        <v>0</v>
      </c>
      <c r="H233" s="209">
        <f t="shared" si="67"/>
        <v>0</v>
      </c>
      <c r="I233" s="209">
        <f t="shared" si="67"/>
        <v>0</v>
      </c>
      <c r="J233" s="209">
        <f t="shared" si="67"/>
        <v>0</v>
      </c>
      <c r="K233" s="209">
        <f t="shared" si="67"/>
        <v>0</v>
      </c>
      <c r="L233" s="209">
        <f t="shared" si="67"/>
        <v>0</v>
      </c>
      <c r="M233" s="209">
        <f t="shared" si="67"/>
        <v>0</v>
      </c>
      <c r="N233" s="209">
        <f t="shared" si="67"/>
        <v>0</v>
      </c>
      <c r="O233" s="209">
        <f t="shared" si="67"/>
        <v>0</v>
      </c>
      <c r="P233" s="415">
        <f t="shared" si="59"/>
        <v>1359</v>
      </c>
      <c r="Q233" s="415">
        <f t="shared" si="60"/>
        <v>0</v>
      </c>
    </row>
    <row r="234" spans="1:17" ht="12.75">
      <c r="A234" s="424" t="s">
        <v>736</v>
      </c>
      <c r="B234" s="257"/>
      <c r="C234" s="211">
        <f>C230+C233</f>
        <v>26635</v>
      </c>
      <c r="D234" s="211">
        <f aca="true" t="shared" si="68" ref="D234:O234">D230+D233</f>
        <v>26635</v>
      </c>
      <c r="E234" s="211">
        <f t="shared" si="68"/>
        <v>0</v>
      </c>
      <c r="F234" s="211">
        <f t="shared" si="68"/>
        <v>0</v>
      </c>
      <c r="G234" s="211">
        <f t="shared" si="68"/>
        <v>0</v>
      </c>
      <c r="H234" s="211">
        <f t="shared" si="68"/>
        <v>0</v>
      </c>
      <c r="I234" s="211">
        <f t="shared" si="68"/>
        <v>0</v>
      </c>
      <c r="J234" s="211">
        <f t="shared" si="68"/>
        <v>0</v>
      </c>
      <c r="K234" s="211">
        <f t="shared" si="68"/>
        <v>0</v>
      </c>
      <c r="L234" s="211">
        <f t="shared" si="68"/>
        <v>0</v>
      </c>
      <c r="M234" s="211">
        <f t="shared" si="68"/>
        <v>0</v>
      </c>
      <c r="N234" s="211">
        <f t="shared" si="68"/>
        <v>0</v>
      </c>
      <c r="O234" s="211">
        <f t="shared" si="68"/>
        <v>0</v>
      </c>
      <c r="P234" s="415">
        <f t="shared" si="59"/>
        <v>26635</v>
      </c>
      <c r="Q234" s="415">
        <f t="shared" si="60"/>
        <v>0</v>
      </c>
    </row>
    <row r="235" spans="1:17" ht="12.75">
      <c r="A235" s="231" t="s">
        <v>188</v>
      </c>
      <c r="B235" s="240"/>
      <c r="C235" s="209"/>
      <c r="D235" s="209"/>
      <c r="E235" s="229"/>
      <c r="F235" s="228"/>
      <c r="G235" s="229"/>
      <c r="H235" s="228"/>
      <c r="I235" s="229"/>
      <c r="J235" s="228"/>
      <c r="K235" s="229"/>
      <c r="L235" s="228"/>
      <c r="M235" s="229"/>
      <c r="N235" s="228"/>
      <c r="O235" s="229"/>
      <c r="P235" s="415">
        <f t="shared" si="59"/>
        <v>0</v>
      </c>
      <c r="Q235" s="415">
        <f t="shared" si="60"/>
        <v>0</v>
      </c>
    </row>
    <row r="236" spans="1:17" s="68" customFormat="1" ht="12.75">
      <c r="A236" s="241" t="s">
        <v>34</v>
      </c>
      <c r="B236" s="425" t="s">
        <v>199</v>
      </c>
      <c r="C236" s="209">
        <f>SUM(D236:O236)</f>
        <v>10185</v>
      </c>
      <c r="D236" s="209">
        <v>10185</v>
      </c>
      <c r="E236" s="209"/>
      <c r="F236" s="228"/>
      <c r="G236" s="229"/>
      <c r="H236" s="228"/>
      <c r="I236" s="229"/>
      <c r="J236" s="228"/>
      <c r="K236" s="229"/>
      <c r="L236" s="228"/>
      <c r="M236" s="229"/>
      <c r="N236" s="228"/>
      <c r="O236" s="229"/>
      <c r="P236" s="415">
        <f t="shared" si="59"/>
        <v>10185</v>
      </c>
      <c r="Q236" s="415">
        <f t="shared" si="60"/>
        <v>0</v>
      </c>
    </row>
    <row r="237" spans="1:17" ht="12.75">
      <c r="A237" s="241" t="s">
        <v>464</v>
      </c>
      <c r="B237" s="258"/>
      <c r="C237" s="209">
        <v>10643</v>
      </c>
      <c r="D237" s="209">
        <v>10643</v>
      </c>
      <c r="E237" s="209">
        <v>0</v>
      </c>
      <c r="F237" s="212">
        <v>0</v>
      </c>
      <c r="G237" s="209">
        <v>0</v>
      </c>
      <c r="H237" s="212">
        <v>0</v>
      </c>
      <c r="I237" s="209">
        <v>0</v>
      </c>
      <c r="J237" s="212">
        <v>0</v>
      </c>
      <c r="K237" s="209">
        <v>0</v>
      </c>
      <c r="L237" s="212">
        <v>0</v>
      </c>
      <c r="M237" s="209">
        <v>0</v>
      </c>
      <c r="N237" s="212">
        <v>0</v>
      </c>
      <c r="O237" s="209">
        <v>0</v>
      </c>
      <c r="P237" s="415">
        <f t="shared" si="59"/>
        <v>10643</v>
      </c>
      <c r="Q237" s="415">
        <f t="shared" si="60"/>
        <v>0</v>
      </c>
    </row>
    <row r="238" spans="1:17" ht="12.75">
      <c r="A238" s="208" t="s">
        <v>570</v>
      </c>
      <c r="B238" s="258"/>
      <c r="C238" s="209">
        <v>11496</v>
      </c>
      <c r="D238" s="209">
        <v>11496</v>
      </c>
      <c r="E238" s="209">
        <v>0</v>
      </c>
      <c r="F238" s="212">
        <v>0</v>
      </c>
      <c r="G238" s="209">
        <v>0</v>
      </c>
      <c r="H238" s="212">
        <v>0</v>
      </c>
      <c r="I238" s="209">
        <v>0</v>
      </c>
      <c r="J238" s="212">
        <v>0</v>
      </c>
      <c r="K238" s="209">
        <v>0</v>
      </c>
      <c r="L238" s="212">
        <v>0</v>
      </c>
      <c r="M238" s="209">
        <v>0</v>
      </c>
      <c r="N238" s="212">
        <v>0</v>
      </c>
      <c r="O238" s="209">
        <v>0</v>
      </c>
      <c r="P238" s="415">
        <f t="shared" si="59"/>
        <v>11496</v>
      </c>
      <c r="Q238" s="415">
        <f t="shared" si="60"/>
        <v>0</v>
      </c>
    </row>
    <row r="239" spans="1:17" ht="12.75">
      <c r="A239" s="208" t="s">
        <v>735</v>
      </c>
      <c r="B239" s="258"/>
      <c r="C239" s="209">
        <v>64</v>
      </c>
      <c r="D239" s="209">
        <v>64</v>
      </c>
      <c r="E239" s="209"/>
      <c r="F239" s="212"/>
      <c r="G239" s="209"/>
      <c r="H239" s="212"/>
      <c r="I239" s="209"/>
      <c r="J239" s="212"/>
      <c r="K239" s="209"/>
      <c r="L239" s="212"/>
      <c r="M239" s="209"/>
      <c r="N239" s="212"/>
      <c r="O239" s="209"/>
      <c r="P239" s="415">
        <f t="shared" si="59"/>
        <v>64</v>
      </c>
      <c r="Q239" s="415">
        <f t="shared" si="60"/>
        <v>0</v>
      </c>
    </row>
    <row r="240" spans="1:17" ht="12.75">
      <c r="A240" s="208" t="s">
        <v>571</v>
      </c>
      <c r="B240" s="258"/>
      <c r="C240" s="209">
        <f aca="true" t="shared" si="69" ref="C240:O240">SUM(C239:C239)</f>
        <v>64</v>
      </c>
      <c r="D240" s="209">
        <f t="shared" si="69"/>
        <v>64</v>
      </c>
      <c r="E240" s="209">
        <f t="shared" si="69"/>
        <v>0</v>
      </c>
      <c r="F240" s="209">
        <f t="shared" si="69"/>
        <v>0</v>
      </c>
      <c r="G240" s="209">
        <f t="shared" si="69"/>
        <v>0</v>
      </c>
      <c r="H240" s="209">
        <f t="shared" si="69"/>
        <v>0</v>
      </c>
      <c r="I240" s="209">
        <f t="shared" si="69"/>
        <v>0</v>
      </c>
      <c r="J240" s="209">
        <f t="shared" si="69"/>
        <v>0</v>
      </c>
      <c r="K240" s="209">
        <f t="shared" si="69"/>
        <v>0</v>
      </c>
      <c r="L240" s="209">
        <f t="shared" si="69"/>
        <v>0</v>
      </c>
      <c r="M240" s="209">
        <f t="shared" si="69"/>
        <v>0</v>
      </c>
      <c r="N240" s="209">
        <f t="shared" si="69"/>
        <v>0</v>
      </c>
      <c r="O240" s="209">
        <f t="shared" si="69"/>
        <v>0</v>
      </c>
      <c r="P240" s="415">
        <f t="shared" si="59"/>
        <v>64</v>
      </c>
      <c r="Q240" s="415">
        <f t="shared" si="60"/>
        <v>0</v>
      </c>
    </row>
    <row r="241" spans="1:17" ht="12.75">
      <c r="A241" s="424" t="s">
        <v>736</v>
      </c>
      <c r="B241" s="257"/>
      <c r="C241" s="211">
        <f aca="true" t="shared" si="70" ref="C241:O241">C238+C240</f>
        <v>11560</v>
      </c>
      <c r="D241" s="211">
        <f t="shared" si="70"/>
        <v>11560</v>
      </c>
      <c r="E241" s="211">
        <f t="shared" si="70"/>
        <v>0</v>
      </c>
      <c r="F241" s="211">
        <f t="shared" si="70"/>
        <v>0</v>
      </c>
      <c r="G241" s="211">
        <f t="shared" si="70"/>
        <v>0</v>
      </c>
      <c r="H241" s="211">
        <f t="shared" si="70"/>
        <v>0</v>
      </c>
      <c r="I241" s="211">
        <f t="shared" si="70"/>
        <v>0</v>
      </c>
      <c r="J241" s="211">
        <f t="shared" si="70"/>
        <v>0</v>
      </c>
      <c r="K241" s="211">
        <f t="shared" si="70"/>
        <v>0</v>
      </c>
      <c r="L241" s="211">
        <f t="shared" si="70"/>
        <v>0</v>
      </c>
      <c r="M241" s="211">
        <f t="shared" si="70"/>
        <v>0</v>
      </c>
      <c r="N241" s="211">
        <f t="shared" si="70"/>
        <v>0</v>
      </c>
      <c r="O241" s="211">
        <f t="shared" si="70"/>
        <v>0</v>
      </c>
      <c r="P241" s="415">
        <f t="shared" si="59"/>
        <v>11560</v>
      </c>
      <c r="Q241" s="415">
        <f t="shared" si="60"/>
        <v>0</v>
      </c>
    </row>
    <row r="242" spans="1:17" ht="12.75">
      <c r="A242" s="230" t="s">
        <v>189</v>
      </c>
      <c r="B242" s="240"/>
      <c r="C242" s="209"/>
      <c r="D242" s="209"/>
      <c r="E242" s="229"/>
      <c r="F242" s="228"/>
      <c r="G242" s="229"/>
      <c r="H242" s="228"/>
      <c r="I242" s="229"/>
      <c r="J242" s="228"/>
      <c r="K242" s="229"/>
      <c r="L242" s="228"/>
      <c r="M242" s="229"/>
      <c r="N242" s="228"/>
      <c r="O242" s="229"/>
      <c r="P242" s="415">
        <f t="shared" si="59"/>
        <v>0</v>
      </c>
      <c r="Q242" s="415">
        <f t="shared" si="60"/>
        <v>0</v>
      </c>
    </row>
    <row r="243" spans="1:17" s="68" customFormat="1" ht="12.75">
      <c r="A243" s="241" t="s">
        <v>34</v>
      </c>
      <c r="B243" s="425" t="s">
        <v>196</v>
      </c>
      <c r="C243" s="209">
        <f>SUM(D243:O243)</f>
        <v>4713</v>
      </c>
      <c r="D243" s="209">
        <v>3674</v>
      </c>
      <c r="E243" s="209">
        <v>1039</v>
      </c>
      <c r="F243" s="228"/>
      <c r="G243" s="229"/>
      <c r="H243" s="228"/>
      <c r="I243" s="229"/>
      <c r="J243" s="228"/>
      <c r="K243" s="229"/>
      <c r="L243" s="228"/>
      <c r="M243" s="229"/>
      <c r="N243" s="228"/>
      <c r="O243" s="229"/>
      <c r="P243" s="415">
        <f t="shared" si="59"/>
        <v>4713</v>
      </c>
      <c r="Q243" s="415">
        <f t="shared" si="60"/>
        <v>0</v>
      </c>
    </row>
    <row r="244" spans="1:17" ht="12.75">
      <c r="A244" s="208" t="s">
        <v>464</v>
      </c>
      <c r="B244" s="258"/>
      <c r="C244" s="209">
        <v>4797</v>
      </c>
      <c r="D244" s="209">
        <v>3758</v>
      </c>
      <c r="E244" s="209">
        <v>1039</v>
      </c>
      <c r="F244" s="212">
        <v>0</v>
      </c>
      <c r="G244" s="209">
        <v>0</v>
      </c>
      <c r="H244" s="212">
        <v>0</v>
      </c>
      <c r="I244" s="209">
        <v>0</v>
      </c>
      <c r="J244" s="212">
        <v>0</v>
      </c>
      <c r="K244" s="209">
        <v>0</v>
      </c>
      <c r="L244" s="212">
        <v>0</v>
      </c>
      <c r="M244" s="209">
        <v>0</v>
      </c>
      <c r="N244" s="212">
        <v>0</v>
      </c>
      <c r="O244" s="209">
        <v>0</v>
      </c>
      <c r="P244" s="415">
        <f t="shared" si="59"/>
        <v>4797</v>
      </c>
      <c r="Q244" s="415">
        <f t="shared" si="60"/>
        <v>0</v>
      </c>
    </row>
    <row r="245" spans="1:17" ht="12.75">
      <c r="A245" s="208" t="s">
        <v>570</v>
      </c>
      <c r="B245" s="258"/>
      <c r="C245" s="209">
        <v>4927</v>
      </c>
      <c r="D245" s="209">
        <v>3888</v>
      </c>
      <c r="E245" s="209">
        <v>1039</v>
      </c>
      <c r="F245" s="212">
        <v>0</v>
      </c>
      <c r="G245" s="209">
        <v>0</v>
      </c>
      <c r="H245" s="212">
        <v>0</v>
      </c>
      <c r="I245" s="209">
        <v>0</v>
      </c>
      <c r="J245" s="212">
        <v>0</v>
      </c>
      <c r="K245" s="209">
        <v>0</v>
      </c>
      <c r="L245" s="212">
        <v>0</v>
      </c>
      <c r="M245" s="209">
        <v>0</v>
      </c>
      <c r="N245" s="212">
        <v>0</v>
      </c>
      <c r="O245" s="209">
        <v>0</v>
      </c>
      <c r="P245" s="415">
        <f t="shared" si="59"/>
        <v>4927</v>
      </c>
      <c r="Q245" s="415">
        <f t="shared" si="60"/>
        <v>0</v>
      </c>
    </row>
    <row r="246" spans="1:17" ht="12.75">
      <c r="A246" s="208" t="s">
        <v>735</v>
      </c>
      <c r="B246" s="258"/>
      <c r="C246" s="209">
        <v>1813</v>
      </c>
      <c r="D246" s="209">
        <v>2332</v>
      </c>
      <c r="E246" s="209">
        <v>-519</v>
      </c>
      <c r="F246" s="212"/>
      <c r="G246" s="209"/>
      <c r="H246" s="212"/>
      <c r="I246" s="209"/>
      <c r="J246" s="212"/>
      <c r="K246" s="209"/>
      <c r="L246" s="212"/>
      <c r="M246" s="209"/>
      <c r="N246" s="212"/>
      <c r="O246" s="209"/>
      <c r="P246" s="415">
        <f t="shared" si="59"/>
        <v>1813</v>
      </c>
      <c r="Q246" s="415">
        <f t="shared" si="60"/>
        <v>0</v>
      </c>
    </row>
    <row r="247" spans="1:17" ht="12.75">
      <c r="A247" s="208" t="s">
        <v>571</v>
      </c>
      <c r="B247" s="258"/>
      <c r="C247" s="209">
        <f aca="true" t="shared" si="71" ref="C247:O247">SUM(C246:C246)</f>
        <v>1813</v>
      </c>
      <c r="D247" s="209">
        <f t="shared" si="71"/>
        <v>2332</v>
      </c>
      <c r="E247" s="209">
        <f t="shared" si="71"/>
        <v>-519</v>
      </c>
      <c r="F247" s="209">
        <f t="shared" si="71"/>
        <v>0</v>
      </c>
      <c r="G247" s="209">
        <f t="shared" si="71"/>
        <v>0</v>
      </c>
      <c r="H247" s="209">
        <f t="shared" si="71"/>
        <v>0</v>
      </c>
      <c r="I247" s="209">
        <f t="shared" si="71"/>
        <v>0</v>
      </c>
      <c r="J247" s="209">
        <f t="shared" si="71"/>
        <v>0</v>
      </c>
      <c r="K247" s="209">
        <f t="shared" si="71"/>
        <v>0</v>
      </c>
      <c r="L247" s="209">
        <f t="shared" si="71"/>
        <v>0</v>
      </c>
      <c r="M247" s="209">
        <f t="shared" si="71"/>
        <v>0</v>
      </c>
      <c r="N247" s="209">
        <f t="shared" si="71"/>
        <v>0</v>
      </c>
      <c r="O247" s="209">
        <f t="shared" si="71"/>
        <v>0</v>
      </c>
      <c r="P247" s="415">
        <f t="shared" si="59"/>
        <v>1813</v>
      </c>
      <c r="Q247" s="415">
        <f t="shared" si="60"/>
        <v>0</v>
      </c>
    </row>
    <row r="248" spans="1:17" ht="12.75">
      <c r="A248" s="424" t="s">
        <v>736</v>
      </c>
      <c r="B248" s="257"/>
      <c r="C248" s="211">
        <f aca="true" t="shared" si="72" ref="C248:O248">C245+C247</f>
        <v>6740</v>
      </c>
      <c r="D248" s="211">
        <f t="shared" si="72"/>
        <v>6220</v>
      </c>
      <c r="E248" s="211">
        <f t="shared" si="72"/>
        <v>520</v>
      </c>
      <c r="F248" s="211">
        <f t="shared" si="72"/>
        <v>0</v>
      </c>
      <c r="G248" s="211">
        <f t="shared" si="72"/>
        <v>0</v>
      </c>
      <c r="H248" s="211">
        <f t="shared" si="72"/>
        <v>0</v>
      </c>
      <c r="I248" s="211">
        <f t="shared" si="72"/>
        <v>0</v>
      </c>
      <c r="J248" s="211">
        <f t="shared" si="72"/>
        <v>0</v>
      </c>
      <c r="K248" s="211">
        <f t="shared" si="72"/>
        <v>0</v>
      </c>
      <c r="L248" s="211">
        <f t="shared" si="72"/>
        <v>0</v>
      </c>
      <c r="M248" s="211">
        <f t="shared" si="72"/>
        <v>0</v>
      </c>
      <c r="N248" s="211">
        <f t="shared" si="72"/>
        <v>0</v>
      </c>
      <c r="O248" s="211">
        <f t="shared" si="72"/>
        <v>0</v>
      </c>
      <c r="P248" s="415">
        <f t="shared" si="59"/>
        <v>6740</v>
      </c>
      <c r="Q248" s="415">
        <f t="shared" si="60"/>
        <v>0</v>
      </c>
    </row>
    <row r="249" spans="1:17" ht="12.75">
      <c r="A249" s="230" t="s">
        <v>307</v>
      </c>
      <c r="B249" s="240"/>
      <c r="C249" s="209"/>
      <c r="D249" s="209"/>
      <c r="E249" s="209"/>
      <c r="F249" s="228"/>
      <c r="G249" s="229"/>
      <c r="H249" s="228"/>
      <c r="I249" s="229"/>
      <c r="J249" s="228"/>
      <c r="K249" s="229"/>
      <c r="L249" s="228"/>
      <c r="M249" s="229"/>
      <c r="N249" s="228"/>
      <c r="O249" s="229"/>
      <c r="P249" s="415">
        <f t="shared" si="59"/>
        <v>0</v>
      </c>
      <c r="Q249" s="415">
        <f t="shared" si="60"/>
        <v>0</v>
      </c>
    </row>
    <row r="250" spans="1:17" s="68" customFormat="1" ht="12.75">
      <c r="A250" s="241" t="s">
        <v>34</v>
      </c>
      <c r="B250" s="425" t="s">
        <v>196</v>
      </c>
      <c r="C250" s="209">
        <f>SUM(D250:O250)</f>
        <v>16420</v>
      </c>
      <c r="D250" s="209">
        <v>16420</v>
      </c>
      <c r="E250" s="209"/>
      <c r="F250" s="228"/>
      <c r="G250" s="229"/>
      <c r="H250" s="228"/>
      <c r="I250" s="229"/>
      <c r="J250" s="228"/>
      <c r="K250" s="229"/>
      <c r="L250" s="228"/>
      <c r="M250" s="229"/>
      <c r="N250" s="228"/>
      <c r="O250" s="229"/>
      <c r="P250" s="415">
        <f t="shared" si="59"/>
        <v>16420</v>
      </c>
      <c r="Q250" s="415">
        <f t="shared" si="60"/>
        <v>0</v>
      </c>
    </row>
    <row r="251" spans="1:17" s="68" customFormat="1" ht="12.75">
      <c r="A251" s="241" t="s">
        <v>464</v>
      </c>
      <c r="B251" s="425"/>
      <c r="C251" s="209">
        <v>16420</v>
      </c>
      <c r="D251" s="209">
        <v>16420</v>
      </c>
      <c r="E251" s="209">
        <v>0</v>
      </c>
      <c r="F251" s="228">
        <v>0</v>
      </c>
      <c r="G251" s="229">
        <v>0</v>
      </c>
      <c r="H251" s="228">
        <v>0</v>
      </c>
      <c r="I251" s="229">
        <v>0</v>
      </c>
      <c r="J251" s="228">
        <v>0</v>
      </c>
      <c r="K251" s="229">
        <v>0</v>
      </c>
      <c r="L251" s="228">
        <v>0</v>
      </c>
      <c r="M251" s="229">
        <v>0</v>
      </c>
      <c r="N251" s="228">
        <v>0</v>
      </c>
      <c r="O251" s="229">
        <v>0</v>
      </c>
      <c r="P251" s="415">
        <f t="shared" si="59"/>
        <v>16420</v>
      </c>
      <c r="Q251" s="415">
        <f t="shared" si="60"/>
        <v>0</v>
      </c>
    </row>
    <row r="252" spans="1:17" ht="12.75">
      <c r="A252" s="208" t="s">
        <v>570</v>
      </c>
      <c r="B252" s="258"/>
      <c r="C252" s="209">
        <v>16420</v>
      </c>
      <c r="D252" s="209">
        <v>16420</v>
      </c>
      <c r="E252" s="209">
        <v>0</v>
      </c>
      <c r="F252" s="209">
        <v>0</v>
      </c>
      <c r="G252" s="209">
        <v>0</v>
      </c>
      <c r="H252" s="209">
        <v>0</v>
      </c>
      <c r="I252" s="209">
        <v>0</v>
      </c>
      <c r="J252" s="209">
        <v>0</v>
      </c>
      <c r="K252" s="209">
        <v>0</v>
      </c>
      <c r="L252" s="209">
        <v>0</v>
      </c>
      <c r="M252" s="209">
        <v>0</v>
      </c>
      <c r="N252" s="209">
        <v>0</v>
      </c>
      <c r="O252" s="209">
        <v>0</v>
      </c>
      <c r="P252" s="415">
        <f t="shared" si="59"/>
        <v>16420</v>
      </c>
      <c r="Q252" s="415">
        <f t="shared" si="60"/>
        <v>0</v>
      </c>
    </row>
    <row r="253" spans="1:17" ht="12.75">
      <c r="A253" s="208" t="s">
        <v>735</v>
      </c>
      <c r="B253" s="241"/>
      <c r="C253" s="229">
        <v>-264</v>
      </c>
      <c r="D253" s="209">
        <v>-264</v>
      </c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415">
        <f t="shared" si="59"/>
        <v>-264</v>
      </c>
      <c r="Q253" s="415">
        <f t="shared" si="60"/>
        <v>0</v>
      </c>
    </row>
    <row r="254" spans="1:17" ht="12.75">
      <c r="A254" s="208" t="s">
        <v>571</v>
      </c>
      <c r="B254" s="258"/>
      <c r="C254" s="209">
        <f aca="true" t="shared" si="73" ref="C254:O254">SUM(C253:C253)</f>
        <v>-264</v>
      </c>
      <c r="D254" s="209">
        <f t="shared" si="73"/>
        <v>-264</v>
      </c>
      <c r="E254" s="209">
        <f t="shared" si="73"/>
        <v>0</v>
      </c>
      <c r="F254" s="209">
        <f t="shared" si="73"/>
        <v>0</v>
      </c>
      <c r="G254" s="209">
        <f t="shared" si="73"/>
        <v>0</v>
      </c>
      <c r="H254" s="209">
        <f t="shared" si="73"/>
        <v>0</v>
      </c>
      <c r="I254" s="209">
        <f t="shared" si="73"/>
        <v>0</v>
      </c>
      <c r="J254" s="209">
        <f t="shared" si="73"/>
        <v>0</v>
      </c>
      <c r="K254" s="209">
        <f t="shared" si="73"/>
        <v>0</v>
      </c>
      <c r="L254" s="209">
        <f t="shared" si="73"/>
        <v>0</v>
      </c>
      <c r="M254" s="209">
        <f t="shared" si="73"/>
        <v>0</v>
      </c>
      <c r="N254" s="209">
        <f t="shared" si="73"/>
        <v>0</v>
      </c>
      <c r="O254" s="209">
        <f t="shared" si="73"/>
        <v>0</v>
      </c>
      <c r="P254" s="415">
        <f t="shared" si="59"/>
        <v>-264</v>
      </c>
      <c r="Q254" s="415">
        <f t="shared" si="60"/>
        <v>0</v>
      </c>
    </row>
    <row r="255" spans="1:17" ht="12.75">
      <c r="A255" s="424" t="s">
        <v>736</v>
      </c>
      <c r="B255" s="257"/>
      <c r="C255" s="211">
        <f aca="true" t="shared" si="74" ref="C255:O255">C252+C254</f>
        <v>16156</v>
      </c>
      <c r="D255" s="211">
        <f t="shared" si="74"/>
        <v>16156</v>
      </c>
      <c r="E255" s="211">
        <f t="shared" si="74"/>
        <v>0</v>
      </c>
      <c r="F255" s="211">
        <f t="shared" si="74"/>
        <v>0</v>
      </c>
      <c r="G255" s="211">
        <f t="shared" si="74"/>
        <v>0</v>
      </c>
      <c r="H255" s="211">
        <f t="shared" si="74"/>
        <v>0</v>
      </c>
      <c r="I255" s="211">
        <f t="shared" si="74"/>
        <v>0</v>
      </c>
      <c r="J255" s="211">
        <f t="shared" si="74"/>
        <v>0</v>
      </c>
      <c r="K255" s="211">
        <f t="shared" si="74"/>
        <v>0</v>
      </c>
      <c r="L255" s="211">
        <f t="shared" si="74"/>
        <v>0</v>
      </c>
      <c r="M255" s="211">
        <f t="shared" si="74"/>
        <v>0</v>
      </c>
      <c r="N255" s="211">
        <f t="shared" si="74"/>
        <v>0</v>
      </c>
      <c r="O255" s="211">
        <f t="shared" si="74"/>
        <v>0</v>
      </c>
      <c r="P255" s="415">
        <f t="shared" si="59"/>
        <v>16156</v>
      </c>
      <c r="Q255" s="415">
        <f t="shared" si="60"/>
        <v>0</v>
      </c>
    </row>
    <row r="256" spans="1:17" ht="12.75">
      <c r="A256" s="230" t="s">
        <v>190</v>
      </c>
      <c r="B256" s="240"/>
      <c r="C256" s="209"/>
      <c r="D256" s="209"/>
      <c r="E256" s="229"/>
      <c r="F256" s="228"/>
      <c r="G256" s="229"/>
      <c r="H256" s="228"/>
      <c r="I256" s="229"/>
      <c r="J256" s="228"/>
      <c r="K256" s="229"/>
      <c r="L256" s="228"/>
      <c r="M256" s="229"/>
      <c r="N256" s="228"/>
      <c r="O256" s="229"/>
      <c r="P256" s="415">
        <f t="shared" si="59"/>
        <v>0</v>
      </c>
      <c r="Q256" s="415">
        <f t="shared" si="60"/>
        <v>0</v>
      </c>
    </row>
    <row r="257" spans="1:17" s="68" customFormat="1" ht="12.75">
      <c r="A257" s="241" t="s">
        <v>34</v>
      </c>
      <c r="B257" s="425" t="s">
        <v>196</v>
      </c>
      <c r="C257" s="209">
        <f>SUM(D257:O257)</f>
        <v>2564</v>
      </c>
      <c r="D257" s="209">
        <v>959</v>
      </c>
      <c r="E257" s="209"/>
      <c r="F257" s="228"/>
      <c r="G257" s="229"/>
      <c r="H257" s="228">
        <v>1605</v>
      </c>
      <c r="I257" s="229"/>
      <c r="J257" s="228"/>
      <c r="K257" s="229"/>
      <c r="L257" s="228"/>
      <c r="M257" s="229"/>
      <c r="N257" s="228"/>
      <c r="O257" s="229"/>
      <c r="P257" s="415">
        <f t="shared" si="59"/>
        <v>2564</v>
      </c>
      <c r="Q257" s="415">
        <f t="shared" si="60"/>
        <v>0</v>
      </c>
    </row>
    <row r="258" spans="1:17" ht="12.75">
      <c r="A258" s="241" t="s">
        <v>464</v>
      </c>
      <c r="B258" s="258"/>
      <c r="C258" s="209">
        <v>7804</v>
      </c>
      <c r="D258" s="209">
        <v>5609</v>
      </c>
      <c r="E258" s="209">
        <v>0</v>
      </c>
      <c r="F258" s="212">
        <v>0</v>
      </c>
      <c r="G258" s="209">
        <v>0</v>
      </c>
      <c r="H258" s="212">
        <v>2195</v>
      </c>
      <c r="I258" s="209">
        <v>0</v>
      </c>
      <c r="J258" s="212">
        <v>0</v>
      </c>
      <c r="K258" s="209">
        <v>0</v>
      </c>
      <c r="L258" s="212">
        <v>0</v>
      </c>
      <c r="M258" s="209">
        <v>0</v>
      </c>
      <c r="N258" s="212">
        <v>0</v>
      </c>
      <c r="O258" s="209">
        <v>0</v>
      </c>
      <c r="P258" s="415">
        <f t="shared" si="59"/>
        <v>7804</v>
      </c>
      <c r="Q258" s="415">
        <f t="shared" si="60"/>
        <v>0</v>
      </c>
    </row>
    <row r="259" spans="1:17" ht="12.75">
      <c r="A259" s="208" t="s">
        <v>570</v>
      </c>
      <c r="B259" s="258"/>
      <c r="C259" s="209">
        <v>7804</v>
      </c>
      <c r="D259" s="209">
        <v>5609</v>
      </c>
      <c r="E259" s="209">
        <v>0</v>
      </c>
      <c r="F259" s="209">
        <v>0</v>
      </c>
      <c r="G259" s="209">
        <v>0</v>
      </c>
      <c r="H259" s="209">
        <v>2195</v>
      </c>
      <c r="I259" s="209">
        <v>0</v>
      </c>
      <c r="J259" s="209">
        <v>0</v>
      </c>
      <c r="K259" s="209">
        <v>0</v>
      </c>
      <c r="L259" s="209">
        <v>0</v>
      </c>
      <c r="M259" s="209">
        <v>0</v>
      </c>
      <c r="N259" s="209">
        <v>0</v>
      </c>
      <c r="O259" s="209">
        <v>0</v>
      </c>
      <c r="P259" s="415">
        <f t="shared" si="59"/>
        <v>7804</v>
      </c>
      <c r="Q259" s="415">
        <f t="shared" si="60"/>
        <v>0</v>
      </c>
    </row>
    <row r="260" spans="1:17" ht="12.75">
      <c r="A260" s="208" t="s">
        <v>735</v>
      </c>
      <c r="B260" s="258"/>
      <c r="C260" s="209">
        <v>2071</v>
      </c>
      <c r="D260" s="209">
        <v>1221</v>
      </c>
      <c r="E260" s="209"/>
      <c r="F260" s="209"/>
      <c r="G260" s="209"/>
      <c r="H260" s="209">
        <v>850</v>
      </c>
      <c r="I260" s="209"/>
      <c r="J260" s="209"/>
      <c r="K260" s="209"/>
      <c r="L260" s="209"/>
      <c r="M260" s="209"/>
      <c r="N260" s="209"/>
      <c r="O260" s="209"/>
      <c r="P260" s="415">
        <f t="shared" si="59"/>
        <v>2071</v>
      </c>
      <c r="Q260" s="415">
        <f t="shared" si="60"/>
        <v>0</v>
      </c>
    </row>
    <row r="261" spans="1:17" ht="12.75">
      <c r="A261" s="208" t="s">
        <v>571</v>
      </c>
      <c r="B261" s="258"/>
      <c r="C261" s="209">
        <f aca="true" t="shared" si="75" ref="C261:O261">SUM(C260:C260)</f>
        <v>2071</v>
      </c>
      <c r="D261" s="209">
        <f t="shared" si="75"/>
        <v>1221</v>
      </c>
      <c r="E261" s="209">
        <f t="shared" si="75"/>
        <v>0</v>
      </c>
      <c r="F261" s="209">
        <f t="shared" si="75"/>
        <v>0</v>
      </c>
      <c r="G261" s="209">
        <f t="shared" si="75"/>
        <v>0</v>
      </c>
      <c r="H261" s="209">
        <f t="shared" si="75"/>
        <v>850</v>
      </c>
      <c r="I261" s="209">
        <f t="shared" si="75"/>
        <v>0</v>
      </c>
      <c r="J261" s="209">
        <f t="shared" si="75"/>
        <v>0</v>
      </c>
      <c r="K261" s="209">
        <f t="shared" si="75"/>
        <v>0</v>
      </c>
      <c r="L261" s="209">
        <f t="shared" si="75"/>
        <v>0</v>
      </c>
      <c r="M261" s="209">
        <f t="shared" si="75"/>
        <v>0</v>
      </c>
      <c r="N261" s="209">
        <f t="shared" si="75"/>
        <v>0</v>
      </c>
      <c r="O261" s="209">
        <f t="shared" si="75"/>
        <v>0</v>
      </c>
      <c r="P261" s="415">
        <f t="shared" si="59"/>
        <v>2071</v>
      </c>
      <c r="Q261" s="415">
        <f t="shared" si="60"/>
        <v>0</v>
      </c>
    </row>
    <row r="262" spans="1:17" ht="12.75">
      <c r="A262" s="424" t="s">
        <v>736</v>
      </c>
      <c r="B262" s="257"/>
      <c r="C262" s="211">
        <f aca="true" t="shared" si="76" ref="C262:O262">C259+C261</f>
        <v>9875</v>
      </c>
      <c r="D262" s="211">
        <f t="shared" si="76"/>
        <v>6830</v>
      </c>
      <c r="E262" s="211">
        <f t="shared" si="76"/>
        <v>0</v>
      </c>
      <c r="F262" s="211">
        <f t="shared" si="76"/>
        <v>0</v>
      </c>
      <c r="G262" s="211">
        <f t="shared" si="76"/>
        <v>0</v>
      </c>
      <c r="H262" s="211">
        <f t="shared" si="76"/>
        <v>3045</v>
      </c>
      <c r="I262" s="211">
        <f t="shared" si="76"/>
        <v>0</v>
      </c>
      <c r="J262" s="211">
        <f t="shared" si="76"/>
        <v>0</v>
      </c>
      <c r="K262" s="211">
        <f t="shared" si="76"/>
        <v>0</v>
      </c>
      <c r="L262" s="211">
        <f t="shared" si="76"/>
        <v>0</v>
      </c>
      <c r="M262" s="211">
        <f t="shared" si="76"/>
        <v>0</v>
      </c>
      <c r="N262" s="211">
        <f t="shared" si="76"/>
        <v>0</v>
      </c>
      <c r="O262" s="211">
        <f t="shared" si="76"/>
        <v>0</v>
      </c>
      <c r="P262" s="415">
        <f t="shared" si="59"/>
        <v>9875</v>
      </c>
      <c r="Q262" s="415">
        <f t="shared" si="60"/>
        <v>0</v>
      </c>
    </row>
    <row r="263" spans="1:17" ht="12.75">
      <c r="A263" s="230" t="s">
        <v>308</v>
      </c>
      <c r="B263" s="240"/>
      <c r="C263" s="209"/>
      <c r="D263" s="209"/>
      <c r="E263" s="229"/>
      <c r="F263" s="228"/>
      <c r="G263" s="229"/>
      <c r="H263" s="228"/>
      <c r="I263" s="229"/>
      <c r="J263" s="228"/>
      <c r="K263" s="229"/>
      <c r="L263" s="228"/>
      <c r="M263" s="229"/>
      <c r="N263" s="228"/>
      <c r="O263" s="229"/>
      <c r="P263" s="415">
        <f t="shared" si="59"/>
        <v>0</v>
      </c>
      <c r="Q263" s="415">
        <f t="shared" si="60"/>
        <v>0</v>
      </c>
    </row>
    <row r="264" spans="1:17" s="68" customFormat="1" ht="12.75">
      <c r="A264" s="241" t="s">
        <v>34</v>
      </c>
      <c r="B264" s="425" t="s">
        <v>197</v>
      </c>
      <c r="C264" s="209">
        <f>SUM(D264:O264)</f>
        <v>50176</v>
      </c>
      <c r="D264" s="209">
        <v>50176</v>
      </c>
      <c r="E264" s="209"/>
      <c r="F264" s="228"/>
      <c r="G264" s="229"/>
      <c r="H264" s="228"/>
      <c r="I264" s="229"/>
      <c r="J264" s="228"/>
      <c r="K264" s="229"/>
      <c r="L264" s="228"/>
      <c r="M264" s="229"/>
      <c r="N264" s="228"/>
      <c r="O264" s="229"/>
      <c r="P264" s="415">
        <f t="shared" si="59"/>
        <v>50176</v>
      </c>
      <c r="Q264" s="415">
        <f t="shared" si="60"/>
        <v>0</v>
      </c>
    </row>
    <row r="265" spans="1:17" s="68" customFormat="1" ht="12.75">
      <c r="A265" s="241" t="s">
        <v>464</v>
      </c>
      <c r="B265" s="425"/>
      <c r="C265" s="209">
        <v>50176</v>
      </c>
      <c r="D265" s="209">
        <v>50176</v>
      </c>
      <c r="E265" s="209">
        <v>0</v>
      </c>
      <c r="F265" s="228">
        <v>0</v>
      </c>
      <c r="G265" s="229">
        <v>0</v>
      </c>
      <c r="H265" s="228">
        <v>0</v>
      </c>
      <c r="I265" s="229">
        <v>0</v>
      </c>
      <c r="J265" s="228">
        <v>0</v>
      </c>
      <c r="K265" s="229">
        <v>0</v>
      </c>
      <c r="L265" s="228">
        <v>0</v>
      </c>
      <c r="M265" s="229">
        <v>0</v>
      </c>
      <c r="N265" s="228">
        <v>0</v>
      </c>
      <c r="O265" s="229">
        <v>0</v>
      </c>
      <c r="P265" s="415">
        <f t="shared" si="59"/>
        <v>50176</v>
      </c>
      <c r="Q265" s="415">
        <f t="shared" si="60"/>
        <v>0</v>
      </c>
    </row>
    <row r="266" spans="1:17" ht="12.75">
      <c r="A266" s="208" t="s">
        <v>570</v>
      </c>
      <c r="B266" s="258"/>
      <c r="C266" s="209">
        <v>50176</v>
      </c>
      <c r="D266" s="209">
        <v>50176</v>
      </c>
      <c r="E266" s="209">
        <v>0</v>
      </c>
      <c r="F266" s="209">
        <v>0</v>
      </c>
      <c r="G266" s="209">
        <v>0</v>
      </c>
      <c r="H266" s="209">
        <v>0</v>
      </c>
      <c r="I266" s="209">
        <v>0</v>
      </c>
      <c r="J266" s="209">
        <v>0</v>
      </c>
      <c r="K266" s="209">
        <v>0</v>
      </c>
      <c r="L266" s="209">
        <v>0</v>
      </c>
      <c r="M266" s="209">
        <v>0</v>
      </c>
      <c r="N266" s="209">
        <v>0</v>
      </c>
      <c r="O266" s="209">
        <v>0</v>
      </c>
      <c r="P266" s="415">
        <f t="shared" si="59"/>
        <v>50176</v>
      </c>
      <c r="Q266" s="415">
        <f t="shared" si="60"/>
        <v>0</v>
      </c>
    </row>
    <row r="267" spans="1:17" ht="12.75">
      <c r="A267" s="208" t="s">
        <v>735</v>
      </c>
      <c r="B267" s="241"/>
      <c r="C267" s="229">
        <v>18799</v>
      </c>
      <c r="D267" s="209">
        <v>18549</v>
      </c>
      <c r="E267" s="209"/>
      <c r="F267" s="209"/>
      <c r="G267" s="209"/>
      <c r="H267" s="209">
        <v>250</v>
      </c>
      <c r="I267" s="209"/>
      <c r="J267" s="209"/>
      <c r="K267" s="209"/>
      <c r="L267" s="209"/>
      <c r="M267" s="209"/>
      <c r="N267" s="209"/>
      <c r="O267" s="209"/>
      <c r="P267" s="415">
        <f t="shared" si="59"/>
        <v>18799</v>
      </c>
      <c r="Q267" s="415">
        <f t="shared" si="60"/>
        <v>0</v>
      </c>
    </row>
    <row r="268" spans="1:17" ht="12.75">
      <c r="A268" s="208" t="s">
        <v>571</v>
      </c>
      <c r="B268" s="258"/>
      <c r="C268" s="209">
        <f aca="true" t="shared" si="77" ref="C268:O268">SUM(C267:C267)</f>
        <v>18799</v>
      </c>
      <c r="D268" s="209">
        <f t="shared" si="77"/>
        <v>18549</v>
      </c>
      <c r="E268" s="209">
        <f t="shared" si="77"/>
        <v>0</v>
      </c>
      <c r="F268" s="209">
        <f t="shared" si="77"/>
        <v>0</v>
      </c>
      <c r="G268" s="209">
        <f t="shared" si="77"/>
        <v>0</v>
      </c>
      <c r="H268" s="209">
        <f t="shared" si="77"/>
        <v>250</v>
      </c>
      <c r="I268" s="209">
        <f t="shared" si="77"/>
        <v>0</v>
      </c>
      <c r="J268" s="209">
        <f t="shared" si="77"/>
        <v>0</v>
      </c>
      <c r="K268" s="209">
        <f t="shared" si="77"/>
        <v>0</v>
      </c>
      <c r="L268" s="209">
        <f t="shared" si="77"/>
        <v>0</v>
      </c>
      <c r="M268" s="209">
        <f t="shared" si="77"/>
        <v>0</v>
      </c>
      <c r="N268" s="209">
        <f t="shared" si="77"/>
        <v>0</v>
      </c>
      <c r="O268" s="209">
        <f t="shared" si="77"/>
        <v>0</v>
      </c>
      <c r="P268" s="415">
        <f t="shared" si="59"/>
        <v>18799</v>
      </c>
      <c r="Q268" s="415">
        <f t="shared" si="60"/>
        <v>0</v>
      </c>
    </row>
    <row r="269" spans="1:17" ht="12.75">
      <c r="A269" s="424" t="s">
        <v>736</v>
      </c>
      <c r="B269" s="257"/>
      <c r="C269" s="211">
        <f aca="true" t="shared" si="78" ref="C269:O269">C266+C268</f>
        <v>68975</v>
      </c>
      <c r="D269" s="211">
        <f t="shared" si="78"/>
        <v>68725</v>
      </c>
      <c r="E269" s="211">
        <f t="shared" si="78"/>
        <v>0</v>
      </c>
      <c r="F269" s="211">
        <f t="shared" si="78"/>
        <v>0</v>
      </c>
      <c r="G269" s="211">
        <f t="shared" si="78"/>
        <v>0</v>
      </c>
      <c r="H269" s="211">
        <f t="shared" si="78"/>
        <v>250</v>
      </c>
      <c r="I269" s="211">
        <f t="shared" si="78"/>
        <v>0</v>
      </c>
      <c r="J269" s="211">
        <f t="shared" si="78"/>
        <v>0</v>
      </c>
      <c r="K269" s="211">
        <f t="shared" si="78"/>
        <v>0</v>
      </c>
      <c r="L269" s="211">
        <f t="shared" si="78"/>
        <v>0</v>
      </c>
      <c r="M269" s="211">
        <f t="shared" si="78"/>
        <v>0</v>
      </c>
      <c r="N269" s="211">
        <f t="shared" si="78"/>
        <v>0</v>
      </c>
      <c r="O269" s="211">
        <f t="shared" si="78"/>
        <v>0</v>
      </c>
      <c r="P269" s="415">
        <f t="shared" si="59"/>
        <v>68975</v>
      </c>
      <c r="Q269" s="415">
        <f t="shared" si="60"/>
        <v>0</v>
      </c>
    </row>
    <row r="270" spans="1:17" ht="12.75">
      <c r="A270" s="230" t="s">
        <v>191</v>
      </c>
      <c r="B270" s="240"/>
      <c r="C270" s="209"/>
      <c r="D270" s="209"/>
      <c r="E270" s="229"/>
      <c r="F270" s="228"/>
      <c r="G270" s="229"/>
      <c r="H270" s="228"/>
      <c r="I270" s="229"/>
      <c r="J270" s="228"/>
      <c r="K270" s="229"/>
      <c r="L270" s="228"/>
      <c r="M270" s="229"/>
      <c r="N270" s="228"/>
      <c r="O270" s="229"/>
      <c r="P270" s="415">
        <f aca="true" t="shared" si="79" ref="P270:P328">SUM(D270:O270)</f>
        <v>0</v>
      </c>
      <c r="Q270" s="415">
        <f aca="true" t="shared" si="80" ref="Q270:Q328">P270-C270</f>
        <v>0</v>
      </c>
    </row>
    <row r="271" spans="1:17" s="68" customFormat="1" ht="12.75">
      <c r="A271" s="241" t="s">
        <v>34</v>
      </c>
      <c r="B271" s="425" t="s">
        <v>196</v>
      </c>
      <c r="C271" s="209">
        <f>SUM(D271:O271)</f>
        <v>18156</v>
      </c>
      <c r="D271" s="209">
        <v>18156</v>
      </c>
      <c r="E271" s="209"/>
      <c r="F271" s="228"/>
      <c r="G271" s="229"/>
      <c r="H271" s="228"/>
      <c r="I271" s="229"/>
      <c r="J271" s="228"/>
      <c r="K271" s="229"/>
      <c r="L271" s="228"/>
      <c r="M271" s="229"/>
      <c r="N271" s="228"/>
      <c r="O271" s="229"/>
      <c r="P271" s="415">
        <f t="shared" si="79"/>
        <v>18156</v>
      </c>
      <c r="Q271" s="415">
        <f t="shared" si="80"/>
        <v>0</v>
      </c>
    </row>
    <row r="272" spans="1:17" s="68" customFormat="1" ht="12.75">
      <c r="A272" s="241" t="s">
        <v>464</v>
      </c>
      <c r="B272" s="425"/>
      <c r="C272" s="209">
        <v>18156</v>
      </c>
      <c r="D272" s="209">
        <v>18156</v>
      </c>
      <c r="E272" s="209">
        <v>0</v>
      </c>
      <c r="F272" s="228">
        <v>0</v>
      </c>
      <c r="G272" s="229">
        <v>0</v>
      </c>
      <c r="H272" s="228">
        <v>0</v>
      </c>
      <c r="I272" s="229">
        <v>0</v>
      </c>
      <c r="J272" s="228">
        <v>0</v>
      </c>
      <c r="K272" s="229">
        <v>0</v>
      </c>
      <c r="L272" s="228">
        <v>0</v>
      </c>
      <c r="M272" s="229">
        <v>0</v>
      </c>
      <c r="N272" s="228">
        <v>0</v>
      </c>
      <c r="O272" s="229">
        <v>0</v>
      </c>
      <c r="P272" s="415">
        <f t="shared" si="79"/>
        <v>18156</v>
      </c>
      <c r="Q272" s="415">
        <f t="shared" si="80"/>
        <v>0</v>
      </c>
    </row>
    <row r="273" spans="1:17" ht="12.75">
      <c r="A273" s="208" t="s">
        <v>570</v>
      </c>
      <c r="B273" s="258"/>
      <c r="C273" s="209">
        <v>18156</v>
      </c>
      <c r="D273" s="209">
        <v>18156</v>
      </c>
      <c r="E273" s="209">
        <v>0</v>
      </c>
      <c r="F273" s="209">
        <v>0</v>
      </c>
      <c r="G273" s="209">
        <v>0</v>
      </c>
      <c r="H273" s="209">
        <v>0</v>
      </c>
      <c r="I273" s="209">
        <v>0</v>
      </c>
      <c r="J273" s="209">
        <v>0</v>
      </c>
      <c r="K273" s="209">
        <v>0</v>
      </c>
      <c r="L273" s="209">
        <v>0</v>
      </c>
      <c r="M273" s="209">
        <v>0</v>
      </c>
      <c r="N273" s="209">
        <v>0</v>
      </c>
      <c r="O273" s="209">
        <v>0</v>
      </c>
      <c r="P273" s="415">
        <f t="shared" si="79"/>
        <v>18156</v>
      </c>
      <c r="Q273" s="415">
        <f t="shared" si="80"/>
        <v>0</v>
      </c>
    </row>
    <row r="274" spans="1:17" ht="12.75">
      <c r="A274" s="208" t="s">
        <v>735</v>
      </c>
      <c r="B274" s="241"/>
      <c r="C274" s="229">
        <v>1380</v>
      </c>
      <c r="D274" s="209">
        <v>1380</v>
      </c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415">
        <f t="shared" si="79"/>
        <v>1380</v>
      </c>
      <c r="Q274" s="415">
        <f t="shared" si="80"/>
        <v>0</v>
      </c>
    </row>
    <row r="275" spans="1:17" ht="12.75">
      <c r="A275" s="208" t="s">
        <v>571</v>
      </c>
      <c r="B275" s="258"/>
      <c r="C275" s="209">
        <f aca="true" t="shared" si="81" ref="C275:O275">SUM(C274:C274)</f>
        <v>1380</v>
      </c>
      <c r="D275" s="209">
        <f t="shared" si="81"/>
        <v>1380</v>
      </c>
      <c r="E275" s="209">
        <f t="shared" si="81"/>
        <v>0</v>
      </c>
      <c r="F275" s="209">
        <f t="shared" si="81"/>
        <v>0</v>
      </c>
      <c r="G275" s="209">
        <f t="shared" si="81"/>
        <v>0</v>
      </c>
      <c r="H275" s="209">
        <f t="shared" si="81"/>
        <v>0</v>
      </c>
      <c r="I275" s="209">
        <f t="shared" si="81"/>
        <v>0</v>
      </c>
      <c r="J275" s="209">
        <f t="shared" si="81"/>
        <v>0</v>
      </c>
      <c r="K275" s="209">
        <f t="shared" si="81"/>
        <v>0</v>
      </c>
      <c r="L275" s="209">
        <f t="shared" si="81"/>
        <v>0</v>
      </c>
      <c r="M275" s="209">
        <f t="shared" si="81"/>
        <v>0</v>
      </c>
      <c r="N275" s="209">
        <f t="shared" si="81"/>
        <v>0</v>
      </c>
      <c r="O275" s="209">
        <f t="shared" si="81"/>
        <v>0</v>
      </c>
      <c r="P275" s="415">
        <f t="shared" si="79"/>
        <v>1380</v>
      </c>
      <c r="Q275" s="415">
        <f t="shared" si="80"/>
        <v>0</v>
      </c>
    </row>
    <row r="276" spans="1:17" ht="12.75">
      <c r="A276" s="424" t="s">
        <v>736</v>
      </c>
      <c r="B276" s="257"/>
      <c r="C276" s="211">
        <f aca="true" t="shared" si="82" ref="C276:O276">C273+C275</f>
        <v>19536</v>
      </c>
      <c r="D276" s="211">
        <f t="shared" si="82"/>
        <v>19536</v>
      </c>
      <c r="E276" s="211">
        <f t="shared" si="82"/>
        <v>0</v>
      </c>
      <c r="F276" s="211">
        <f t="shared" si="82"/>
        <v>0</v>
      </c>
      <c r="G276" s="211">
        <f t="shared" si="82"/>
        <v>0</v>
      </c>
      <c r="H276" s="211">
        <f t="shared" si="82"/>
        <v>0</v>
      </c>
      <c r="I276" s="211">
        <f t="shared" si="82"/>
        <v>0</v>
      </c>
      <c r="J276" s="211">
        <f t="shared" si="82"/>
        <v>0</v>
      </c>
      <c r="K276" s="211">
        <f t="shared" si="82"/>
        <v>0</v>
      </c>
      <c r="L276" s="211">
        <f t="shared" si="82"/>
        <v>0</v>
      </c>
      <c r="M276" s="211">
        <f t="shared" si="82"/>
        <v>0</v>
      </c>
      <c r="N276" s="211">
        <f t="shared" si="82"/>
        <v>0</v>
      </c>
      <c r="O276" s="211">
        <f t="shared" si="82"/>
        <v>0</v>
      </c>
      <c r="P276" s="415">
        <f t="shared" si="79"/>
        <v>19536</v>
      </c>
      <c r="Q276" s="415">
        <f t="shared" si="80"/>
        <v>0</v>
      </c>
    </row>
    <row r="277" spans="1:17" ht="12.75">
      <c r="A277" s="230" t="s">
        <v>193</v>
      </c>
      <c r="B277" s="240"/>
      <c r="C277" s="209"/>
      <c r="D277" s="209"/>
      <c r="E277" s="229"/>
      <c r="F277" s="228"/>
      <c r="G277" s="229"/>
      <c r="H277" s="228"/>
      <c r="I277" s="229"/>
      <c r="J277" s="228"/>
      <c r="K277" s="229"/>
      <c r="L277" s="228"/>
      <c r="M277" s="229"/>
      <c r="N277" s="228"/>
      <c r="O277" s="229"/>
      <c r="P277" s="415">
        <f t="shared" si="79"/>
        <v>0</v>
      </c>
      <c r="Q277" s="415">
        <f t="shared" si="80"/>
        <v>0</v>
      </c>
    </row>
    <row r="278" spans="1:17" s="68" customFormat="1" ht="12.75">
      <c r="A278" s="241" t="s">
        <v>34</v>
      </c>
      <c r="B278" s="425" t="s">
        <v>196</v>
      </c>
      <c r="C278" s="209">
        <f>SUM(D278:O278)</f>
        <v>6594</v>
      </c>
      <c r="D278" s="209">
        <v>6594</v>
      </c>
      <c r="E278" s="209"/>
      <c r="F278" s="228"/>
      <c r="G278" s="229"/>
      <c r="H278" s="228"/>
      <c r="I278" s="229"/>
      <c r="J278" s="228"/>
      <c r="K278" s="229"/>
      <c r="L278" s="228"/>
      <c r="M278" s="229"/>
      <c r="N278" s="228"/>
      <c r="O278" s="229"/>
      <c r="P278" s="415">
        <f t="shared" si="79"/>
        <v>6594</v>
      </c>
      <c r="Q278" s="415">
        <f t="shared" si="80"/>
        <v>0</v>
      </c>
    </row>
    <row r="279" spans="1:17" s="68" customFormat="1" ht="12.75">
      <c r="A279" s="241" t="s">
        <v>464</v>
      </c>
      <c r="B279" s="425"/>
      <c r="C279" s="209">
        <v>6594</v>
      </c>
      <c r="D279" s="209">
        <v>6594</v>
      </c>
      <c r="E279" s="209">
        <v>0</v>
      </c>
      <c r="F279" s="228">
        <v>0</v>
      </c>
      <c r="G279" s="229">
        <v>0</v>
      </c>
      <c r="H279" s="228">
        <v>0</v>
      </c>
      <c r="I279" s="229">
        <v>0</v>
      </c>
      <c r="J279" s="228">
        <v>0</v>
      </c>
      <c r="K279" s="229">
        <v>0</v>
      </c>
      <c r="L279" s="228">
        <v>0</v>
      </c>
      <c r="M279" s="229">
        <v>0</v>
      </c>
      <c r="N279" s="228">
        <v>0</v>
      </c>
      <c r="O279" s="229">
        <v>0</v>
      </c>
      <c r="P279" s="415">
        <f t="shared" si="79"/>
        <v>6594</v>
      </c>
      <c r="Q279" s="415">
        <f t="shared" si="80"/>
        <v>0</v>
      </c>
    </row>
    <row r="280" spans="1:17" ht="12.75">
      <c r="A280" s="208" t="s">
        <v>570</v>
      </c>
      <c r="B280" s="258"/>
      <c r="C280" s="209">
        <v>6594</v>
      </c>
      <c r="D280" s="209">
        <v>6594</v>
      </c>
      <c r="E280" s="209">
        <v>0</v>
      </c>
      <c r="F280" s="209">
        <v>0</v>
      </c>
      <c r="G280" s="209">
        <v>0</v>
      </c>
      <c r="H280" s="209">
        <v>0</v>
      </c>
      <c r="I280" s="209">
        <v>0</v>
      </c>
      <c r="J280" s="209">
        <v>0</v>
      </c>
      <c r="K280" s="209">
        <v>0</v>
      </c>
      <c r="L280" s="209">
        <v>0</v>
      </c>
      <c r="M280" s="209">
        <v>0</v>
      </c>
      <c r="N280" s="209">
        <v>0</v>
      </c>
      <c r="O280" s="209">
        <v>0</v>
      </c>
      <c r="P280" s="415">
        <f t="shared" si="79"/>
        <v>6594</v>
      </c>
      <c r="Q280" s="415">
        <f t="shared" si="80"/>
        <v>0</v>
      </c>
    </row>
    <row r="281" spans="1:17" ht="12.75">
      <c r="A281" s="208" t="s">
        <v>735</v>
      </c>
      <c r="B281" s="258"/>
      <c r="C281" s="209">
        <v>-223</v>
      </c>
      <c r="D281" s="209">
        <v>-223</v>
      </c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209"/>
      <c r="P281" s="415">
        <f t="shared" si="79"/>
        <v>-223</v>
      </c>
      <c r="Q281" s="415">
        <f t="shared" si="80"/>
        <v>0</v>
      </c>
    </row>
    <row r="282" spans="1:17" ht="12.75">
      <c r="A282" s="208" t="s">
        <v>571</v>
      </c>
      <c r="B282" s="258"/>
      <c r="C282" s="209">
        <f aca="true" t="shared" si="83" ref="C282:O282">SUM(C281:C281)</f>
        <v>-223</v>
      </c>
      <c r="D282" s="209">
        <f t="shared" si="83"/>
        <v>-223</v>
      </c>
      <c r="E282" s="209">
        <f t="shared" si="83"/>
        <v>0</v>
      </c>
      <c r="F282" s="209">
        <f t="shared" si="83"/>
        <v>0</v>
      </c>
      <c r="G282" s="209">
        <f t="shared" si="83"/>
        <v>0</v>
      </c>
      <c r="H282" s="209">
        <f t="shared" si="83"/>
        <v>0</v>
      </c>
      <c r="I282" s="209">
        <f t="shared" si="83"/>
        <v>0</v>
      </c>
      <c r="J282" s="209">
        <f t="shared" si="83"/>
        <v>0</v>
      </c>
      <c r="K282" s="209">
        <f t="shared" si="83"/>
        <v>0</v>
      </c>
      <c r="L282" s="209">
        <f t="shared" si="83"/>
        <v>0</v>
      </c>
      <c r="M282" s="209">
        <f t="shared" si="83"/>
        <v>0</v>
      </c>
      <c r="N282" s="209">
        <f t="shared" si="83"/>
        <v>0</v>
      </c>
      <c r="O282" s="209">
        <f t="shared" si="83"/>
        <v>0</v>
      </c>
      <c r="P282" s="415">
        <f t="shared" si="79"/>
        <v>-223</v>
      </c>
      <c r="Q282" s="415">
        <f t="shared" si="80"/>
        <v>0</v>
      </c>
    </row>
    <row r="283" spans="1:17" ht="12.75">
      <c r="A283" s="424" t="s">
        <v>736</v>
      </c>
      <c r="B283" s="257"/>
      <c r="C283" s="211">
        <f aca="true" t="shared" si="84" ref="C283:O283">C280+C282</f>
        <v>6371</v>
      </c>
      <c r="D283" s="211">
        <f t="shared" si="84"/>
        <v>6371</v>
      </c>
      <c r="E283" s="211">
        <f t="shared" si="84"/>
        <v>0</v>
      </c>
      <c r="F283" s="211">
        <f t="shared" si="84"/>
        <v>0</v>
      </c>
      <c r="G283" s="211">
        <f t="shared" si="84"/>
        <v>0</v>
      </c>
      <c r="H283" s="211">
        <f t="shared" si="84"/>
        <v>0</v>
      </c>
      <c r="I283" s="211">
        <f t="shared" si="84"/>
        <v>0</v>
      </c>
      <c r="J283" s="211">
        <f t="shared" si="84"/>
        <v>0</v>
      </c>
      <c r="K283" s="211">
        <f t="shared" si="84"/>
        <v>0</v>
      </c>
      <c r="L283" s="211">
        <f t="shared" si="84"/>
        <v>0</v>
      </c>
      <c r="M283" s="211">
        <f t="shared" si="84"/>
        <v>0</v>
      </c>
      <c r="N283" s="211">
        <f t="shared" si="84"/>
        <v>0</v>
      </c>
      <c r="O283" s="211">
        <f t="shared" si="84"/>
        <v>0</v>
      </c>
      <c r="P283" s="415">
        <f t="shared" si="79"/>
        <v>6371</v>
      </c>
      <c r="Q283" s="415">
        <f t="shared" si="80"/>
        <v>0</v>
      </c>
    </row>
    <row r="284" spans="1:17" ht="12.75">
      <c r="A284" s="230" t="s">
        <v>309</v>
      </c>
      <c r="B284" s="240"/>
      <c r="C284" s="209"/>
      <c r="D284" s="209"/>
      <c r="E284" s="229"/>
      <c r="F284" s="228"/>
      <c r="G284" s="229"/>
      <c r="H284" s="228"/>
      <c r="I284" s="229"/>
      <c r="J284" s="228"/>
      <c r="K284" s="229"/>
      <c r="L284" s="228"/>
      <c r="M284" s="229"/>
      <c r="N284" s="228"/>
      <c r="O284" s="229"/>
      <c r="P284" s="415">
        <f t="shared" si="79"/>
        <v>0</v>
      </c>
      <c r="Q284" s="415">
        <f t="shared" si="80"/>
        <v>0</v>
      </c>
    </row>
    <row r="285" spans="1:17" s="68" customFormat="1" ht="12.75">
      <c r="A285" s="241" t="s">
        <v>34</v>
      </c>
      <c r="B285" s="425" t="s">
        <v>196</v>
      </c>
      <c r="C285" s="209">
        <f>SUM(D285:O285)</f>
        <v>140</v>
      </c>
      <c r="D285" s="209">
        <v>140</v>
      </c>
      <c r="E285" s="209"/>
      <c r="F285" s="228"/>
      <c r="G285" s="229"/>
      <c r="H285" s="228"/>
      <c r="I285" s="229"/>
      <c r="J285" s="228"/>
      <c r="K285" s="229"/>
      <c r="L285" s="228"/>
      <c r="M285" s="229"/>
      <c r="N285" s="228"/>
      <c r="O285" s="229"/>
      <c r="P285" s="415">
        <f t="shared" si="79"/>
        <v>140</v>
      </c>
      <c r="Q285" s="415">
        <f t="shared" si="80"/>
        <v>0</v>
      </c>
    </row>
    <row r="286" spans="1:17" s="68" customFormat="1" ht="12.75">
      <c r="A286" s="241" t="s">
        <v>464</v>
      </c>
      <c r="B286" s="425"/>
      <c r="C286" s="209">
        <v>140</v>
      </c>
      <c r="D286" s="209">
        <v>140</v>
      </c>
      <c r="E286" s="209">
        <v>0</v>
      </c>
      <c r="F286" s="228">
        <v>0</v>
      </c>
      <c r="G286" s="229">
        <v>0</v>
      </c>
      <c r="H286" s="228">
        <v>0</v>
      </c>
      <c r="I286" s="229">
        <v>0</v>
      </c>
      <c r="J286" s="228">
        <v>0</v>
      </c>
      <c r="K286" s="229">
        <v>0</v>
      </c>
      <c r="L286" s="228">
        <v>0</v>
      </c>
      <c r="M286" s="229">
        <v>0</v>
      </c>
      <c r="N286" s="228">
        <v>0</v>
      </c>
      <c r="O286" s="229">
        <v>0</v>
      </c>
      <c r="P286" s="415">
        <f t="shared" si="79"/>
        <v>140</v>
      </c>
      <c r="Q286" s="415">
        <f t="shared" si="80"/>
        <v>0</v>
      </c>
    </row>
    <row r="287" spans="1:17" ht="12.75">
      <c r="A287" s="208" t="s">
        <v>570</v>
      </c>
      <c r="B287" s="258"/>
      <c r="C287" s="209">
        <v>140</v>
      </c>
      <c r="D287" s="209">
        <v>140</v>
      </c>
      <c r="E287" s="209">
        <v>0</v>
      </c>
      <c r="F287" s="209">
        <v>0</v>
      </c>
      <c r="G287" s="209">
        <v>0</v>
      </c>
      <c r="H287" s="209">
        <v>0</v>
      </c>
      <c r="I287" s="209">
        <v>0</v>
      </c>
      <c r="J287" s="209">
        <v>0</v>
      </c>
      <c r="K287" s="209">
        <v>0</v>
      </c>
      <c r="L287" s="209">
        <v>0</v>
      </c>
      <c r="M287" s="209">
        <v>0</v>
      </c>
      <c r="N287" s="209">
        <v>0</v>
      </c>
      <c r="O287" s="209">
        <v>0</v>
      </c>
      <c r="P287" s="415">
        <f t="shared" si="79"/>
        <v>140</v>
      </c>
      <c r="Q287" s="415">
        <f t="shared" si="80"/>
        <v>0</v>
      </c>
    </row>
    <row r="288" spans="1:17" ht="12.75">
      <c r="A288" s="208" t="s">
        <v>571</v>
      </c>
      <c r="B288" s="258"/>
      <c r="C288" s="209">
        <v>0</v>
      </c>
      <c r="D288" s="209">
        <v>0</v>
      </c>
      <c r="E288" s="209">
        <v>0</v>
      </c>
      <c r="F288" s="209">
        <v>0</v>
      </c>
      <c r="G288" s="209">
        <v>0</v>
      </c>
      <c r="H288" s="209">
        <v>0</v>
      </c>
      <c r="I288" s="209">
        <v>0</v>
      </c>
      <c r="J288" s="209">
        <v>0</v>
      </c>
      <c r="K288" s="209">
        <v>0</v>
      </c>
      <c r="L288" s="209">
        <v>0</v>
      </c>
      <c r="M288" s="209">
        <v>0</v>
      </c>
      <c r="N288" s="209">
        <v>0</v>
      </c>
      <c r="O288" s="209">
        <v>0</v>
      </c>
      <c r="P288" s="415">
        <f t="shared" si="79"/>
        <v>0</v>
      </c>
      <c r="Q288" s="415">
        <f t="shared" si="80"/>
        <v>0</v>
      </c>
    </row>
    <row r="289" spans="1:17" ht="12.75">
      <c r="A289" s="424" t="s">
        <v>736</v>
      </c>
      <c r="B289" s="257"/>
      <c r="C289" s="211">
        <f aca="true" t="shared" si="85" ref="C289:O289">C287+C288</f>
        <v>140</v>
      </c>
      <c r="D289" s="211">
        <f t="shared" si="85"/>
        <v>140</v>
      </c>
      <c r="E289" s="211">
        <f t="shared" si="85"/>
        <v>0</v>
      </c>
      <c r="F289" s="211">
        <f t="shared" si="85"/>
        <v>0</v>
      </c>
      <c r="G289" s="211">
        <f t="shared" si="85"/>
        <v>0</v>
      </c>
      <c r="H289" s="211">
        <f t="shared" si="85"/>
        <v>0</v>
      </c>
      <c r="I289" s="211">
        <f t="shared" si="85"/>
        <v>0</v>
      </c>
      <c r="J289" s="211">
        <f t="shared" si="85"/>
        <v>0</v>
      </c>
      <c r="K289" s="211">
        <f t="shared" si="85"/>
        <v>0</v>
      </c>
      <c r="L289" s="211">
        <f t="shared" si="85"/>
        <v>0</v>
      </c>
      <c r="M289" s="211">
        <f t="shared" si="85"/>
        <v>0</v>
      </c>
      <c r="N289" s="211">
        <f t="shared" si="85"/>
        <v>0</v>
      </c>
      <c r="O289" s="211">
        <f t="shared" si="85"/>
        <v>0</v>
      </c>
      <c r="P289" s="415">
        <f t="shared" si="79"/>
        <v>140</v>
      </c>
      <c r="Q289" s="415">
        <f t="shared" si="80"/>
        <v>0</v>
      </c>
    </row>
    <row r="290" spans="1:17" ht="12.75">
      <c r="A290" s="230" t="s">
        <v>310</v>
      </c>
      <c r="B290" s="240"/>
      <c r="C290" s="209"/>
      <c r="D290" s="209"/>
      <c r="E290" s="229"/>
      <c r="F290" s="228"/>
      <c r="G290" s="229"/>
      <c r="H290" s="228"/>
      <c r="I290" s="229"/>
      <c r="J290" s="228"/>
      <c r="K290" s="229"/>
      <c r="L290" s="228"/>
      <c r="M290" s="229"/>
      <c r="N290" s="228"/>
      <c r="O290" s="229"/>
      <c r="P290" s="415">
        <f t="shared" si="79"/>
        <v>0</v>
      </c>
      <c r="Q290" s="415">
        <f t="shared" si="80"/>
        <v>0</v>
      </c>
    </row>
    <row r="291" spans="1:17" s="68" customFormat="1" ht="12.75">
      <c r="A291" s="241" t="s">
        <v>34</v>
      </c>
      <c r="B291" s="425" t="s">
        <v>196</v>
      </c>
      <c r="C291" s="209">
        <f>SUM(D291:O291)</f>
        <v>167</v>
      </c>
      <c r="D291" s="209">
        <v>167</v>
      </c>
      <c r="E291" s="209"/>
      <c r="F291" s="228"/>
      <c r="G291" s="229"/>
      <c r="H291" s="228"/>
      <c r="I291" s="229"/>
      <c r="J291" s="228"/>
      <c r="K291" s="229"/>
      <c r="L291" s="228"/>
      <c r="M291" s="229"/>
      <c r="N291" s="228"/>
      <c r="O291" s="229"/>
      <c r="P291" s="415">
        <f t="shared" si="79"/>
        <v>167</v>
      </c>
      <c r="Q291" s="415">
        <f t="shared" si="80"/>
        <v>0</v>
      </c>
    </row>
    <row r="292" spans="1:17" s="68" customFormat="1" ht="12.75">
      <c r="A292" s="241" t="s">
        <v>464</v>
      </c>
      <c r="B292" s="425"/>
      <c r="C292" s="209">
        <v>167</v>
      </c>
      <c r="D292" s="209">
        <v>167</v>
      </c>
      <c r="E292" s="209">
        <v>0</v>
      </c>
      <c r="F292" s="228">
        <v>0</v>
      </c>
      <c r="G292" s="229">
        <v>0</v>
      </c>
      <c r="H292" s="228">
        <v>0</v>
      </c>
      <c r="I292" s="229">
        <v>0</v>
      </c>
      <c r="J292" s="228">
        <v>0</v>
      </c>
      <c r="K292" s="229">
        <v>0</v>
      </c>
      <c r="L292" s="228">
        <v>0</v>
      </c>
      <c r="M292" s="229">
        <v>0</v>
      </c>
      <c r="N292" s="228">
        <v>0</v>
      </c>
      <c r="O292" s="229">
        <v>0</v>
      </c>
      <c r="P292" s="415">
        <f t="shared" si="79"/>
        <v>167</v>
      </c>
      <c r="Q292" s="415">
        <f t="shared" si="80"/>
        <v>0</v>
      </c>
    </row>
    <row r="293" spans="1:17" ht="12.75">
      <c r="A293" s="208" t="s">
        <v>570</v>
      </c>
      <c r="B293" s="258"/>
      <c r="C293" s="209">
        <v>167</v>
      </c>
      <c r="D293" s="209">
        <v>167</v>
      </c>
      <c r="E293" s="209">
        <v>0</v>
      </c>
      <c r="F293" s="209">
        <v>0</v>
      </c>
      <c r="G293" s="209">
        <v>0</v>
      </c>
      <c r="H293" s="209">
        <v>0</v>
      </c>
      <c r="I293" s="209">
        <v>0</v>
      </c>
      <c r="J293" s="209">
        <v>0</v>
      </c>
      <c r="K293" s="209">
        <v>0</v>
      </c>
      <c r="L293" s="209">
        <v>0</v>
      </c>
      <c r="M293" s="209">
        <v>0</v>
      </c>
      <c r="N293" s="209">
        <v>0</v>
      </c>
      <c r="O293" s="209">
        <v>0</v>
      </c>
      <c r="P293" s="415">
        <f t="shared" si="79"/>
        <v>167</v>
      </c>
      <c r="Q293" s="415">
        <f t="shared" si="80"/>
        <v>0</v>
      </c>
    </row>
    <row r="294" spans="1:17" ht="12.75">
      <c r="A294" s="208" t="s">
        <v>735</v>
      </c>
      <c r="B294" s="258"/>
      <c r="C294" s="209">
        <v>478</v>
      </c>
      <c r="D294" s="209">
        <v>478</v>
      </c>
      <c r="E294" s="209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415">
        <f t="shared" si="79"/>
        <v>478</v>
      </c>
      <c r="Q294" s="415">
        <f t="shared" si="80"/>
        <v>0</v>
      </c>
    </row>
    <row r="295" spans="1:17" ht="12.75">
      <c r="A295" s="208" t="s">
        <v>571</v>
      </c>
      <c r="B295" s="258"/>
      <c r="C295" s="209">
        <f aca="true" t="shared" si="86" ref="C295:O295">SUM(C294:C294)</f>
        <v>478</v>
      </c>
      <c r="D295" s="209">
        <f t="shared" si="86"/>
        <v>478</v>
      </c>
      <c r="E295" s="209">
        <f t="shared" si="86"/>
        <v>0</v>
      </c>
      <c r="F295" s="209">
        <f t="shared" si="86"/>
        <v>0</v>
      </c>
      <c r="G295" s="209">
        <f t="shared" si="86"/>
        <v>0</v>
      </c>
      <c r="H295" s="209">
        <f t="shared" si="86"/>
        <v>0</v>
      </c>
      <c r="I295" s="209">
        <f t="shared" si="86"/>
        <v>0</v>
      </c>
      <c r="J295" s="209">
        <f t="shared" si="86"/>
        <v>0</v>
      </c>
      <c r="K295" s="209">
        <f t="shared" si="86"/>
        <v>0</v>
      </c>
      <c r="L295" s="209">
        <f t="shared" si="86"/>
        <v>0</v>
      </c>
      <c r="M295" s="209">
        <f t="shared" si="86"/>
        <v>0</v>
      </c>
      <c r="N295" s="209">
        <f t="shared" si="86"/>
        <v>0</v>
      </c>
      <c r="O295" s="209">
        <f t="shared" si="86"/>
        <v>0</v>
      </c>
      <c r="P295" s="415">
        <f t="shared" si="79"/>
        <v>478</v>
      </c>
      <c r="Q295" s="415">
        <f t="shared" si="80"/>
        <v>0</v>
      </c>
    </row>
    <row r="296" spans="1:17" ht="12.75">
      <c r="A296" s="424" t="s">
        <v>736</v>
      </c>
      <c r="B296" s="257"/>
      <c r="C296" s="211">
        <f aca="true" t="shared" si="87" ref="C296:O296">C293+C295</f>
        <v>645</v>
      </c>
      <c r="D296" s="211">
        <f t="shared" si="87"/>
        <v>645</v>
      </c>
      <c r="E296" s="211">
        <f t="shared" si="87"/>
        <v>0</v>
      </c>
      <c r="F296" s="211">
        <f t="shared" si="87"/>
        <v>0</v>
      </c>
      <c r="G296" s="211">
        <f t="shared" si="87"/>
        <v>0</v>
      </c>
      <c r="H296" s="211">
        <f t="shared" si="87"/>
        <v>0</v>
      </c>
      <c r="I296" s="211">
        <f t="shared" si="87"/>
        <v>0</v>
      </c>
      <c r="J296" s="211">
        <f t="shared" si="87"/>
        <v>0</v>
      </c>
      <c r="K296" s="211">
        <f t="shared" si="87"/>
        <v>0</v>
      </c>
      <c r="L296" s="211">
        <f t="shared" si="87"/>
        <v>0</v>
      </c>
      <c r="M296" s="211">
        <f t="shared" si="87"/>
        <v>0</v>
      </c>
      <c r="N296" s="211">
        <f t="shared" si="87"/>
        <v>0</v>
      </c>
      <c r="O296" s="211">
        <f t="shared" si="87"/>
        <v>0</v>
      </c>
      <c r="P296" s="415">
        <f t="shared" si="79"/>
        <v>645</v>
      </c>
      <c r="Q296" s="415">
        <f t="shared" si="80"/>
        <v>0</v>
      </c>
    </row>
    <row r="297" spans="1:17" ht="12.75">
      <c r="A297" s="230" t="s">
        <v>311</v>
      </c>
      <c r="B297" s="240"/>
      <c r="C297" s="209"/>
      <c r="D297" s="209"/>
      <c r="E297" s="229"/>
      <c r="F297" s="228"/>
      <c r="G297" s="229"/>
      <c r="H297" s="228"/>
      <c r="I297" s="229"/>
      <c r="J297" s="228"/>
      <c r="K297" s="229"/>
      <c r="L297" s="228"/>
      <c r="M297" s="229"/>
      <c r="N297" s="228"/>
      <c r="O297" s="229"/>
      <c r="P297" s="415">
        <f t="shared" si="79"/>
        <v>0</v>
      </c>
      <c r="Q297" s="415">
        <f t="shared" si="80"/>
        <v>0</v>
      </c>
    </row>
    <row r="298" spans="1:17" s="68" customFormat="1" ht="12.75">
      <c r="A298" s="241" t="s">
        <v>34</v>
      </c>
      <c r="B298" s="425" t="s">
        <v>196</v>
      </c>
      <c r="C298" s="209">
        <f>SUM(D298:O298)</f>
        <v>5893</v>
      </c>
      <c r="D298" s="209">
        <v>5893</v>
      </c>
      <c r="E298" s="209"/>
      <c r="F298" s="228"/>
      <c r="G298" s="229"/>
      <c r="H298" s="228"/>
      <c r="I298" s="229"/>
      <c r="J298" s="228"/>
      <c r="K298" s="229"/>
      <c r="L298" s="228"/>
      <c r="M298" s="229"/>
      <c r="N298" s="228"/>
      <c r="O298" s="229"/>
      <c r="P298" s="415">
        <f t="shared" si="79"/>
        <v>5893</v>
      </c>
      <c r="Q298" s="415">
        <f t="shared" si="80"/>
        <v>0</v>
      </c>
    </row>
    <row r="299" spans="1:17" s="68" customFormat="1" ht="12.75">
      <c r="A299" s="241" t="s">
        <v>464</v>
      </c>
      <c r="B299" s="425"/>
      <c r="C299" s="209">
        <v>5893</v>
      </c>
      <c r="D299" s="209">
        <v>5893</v>
      </c>
      <c r="E299" s="209">
        <v>0</v>
      </c>
      <c r="F299" s="228">
        <v>0</v>
      </c>
      <c r="G299" s="229">
        <v>0</v>
      </c>
      <c r="H299" s="228">
        <v>0</v>
      </c>
      <c r="I299" s="229">
        <v>0</v>
      </c>
      <c r="J299" s="228">
        <v>0</v>
      </c>
      <c r="K299" s="229">
        <v>0</v>
      </c>
      <c r="L299" s="228">
        <v>0</v>
      </c>
      <c r="M299" s="229">
        <v>0</v>
      </c>
      <c r="N299" s="228">
        <v>0</v>
      </c>
      <c r="O299" s="229">
        <v>0</v>
      </c>
      <c r="P299" s="415">
        <f t="shared" si="79"/>
        <v>5893</v>
      </c>
      <c r="Q299" s="415">
        <f t="shared" si="80"/>
        <v>0</v>
      </c>
    </row>
    <row r="300" spans="1:17" ht="12.75">
      <c r="A300" s="208" t="s">
        <v>570</v>
      </c>
      <c r="B300" s="258"/>
      <c r="C300" s="209">
        <v>5893</v>
      </c>
      <c r="D300" s="209">
        <v>5893</v>
      </c>
      <c r="E300" s="209">
        <v>0</v>
      </c>
      <c r="F300" s="209">
        <v>0</v>
      </c>
      <c r="G300" s="209">
        <v>0</v>
      </c>
      <c r="H300" s="209">
        <v>0</v>
      </c>
      <c r="I300" s="209">
        <v>0</v>
      </c>
      <c r="J300" s="209">
        <v>0</v>
      </c>
      <c r="K300" s="209">
        <v>0</v>
      </c>
      <c r="L300" s="209">
        <v>0</v>
      </c>
      <c r="M300" s="209">
        <v>0</v>
      </c>
      <c r="N300" s="209">
        <v>0</v>
      </c>
      <c r="O300" s="209">
        <v>0</v>
      </c>
      <c r="P300" s="415">
        <f t="shared" si="79"/>
        <v>5893</v>
      </c>
      <c r="Q300" s="415">
        <f t="shared" si="80"/>
        <v>0</v>
      </c>
    </row>
    <row r="301" spans="1:17" ht="12.75">
      <c r="A301" s="208" t="s">
        <v>735</v>
      </c>
      <c r="B301" s="241"/>
      <c r="C301" s="229">
        <v>-798</v>
      </c>
      <c r="D301" s="209">
        <v>-798</v>
      </c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415">
        <f t="shared" si="79"/>
        <v>-798</v>
      </c>
      <c r="Q301" s="415">
        <f t="shared" si="80"/>
        <v>0</v>
      </c>
    </row>
    <row r="302" spans="1:17" ht="12.75">
      <c r="A302" s="208" t="s">
        <v>571</v>
      </c>
      <c r="B302" s="258"/>
      <c r="C302" s="209">
        <f aca="true" t="shared" si="88" ref="C302:O302">SUM(C301:C301)</f>
        <v>-798</v>
      </c>
      <c r="D302" s="209">
        <f t="shared" si="88"/>
        <v>-798</v>
      </c>
      <c r="E302" s="209">
        <f t="shared" si="88"/>
        <v>0</v>
      </c>
      <c r="F302" s="209">
        <f t="shared" si="88"/>
        <v>0</v>
      </c>
      <c r="G302" s="209">
        <f t="shared" si="88"/>
        <v>0</v>
      </c>
      <c r="H302" s="209">
        <f t="shared" si="88"/>
        <v>0</v>
      </c>
      <c r="I302" s="209">
        <f t="shared" si="88"/>
        <v>0</v>
      </c>
      <c r="J302" s="209">
        <f t="shared" si="88"/>
        <v>0</v>
      </c>
      <c r="K302" s="209">
        <f t="shared" si="88"/>
        <v>0</v>
      </c>
      <c r="L302" s="209">
        <f t="shared" si="88"/>
        <v>0</v>
      </c>
      <c r="M302" s="209">
        <f t="shared" si="88"/>
        <v>0</v>
      </c>
      <c r="N302" s="209">
        <f t="shared" si="88"/>
        <v>0</v>
      </c>
      <c r="O302" s="209">
        <f t="shared" si="88"/>
        <v>0</v>
      </c>
      <c r="P302" s="415">
        <f t="shared" si="79"/>
        <v>-798</v>
      </c>
      <c r="Q302" s="415">
        <f t="shared" si="80"/>
        <v>0</v>
      </c>
    </row>
    <row r="303" spans="1:17" ht="12.75">
      <c r="A303" s="424" t="s">
        <v>736</v>
      </c>
      <c r="B303" s="257"/>
      <c r="C303" s="211">
        <f aca="true" t="shared" si="89" ref="C303:O303">C300+C302</f>
        <v>5095</v>
      </c>
      <c r="D303" s="211">
        <f t="shared" si="89"/>
        <v>5095</v>
      </c>
      <c r="E303" s="211">
        <f t="shared" si="89"/>
        <v>0</v>
      </c>
      <c r="F303" s="211">
        <f t="shared" si="89"/>
        <v>0</v>
      </c>
      <c r="G303" s="211">
        <f t="shared" si="89"/>
        <v>0</v>
      </c>
      <c r="H303" s="211">
        <f t="shared" si="89"/>
        <v>0</v>
      </c>
      <c r="I303" s="211">
        <f t="shared" si="89"/>
        <v>0</v>
      </c>
      <c r="J303" s="211">
        <f t="shared" si="89"/>
        <v>0</v>
      </c>
      <c r="K303" s="211">
        <f t="shared" si="89"/>
        <v>0</v>
      </c>
      <c r="L303" s="211">
        <f t="shared" si="89"/>
        <v>0</v>
      </c>
      <c r="M303" s="211">
        <f t="shared" si="89"/>
        <v>0</v>
      </c>
      <c r="N303" s="211">
        <f t="shared" si="89"/>
        <v>0</v>
      </c>
      <c r="O303" s="211">
        <f t="shared" si="89"/>
        <v>0</v>
      </c>
      <c r="P303" s="415">
        <f t="shared" si="79"/>
        <v>5095</v>
      </c>
      <c r="Q303" s="415">
        <f t="shared" si="80"/>
        <v>0</v>
      </c>
    </row>
    <row r="304" spans="1:17" ht="12.75">
      <c r="A304" s="230" t="s">
        <v>194</v>
      </c>
      <c r="B304" s="240"/>
      <c r="C304" s="209"/>
      <c r="D304" s="209"/>
      <c r="E304" s="229"/>
      <c r="F304" s="228"/>
      <c r="G304" s="229"/>
      <c r="H304" s="228"/>
      <c r="I304" s="229"/>
      <c r="J304" s="228"/>
      <c r="K304" s="229"/>
      <c r="L304" s="228"/>
      <c r="M304" s="229"/>
      <c r="N304" s="228"/>
      <c r="O304" s="229"/>
      <c r="P304" s="415">
        <f t="shared" si="79"/>
        <v>0</v>
      </c>
      <c r="Q304" s="415">
        <f t="shared" si="80"/>
        <v>0</v>
      </c>
    </row>
    <row r="305" spans="1:17" s="68" customFormat="1" ht="12.75">
      <c r="A305" s="241" t="s">
        <v>34</v>
      </c>
      <c r="B305" s="425" t="s">
        <v>196</v>
      </c>
      <c r="C305" s="209">
        <f>SUM(D305:O305)</f>
        <v>2059</v>
      </c>
      <c r="D305" s="209">
        <v>51</v>
      </c>
      <c r="E305" s="209"/>
      <c r="F305" s="228"/>
      <c r="G305" s="229"/>
      <c r="H305" s="228">
        <v>2008</v>
      </c>
      <c r="I305" s="229"/>
      <c r="J305" s="228"/>
      <c r="K305" s="229"/>
      <c r="L305" s="228"/>
      <c r="M305" s="229"/>
      <c r="N305" s="228"/>
      <c r="O305" s="229"/>
      <c r="P305" s="415">
        <f t="shared" si="79"/>
        <v>2059</v>
      </c>
      <c r="Q305" s="415">
        <f t="shared" si="80"/>
        <v>0</v>
      </c>
    </row>
    <row r="306" spans="1:17" s="68" customFormat="1" ht="12.75">
      <c r="A306" s="241" t="s">
        <v>464</v>
      </c>
      <c r="B306" s="425"/>
      <c r="C306" s="209">
        <v>2059</v>
      </c>
      <c r="D306" s="209">
        <v>51</v>
      </c>
      <c r="E306" s="209">
        <v>0</v>
      </c>
      <c r="F306" s="228">
        <v>0</v>
      </c>
      <c r="G306" s="229">
        <v>0</v>
      </c>
      <c r="H306" s="228">
        <v>2008</v>
      </c>
      <c r="I306" s="229">
        <v>0</v>
      </c>
      <c r="J306" s="228">
        <v>0</v>
      </c>
      <c r="K306" s="229">
        <v>0</v>
      </c>
      <c r="L306" s="228">
        <v>0</v>
      </c>
      <c r="M306" s="229">
        <v>0</v>
      </c>
      <c r="N306" s="228">
        <v>0</v>
      </c>
      <c r="O306" s="229">
        <v>0</v>
      </c>
      <c r="P306" s="415">
        <f t="shared" si="79"/>
        <v>2059</v>
      </c>
      <c r="Q306" s="415">
        <f t="shared" si="80"/>
        <v>0</v>
      </c>
    </row>
    <row r="307" spans="1:17" ht="12.75">
      <c r="A307" s="208" t="s">
        <v>570</v>
      </c>
      <c r="B307" s="258"/>
      <c r="C307" s="209">
        <v>2059</v>
      </c>
      <c r="D307" s="209">
        <v>51</v>
      </c>
      <c r="E307" s="209">
        <v>0</v>
      </c>
      <c r="F307" s="209">
        <v>0</v>
      </c>
      <c r="G307" s="209">
        <v>0</v>
      </c>
      <c r="H307" s="209">
        <v>2008</v>
      </c>
      <c r="I307" s="209">
        <v>0</v>
      </c>
      <c r="J307" s="209">
        <v>0</v>
      </c>
      <c r="K307" s="209">
        <v>0</v>
      </c>
      <c r="L307" s="209">
        <v>0</v>
      </c>
      <c r="M307" s="209">
        <v>0</v>
      </c>
      <c r="N307" s="209">
        <v>0</v>
      </c>
      <c r="O307" s="209">
        <v>0</v>
      </c>
      <c r="P307" s="415">
        <f t="shared" si="79"/>
        <v>2059</v>
      </c>
      <c r="Q307" s="415">
        <f t="shared" si="80"/>
        <v>0</v>
      </c>
    </row>
    <row r="308" spans="1:17" ht="12.75">
      <c r="A308" s="208" t="s">
        <v>735</v>
      </c>
      <c r="B308" s="258"/>
      <c r="C308" s="209">
        <v>-51</v>
      </c>
      <c r="D308" s="209">
        <v>-51</v>
      </c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415">
        <f t="shared" si="79"/>
        <v>-51</v>
      </c>
      <c r="Q308" s="415">
        <f t="shared" si="80"/>
        <v>0</v>
      </c>
    </row>
    <row r="309" spans="1:17" ht="12.75">
      <c r="A309" s="208" t="s">
        <v>571</v>
      </c>
      <c r="B309" s="258"/>
      <c r="C309" s="209">
        <f aca="true" t="shared" si="90" ref="C309:O309">SUM(C308:C308)</f>
        <v>-51</v>
      </c>
      <c r="D309" s="209">
        <f t="shared" si="90"/>
        <v>-51</v>
      </c>
      <c r="E309" s="209">
        <f t="shared" si="90"/>
        <v>0</v>
      </c>
      <c r="F309" s="209">
        <f t="shared" si="90"/>
        <v>0</v>
      </c>
      <c r="G309" s="209">
        <f t="shared" si="90"/>
        <v>0</v>
      </c>
      <c r="H309" s="209">
        <f t="shared" si="90"/>
        <v>0</v>
      </c>
      <c r="I309" s="209">
        <f t="shared" si="90"/>
        <v>0</v>
      </c>
      <c r="J309" s="209">
        <f t="shared" si="90"/>
        <v>0</v>
      </c>
      <c r="K309" s="209">
        <f t="shared" si="90"/>
        <v>0</v>
      </c>
      <c r="L309" s="209">
        <f t="shared" si="90"/>
        <v>0</v>
      </c>
      <c r="M309" s="209">
        <f t="shared" si="90"/>
        <v>0</v>
      </c>
      <c r="N309" s="209">
        <f t="shared" si="90"/>
        <v>0</v>
      </c>
      <c r="O309" s="209">
        <f t="shared" si="90"/>
        <v>0</v>
      </c>
      <c r="P309" s="415">
        <f t="shared" si="79"/>
        <v>-51</v>
      </c>
      <c r="Q309" s="415">
        <f t="shared" si="80"/>
        <v>0</v>
      </c>
    </row>
    <row r="310" spans="1:17" ht="12.75">
      <c r="A310" s="424" t="s">
        <v>736</v>
      </c>
      <c r="B310" s="257"/>
      <c r="C310" s="211">
        <f aca="true" t="shared" si="91" ref="C310:O310">C307+C309</f>
        <v>2008</v>
      </c>
      <c r="D310" s="211">
        <f t="shared" si="91"/>
        <v>0</v>
      </c>
      <c r="E310" s="211">
        <f t="shared" si="91"/>
        <v>0</v>
      </c>
      <c r="F310" s="211">
        <f t="shared" si="91"/>
        <v>0</v>
      </c>
      <c r="G310" s="211">
        <f t="shared" si="91"/>
        <v>0</v>
      </c>
      <c r="H310" s="211">
        <f t="shared" si="91"/>
        <v>2008</v>
      </c>
      <c r="I310" s="211">
        <f t="shared" si="91"/>
        <v>0</v>
      </c>
      <c r="J310" s="211">
        <f t="shared" si="91"/>
        <v>0</v>
      </c>
      <c r="K310" s="211">
        <f t="shared" si="91"/>
        <v>0</v>
      </c>
      <c r="L310" s="211">
        <f t="shared" si="91"/>
        <v>0</v>
      </c>
      <c r="M310" s="211">
        <f t="shared" si="91"/>
        <v>0</v>
      </c>
      <c r="N310" s="211">
        <f t="shared" si="91"/>
        <v>0</v>
      </c>
      <c r="O310" s="211">
        <f t="shared" si="91"/>
        <v>0</v>
      </c>
      <c r="P310" s="415">
        <f t="shared" si="79"/>
        <v>2008</v>
      </c>
      <c r="Q310" s="415">
        <f t="shared" si="80"/>
        <v>0</v>
      </c>
    </row>
    <row r="311" spans="1:17" ht="12.75">
      <c r="A311" s="210" t="s">
        <v>398</v>
      </c>
      <c r="B311" s="203"/>
      <c r="C311" s="297"/>
      <c r="D311" s="232"/>
      <c r="E311" s="233"/>
      <c r="F311" s="232"/>
      <c r="G311" s="233"/>
      <c r="H311" s="232"/>
      <c r="I311" s="233"/>
      <c r="J311" s="232"/>
      <c r="K311" s="233"/>
      <c r="L311" s="232"/>
      <c r="M311" s="233"/>
      <c r="N311" s="232"/>
      <c r="O311" s="233"/>
      <c r="P311" s="415">
        <f t="shared" si="79"/>
        <v>0</v>
      </c>
      <c r="Q311" s="415">
        <f t="shared" si="80"/>
        <v>0</v>
      </c>
    </row>
    <row r="312" spans="1:17" s="597" customFormat="1" ht="12.75">
      <c r="A312" s="426" t="s">
        <v>34</v>
      </c>
      <c r="B312" s="258"/>
      <c r="C312" s="423">
        <f aca="true" t="shared" si="92" ref="C312:O314">C13+C22+C31+C39+C47+C69+C77+C114+C122</f>
        <v>1070866</v>
      </c>
      <c r="D312" s="423">
        <f t="shared" si="92"/>
        <v>820145</v>
      </c>
      <c r="E312" s="423">
        <f t="shared" si="92"/>
        <v>25999</v>
      </c>
      <c r="F312" s="423">
        <f t="shared" si="92"/>
        <v>0</v>
      </c>
      <c r="G312" s="423">
        <f t="shared" si="92"/>
        <v>0</v>
      </c>
      <c r="H312" s="423">
        <f t="shared" si="92"/>
        <v>224722</v>
      </c>
      <c r="I312" s="423">
        <f t="shared" si="92"/>
        <v>0</v>
      </c>
      <c r="J312" s="423">
        <f t="shared" si="92"/>
        <v>0</v>
      </c>
      <c r="K312" s="423">
        <f t="shared" si="92"/>
        <v>0</v>
      </c>
      <c r="L312" s="423">
        <f t="shared" si="92"/>
        <v>0</v>
      </c>
      <c r="M312" s="423">
        <f t="shared" si="92"/>
        <v>0</v>
      </c>
      <c r="N312" s="423">
        <f t="shared" si="92"/>
        <v>0</v>
      </c>
      <c r="O312" s="423">
        <f t="shared" si="92"/>
        <v>0</v>
      </c>
      <c r="P312" s="415">
        <f t="shared" si="79"/>
        <v>1070866</v>
      </c>
      <c r="Q312" s="415">
        <f t="shared" si="80"/>
        <v>0</v>
      </c>
    </row>
    <row r="313" spans="1:17" s="597" customFormat="1" ht="12.75">
      <c r="A313" s="426" t="s">
        <v>464</v>
      </c>
      <c r="B313" s="258"/>
      <c r="C313" s="423">
        <f t="shared" si="92"/>
        <v>1128250</v>
      </c>
      <c r="D313" s="423">
        <f t="shared" si="92"/>
        <v>852628</v>
      </c>
      <c r="E313" s="423">
        <f t="shared" si="92"/>
        <v>28066</v>
      </c>
      <c r="F313" s="423">
        <f t="shared" si="92"/>
        <v>0</v>
      </c>
      <c r="G313" s="423">
        <f t="shared" si="92"/>
        <v>0</v>
      </c>
      <c r="H313" s="423">
        <f t="shared" si="92"/>
        <v>224348</v>
      </c>
      <c r="I313" s="423">
        <f t="shared" si="92"/>
        <v>0</v>
      </c>
      <c r="J313" s="423">
        <f t="shared" si="92"/>
        <v>0</v>
      </c>
      <c r="K313" s="423">
        <f t="shared" si="92"/>
        <v>0</v>
      </c>
      <c r="L313" s="423">
        <f t="shared" si="92"/>
        <v>0</v>
      </c>
      <c r="M313" s="423">
        <f t="shared" si="92"/>
        <v>0</v>
      </c>
      <c r="N313" s="423">
        <f t="shared" si="92"/>
        <v>0</v>
      </c>
      <c r="O313" s="423">
        <f t="shared" si="92"/>
        <v>23208</v>
      </c>
      <c r="P313" s="415">
        <f t="shared" si="79"/>
        <v>1128250</v>
      </c>
      <c r="Q313" s="415">
        <f t="shared" si="80"/>
        <v>0</v>
      </c>
    </row>
    <row r="314" spans="1:17" s="597" customFormat="1" ht="12.75">
      <c r="A314" s="426" t="s">
        <v>570</v>
      </c>
      <c r="B314" s="258"/>
      <c r="C314" s="423">
        <f t="shared" si="92"/>
        <v>1188034</v>
      </c>
      <c r="D314" s="423">
        <f t="shared" si="92"/>
        <v>870468</v>
      </c>
      <c r="E314" s="423">
        <f t="shared" si="92"/>
        <v>29439</v>
      </c>
      <c r="F314" s="423">
        <f t="shared" si="92"/>
        <v>0</v>
      </c>
      <c r="G314" s="423">
        <f t="shared" si="92"/>
        <v>0</v>
      </c>
      <c r="H314" s="423">
        <f t="shared" si="92"/>
        <v>264919</v>
      </c>
      <c r="I314" s="423">
        <f t="shared" si="92"/>
        <v>0</v>
      </c>
      <c r="J314" s="423">
        <f t="shared" si="92"/>
        <v>0</v>
      </c>
      <c r="K314" s="423">
        <f t="shared" si="92"/>
        <v>0</v>
      </c>
      <c r="L314" s="423">
        <f t="shared" si="92"/>
        <v>0</v>
      </c>
      <c r="M314" s="423">
        <f t="shared" si="92"/>
        <v>0</v>
      </c>
      <c r="N314" s="423">
        <f t="shared" si="92"/>
        <v>0</v>
      </c>
      <c r="O314" s="423">
        <f t="shared" si="92"/>
        <v>23208</v>
      </c>
      <c r="P314" s="415">
        <f t="shared" si="79"/>
        <v>1188034</v>
      </c>
      <c r="Q314" s="415">
        <f t="shared" si="80"/>
        <v>0</v>
      </c>
    </row>
    <row r="315" spans="1:17" s="597" customFormat="1" ht="12.75">
      <c r="A315" s="426" t="s">
        <v>571</v>
      </c>
      <c r="B315" s="258"/>
      <c r="C315" s="423">
        <f aca="true" t="shared" si="93" ref="C315:O316">C19+C28+C36+C44+C50+C74+C80+C119+C125</f>
        <v>13610</v>
      </c>
      <c r="D315" s="423">
        <f t="shared" si="93"/>
        <v>31510</v>
      </c>
      <c r="E315" s="423">
        <f t="shared" si="93"/>
        <v>-317</v>
      </c>
      <c r="F315" s="423">
        <f t="shared" si="93"/>
        <v>0</v>
      </c>
      <c r="G315" s="423">
        <f t="shared" si="93"/>
        <v>0</v>
      </c>
      <c r="H315" s="423">
        <f t="shared" si="93"/>
        <v>-17694</v>
      </c>
      <c r="I315" s="423">
        <f t="shared" si="93"/>
        <v>101</v>
      </c>
      <c r="J315" s="423">
        <f t="shared" si="93"/>
        <v>10</v>
      </c>
      <c r="K315" s="423">
        <f t="shared" si="93"/>
        <v>0</v>
      </c>
      <c r="L315" s="423">
        <f t="shared" si="93"/>
        <v>0</v>
      </c>
      <c r="M315" s="423">
        <f t="shared" si="93"/>
        <v>0</v>
      </c>
      <c r="N315" s="423">
        <f t="shared" si="93"/>
        <v>0</v>
      </c>
      <c r="O315" s="423">
        <f t="shared" si="93"/>
        <v>0</v>
      </c>
      <c r="P315" s="415">
        <f t="shared" si="79"/>
        <v>13610</v>
      </c>
      <c r="Q315" s="415">
        <f t="shared" si="80"/>
        <v>0</v>
      </c>
    </row>
    <row r="316" spans="1:17" s="599" customFormat="1" ht="12.75">
      <c r="A316" s="507" t="s">
        <v>736</v>
      </c>
      <c r="B316" s="257"/>
      <c r="C316" s="598">
        <f t="shared" si="93"/>
        <v>1201644</v>
      </c>
      <c r="D316" s="254">
        <f t="shared" si="93"/>
        <v>901978</v>
      </c>
      <c r="E316" s="254">
        <f t="shared" si="93"/>
        <v>29122</v>
      </c>
      <c r="F316" s="254">
        <f t="shared" si="93"/>
        <v>0</v>
      </c>
      <c r="G316" s="254">
        <f t="shared" si="93"/>
        <v>0</v>
      </c>
      <c r="H316" s="254">
        <f t="shared" si="93"/>
        <v>247225</v>
      </c>
      <c r="I316" s="254">
        <f t="shared" si="93"/>
        <v>101</v>
      </c>
      <c r="J316" s="254">
        <f t="shared" si="93"/>
        <v>10</v>
      </c>
      <c r="K316" s="254">
        <f t="shared" si="93"/>
        <v>0</v>
      </c>
      <c r="L316" s="254">
        <f t="shared" si="93"/>
        <v>0</v>
      </c>
      <c r="M316" s="254">
        <f t="shared" si="93"/>
        <v>0</v>
      </c>
      <c r="N316" s="254">
        <f t="shared" si="93"/>
        <v>0</v>
      </c>
      <c r="O316" s="254">
        <f t="shared" si="93"/>
        <v>23208</v>
      </c>
      <c r="P316" s="415">
        <f t="shared" si="79"/>
        <v>1201644</v>
      </c>
      <c r="Q316" s="415">
        <f t="shared" si="80"/>
        <v>0</v>
      </c>
    </row>
    <row r="317" spans="1:17" s="68" customFormat="1" ht="12.75">
      <c r="A317" s="426" t="s">
        <v>466</v>
      </c>
      <c r="B317" s="258"/>
      <c r="C317" s="423"/>
      <c r="D317" s="423"/>
      <c r="E317" s="423"/>
      <c r="F317" s="423"/>
      <c r="G317" s="423"/>
      <c r="H317" s="423"/>
      <c r="I317" s="423"/>
      <c r="J317" s="423"/>
      <c r="K317" s="423"/>
      <c r="L317" s="423"/>
      <c r="M317" s="423"/>
      <c r="N317" s="423"/>
      <c r="O317" s="423"/>
      <c r="P317" s="415">
        <f t="shared" si="79"/>
        <v>0</v>
      </c>
      <c r="Q317" s="415">
        <f t="shared" si="80"/>
        <v>0</v>
      </c>
    </row>
    <row r="318" spans="1:17" s="597" customFormat="1" ht="12.75">
      <c r="A318" s="426" t="s">
        <v>34</v>
      </c>
      <c r="B318" s="420"/>
      <c r="C318" s="383">
        <f aca="true" t="shared" si="94" ref="C318:O320">C13+C22+C31+C39+C69+C91+C99+C107+C114+C128+C136+C150+C157+C164+C171+C178+C185+C192+C199+C207+C214+C221+C243+C250+C257+C271+C278+C285+C291+C298+C305</f>
        <v>784681</v>
      </c>
      <c r="D318" s="383">
        <f t="shared" si="94"/>
        <v>665031</v>
      </c>
      <c r="E318" s="383">
        <f t="shared" si="94"/>
        <v>25999</v>
      </c>
      <c r="F318" s="383">
        <f t="shared" si="94"/>
        <v>0</v>
      </c>
      <c r="G318" s="383">
        <f t="shared" si="94"/>
        <v>0</v>
      </c>
      <c r="H318" s="383">
        <f t="shared" si="94"/>
        <v>93651</v>
      </c>
      <c r="I318" s="383">
        <f t="shared" si="94"/>
        <v>0</v>
      </c>
      <c r="J318" s="383">
        <f t="shared" si="94"/>
        <v>0</v>
      </c>
      <c r="K318" s="383">
        <f t="shared" si="94"/>
        <v>0</v>
      </c>
      <c r="L318" s="383">
        <f t="shared" si="94"/>
        <v>0</v>
      </c>
      <c r="M318" s="383">
        <f t="shared" si="94"/>
        <v>0</v>
      </c>
      <c r="N318" s="383">
        <f t="shared" si="94"/>
        <v>0</v>
      </c>
      <c r="O318" s="383">
        <f t="shared" si="94"/>
        <v>0</v>
      </c>
      <c r="P318" s="415">
        <f t="shared" si="79"/>
        <v>784681</v>
      </c>
      <c r="Q318" s="415">
        <f t="shared" si="80"/>
        <v>0</v>
      </c>
    </row>
    <row r="319" spans="1:17" s="597" customFormat="1" ht="12.75">
      <c r="A319" s="426" t="s">
        <v>464</v>
      </c>
      <c r="B319" s="420"/>
      <c r="C319" s="383">
        <f t="shared" si="94"/>
        <v>830600</v>
      </c>
      <c r="D319" s="383">
        <f t="shared" si="94"/>
        <v>692105</v>
      </c>
      <c r="E319" s="383">
        <f t="shared" si="94"/>
        <v>27859</v>
      </c>
      <c r="F319" s="383">
        <f t="shared" si="94"/>
        <v>0</v>
      </c>
      <c r="G319" s="383">
        <f t="shared" si="94"/>
        <v>0</v>
      </c>
      <c r="H319" s="383">
        <f t="shared" si="94"/>
        <v>93277</v>
      </c>
      <c r="I319" s="383">
        <f t="shared" si="94"/>
        <v>0</v>
      </c>
      <c r="J319" s="383">
        <f t="shared" si="94"/>
        <v>0</v>
      </c>
      <c r="K319" s="383">
        <f t="shared" si="94"/>
        <v>0</v>
      </c>
      <c r="L319" s="383">
        <f t="shared" si="94"/>
        <v>0</v>
      </c>
      <c r="M319" s="383">
        <f t="shared" si="94"/>
        <v>0</v>
      </c>
      <c r="N319" s="383">
        <f t="shared" si="94"/>
        <v>0</v>
      </c>
      <c r="O319" s="383">
        <f t="shared" si="94"/>
        <v>17359</v>
      </c>
      <c r="P319" s="415">
        <f t="shared" si="79"/>
        <v>830600</v>
      </c>
      <c r="Q319" s="415">
        <f t="shared" si="80"/>
        <v>0</v>
      </c>
    </row>
    <row r="320" spans="1:17" s="597" customFormat="1" ht="12.75">
      <c r="A320" s="426" t="s">
        <v>570</v>
      </c>
      <c r="B320" s="420"/>
      <c r="C320" s="383">
        <f t="shared" si="94"/>
        <v>882538</v>
      </c>
      <c r="D320" s="383">
        <f t="shared" si="94"/>
        <v>702204</v>
      </c>
      <c r="E320" s="383">
        <f t="shared" si="94"/>
        <v>29127</v>
      </c>
      <c r="F320" s="383">
        <f t="shared" si="94"/>
        <v>0</v>
      </c>
      <c r="G320" s="383">
        <f t="shared" si="94"/>
        <v>0</v>
      </c>
      <c r="H320" s="383">
        <f t="shared" si="94"/>
        <v>133848</v>
      </c>
      <c r="I320" s="383">
        <f t="shared" si="94"/>
        <v>0</v>
      </c>
      <c r="J320" s="383">
        <f t="shared" si="94"/>
        <v>0</v>
      </c>
      <c r="K320" s="383">
        <f t="shared" si="94"/>
        <v>0</v>
      </c>
      <c r="L320" s="383">
        <f t="shared" si="94"/>
        <v>0</v>
      </c>
      <c r="M320" s="383">
        <f t="shared" si="94"/>
        <v>0</v>
      </c>
      <c r="N320" s="383">
        <f t="shared" si="94"/>
        <v>0</v>
      </c>
      <c r="O320" s="383">
        <f t="shared" si="94"/>
        <v>17359</v>
      </c>
      <c r="P320" s="415">
        <f t="shared" si="79"/>
        <v>882538</v>
      </c>
      <c r="Q320" s="415">
        <f t="shared" si="80"/>
        <v>0</v>
      </c>
    </row>
    <row r="321" spans="1:17" s="597" customFormat="1" ht="12.75">
      <c r="A321" s="426" t="s">
        <v>571</v>
      </c>
      <c r="B321" s="420"/>
      <c r="C321" s="383">
        <f aca="true" t="shared" si="95" ref="C321:O322">C19+C28+C36+C44+C74+C96+C104+C111+C119+C133+C141+C154+C161+C168+C175+C182+C189+C196+C204+C211+C218+C225+C247+C254+C261+C275+C282+C288+C295+C302+C309</f>
        <v>-10756</v>
      </c>
      <c r="D321" s="383">
        <f t="shared" si="95"/>
        <v>12792</v>
      </c>
      <c r="E321" s="383">
        <f t="shared" si="95"/>
        <v>-580</v>
      </c>
      <c r="F321" s="383">
        <f t="shared" si="95"/>
        <v>0</v>
      </c>
      <c r="G321" s="383">
        <f t="shared" si="95"/>
        <v>0</v>
      </c>
      <c r="H321" s="383">
        <f t="shared" si="95"/>
        <v>-23079</v>
      </c>
      <c r="I321" s="383">
        <f t="shared" si="95"/>
        <v>101</v>
      </c>
      <c r="J321" s="383">
        <f t="shared" si="95"/>
        <v>10</v>
      </c>
      <c r="K321" s="383">
        <f t="shared" si="95"/>
        <v>0</v>
      </c>
      <c r="L321" s="383">
        <f t="shared" si="95"/>
        <v>0</v>
      </c>
      <c r="M321" s="383">
        <f t="shared" si="95"/>
        <v>0</v>
      </c>
      <c r="N321" s="383">
        <f t="shared" si="95"/>
        <v>0</v>
      </c>
      <c r="O321" s="383">
        <f t="shared" si="95"/>
        <v>0</v>
      </c>
      <c r="P321" s="415">
        <f t="shared" si="79"/>
        <v>-10756</v>
      </c>
      <c r="Q321" s="415">
        <f t="shared" si="80"/>
        <v>0</v>
      </c>
    </row>
    <row r="322" spans="1:17" s="599" customFormat="1" ht="12.75">
      <c r="A322" s="507" t="s">
        <v>736</v>
      </c>
      <c r="B322" s="257"/>
      <c r="C322" s="419">
        <f t="shared" si="95"/>
        <v>871782</v>
      </c>
      <c r="D322" s="419">
        <f t="shared" si="95"/>
        <v>714996</v>
      </c>
      <c r="E322" s="419">
        <f t="shared" si="95"/>
        <v>28547</v>
      </c>
      <c r="F322" s="419">
        <f t="shared" si="95"/>
        <v>0</v>
      </c>
      <c r="G322" s="419">
        <f t="shared" si="95"/>
        <v>0</v>
      </c>
      <c r="H322" s="419">
        <f t="shared" si="95"/>
        <v>110769</v>
      </c>
      <c r="I322" s="419">
        <f t="shared" si="95"/>
        <v>101</v>
      </c>
      <c r="J322" s="419">
        <f t="shared" si="95"/>
        <v>10</v>
      </c>
      <c r="K322" s="419">
        <f t="shared" si="95"/>
        <v>0</v>
      </c>
      <c r="L322" s="419">
        <f t="shared" si="95"/>
        <v>0</v>
      </c>
      <c r="M322" s="419">
        <f t="shared" si="95"/>
        <v>0</v>
      </c>
      <c r="N322" s="419">
        <f t="shared" si="95"/>
        <v>0</v>
      </c>
      <c r="O322" s="419">
        <f t="shared" si="95"/>
        <v>17359</v>
      </c>
      <c r="P322" s="415">
        <f t="shared" si="79"/>
        <v>871782</v>
      </c>
      <c r="Q322" s="415">
        <f t="shared" si="80"/>
        <v>0</v>
      </c>
    </row>
    <row r="323" spans="1:17" s="68" customFormat="1" ht="12.75">
      <c r="A323" s="426" t="s">
        <v>465</v>
      </c>
      <c r="B323" s="420"/>
      <c r="C323" s="422"/>
      <c r="D323" s="422"/>
      <c r="E323" s="422"/>
      <c r="F323" s="422"/>
      <c r="G323" s="422"/>
      <c r="H323" s="422"/>
      <c r="I323" s="422"/>
      <c r="J323" s="422"/>
      <c r="K323" s="422"/>
      <c r="L323" s="422"/>
      <c r="M323" s="422"/>
      <c r="N323" s="422"/>
      <c r="O323" s="422"/>
      <c r="P323" s="415">
        <f t="shared" si="79"/>
        <v>0</v>
      </c>
      <c r="Q323" s="415">
        <f t="shared" si="80"/>
        <v>0</v>
      </c>
    </row>
    <row r="324" spans="1:17" s="597" customFormat="1" ht="12.75">
      <c r="A324" s="426" t="s">
        <v>34</v>
      </c>
      <c r="B324" s="420"/>
      <c r="C324" s="383">
        <f aca="true" t="shared" si="96" ref="C324:O326">C47+C83+C228+C236+C264</f>
        <v>286185</v>
      </c>
      <c r="D324" s="383">
        <f t="shared" si="96"/>
        <v>155114</v>
      </c>
      <c r="E324" s="383">
        <f t="shared" si="96"/>
        <v>0</v>
      </c>
      <c r="F324" s="383">
        <f t="shared" si="96"/>
        <v>0</v>
      </c>
      <c r="G324" s="383">
        <f t="shared" si="96"/>
        <v>0</v>
      </c>
      <c r="H324" s="383">
        <f t="shared" si="96"/>
        <v>131071</v>
      </c>
      <c r="I324" s="383">
        <f t="shared" si="96"/>
        <v>0</v>
      </c>
      <c r="J324" s="383">
        <f t="shared" si="96"/>
        <v>0</v>
      </c>
      <c r="K324" s="383">
        <f t="shared" si="96"/>
        <v>0</v>
      </c>
      <c r="L324" s="383">
        <f t="shared" si="96"/>
        <v>0</v>
      </c>
      <c r="M324" s="383">
        <f t="shared" si="96"/>
        <v>0</v>
      </c>
      <c r="N324" s="383">
        <f t="shared" si="96"/>
        <v>0</v>
      </c>
      <c r="O324" s="383">
        <f t="shared" si="96"/>
        <v>0</v>
      </c>
      <c r="P324" s="415">
        <f t="shared" si="79"/>
        <v>286185</v>
      </c>
      <c r="Q324" s="415">
        <f t="shared" si="80"/>
        <v>0</v>
      </c>
    </row>
    <row r="325" spans="1:17" s="597" customFormat="1" ht="12.75">
      <c r="A325" s="426" t="s">
        <v>464</v>
      </c>
      <c r="B325" s="420"/>
      <c r="C325" s="383">
        <f t="shared" si="96"/>
        <v>297650</v>
      </c>
      <c r="D325" s="383">
        <f t="shared" si="96"/>
        <v>160523</v>
      </c>
      <c r="E325" s="383">
        <f t="shared" si="96"/>
        <v>207</v>
      </c>
      <c r="F325" s="383">
        <f t="shared" si="96"/>
        <v>0</v>
      </c>
      <c r="G325" s="383">
        <f t="shared" si="96"/>
        <v>0</v>
      </c>
      <c r="H325" s="383">
        <f t="shared" si="96"/>
        <v>131071</v>
      </c>
      <c r="I325" s="383">
        <f t="shared" si="96"/>
        <v>0</v>
      </c>
      <c r="J325" s="383">
        <f t="shared" si="96"/>
        <v>0</v>
      </c>
      <c r="K325" s="383">
        <f t="shared" si="96"/>
        <v>0</v>
      </c>
      <c r="L325" s="383">
        <f t="shared" si="96"/>
        <v>0</v>
      </c>
      <c r="M325" s="383">
        <f t="shared" si="96"/>
        <v>0</v>
      </c>
      <c r="N325" s="383">
        <f t="shared" si="96"/>
        <v>0</v>
      </c>
      <c r="O325" s="383">
        <f t="shared" si="96"/>
        <v>5849</v>
      </c>
      <c r="P325" s="415">
        <f t="shared" si="79"/>
        <v>297650</v>
      </c>
      <c r="Q325" s="415">
        <f t="shared" si="80"/>
        <v>0</v>
      </c>
    </row>
    <row r="326" spans="1:17" s="597" customFormat="1" ht="12.75">
      <c r="A326" s="426" t="s">
        <v>570</v>
      </c>
      <c r="B326" s="420"/>
      <c r="C326" s="383">
        <f t="shared" si="96"/>
        <v>305496</v>
      </c>
      <c r="D326" s="383">
        <f t="shared" si="96"/>
        <v>168264</v>
      </c>
      <c r="E326" s="383">
        <f t="shared" si="96"/>
        <v>312</v>
      </c>
      <c r="F326" s="383">
        <f t="shared" si="96"/>
        <v>0</v>
      </c>
      <c r="G326" s="383">
        <f t="shared" si="96"/>
        <v>0</v>
      </c>
      <c r="H326" s="383">
        <f t="shared" si="96"/>
        <v>131071</v>
      </c>
      <c r="I326" s="383">
        <f t="shared" si="96"/>
        <v>0</v>
      </c>
      <c r="J326" s="383">
        <f t="shared" si="96"/>
        <v>0</v>
      </c>
      <c r="K326" s="383">
        <f t="shared" si="96"/>
        <v>0</v>
      </c>
      <c r="L326" s="383">
        <f t="shared" si="96"/>
        <v>0</v>
      </c>
      <c r="M326" s="383">
        <f t="shared" si="96"/>
        <v>0</v>
      </c>
      <c r="N326" s="383">
        <f t="shared" si="96"/>
        <v>0</v>
      </c>
      <c r="O326" s="383">
        <f t="shared" si="96"/>
        <v>5849</v>
      </c>
      <c r="P326" s="415">
        <f t="shared" si="79"/>
        <v>305496</v>
      </c>
      <c r="Q326" s="415">
        <f t="shared" si="80"/>
        <v>0</v>
      </c>
    </row>
    <row r="327" spans="1:17" s="597" customFormat="1" ht="12.75">
      <c r="A327" s="426" t="s">
        <v>571</v>
      </c>
      <c r="B327" s="420"/>
      <c r="C327" s="383">
        <f aca="true" t="shared" si="97" ref="C327:O328">C50+C88+C233+C240+C268</f>
        <v>24366</v>
      </c>
      <c r="D327" s="383">
        <f t="shared" si="97"/>
        <v>18718</v>
      </c>
      <c r="E327" s="383">
        <f t="shared" si="97"/>
        <v>263</v>
      </c>
      <c r="F327" s="383">
        <f t="shared" si="97"/>
        <v>0</v>
      </c>
      <c r="G327" s="383">
        <f t="shared" si="97"/>
        <v>0</v>
      </c>
      <c r="H327" s="383">
        <f t="shared" si="97"/>
        <v>5385</v>
      </c>
      <c r="I327" s="383">
        <f t="shared" si="97"/>
        <v>0</v>
      </c>
      <c r="J327" s="383">
        <f t="shared" si="97"/>
        <v>0</v>
      </c>
      <c r="K327" s="383">
        <f t="shared" si="97"/>
        <v>0</v>
      </c>
      <c r="L327" s="383">
        <f t="shared" si="97"/>
        <v>0</v>
      </c>
      <c r="M327" s="383">
        <f t="shared" si="97"/>
        <v>0</v>
      </c>
      <c r="N327" s="383">
        <f t="shared" si="97"/>
        <v>0</v>
      </c>
      <c r="O327" s="383">
        <f t="shared" si="97"/>
        <v>0</v>
      </c>
      <c r="P327" s="415">
        <f t="shared" si="79"/>
        <v>24366</v>
      </c>
      <c r="Q327" s="415">
        <f t="shared" si="80"/>
        <v>0</v>
      </c>
    </row>
    <row r="328" spans="1:17" s="599" customFormat="1" ht="12.75">
      <c r="A328" s="507" t="s">
        <v>736</v>
      </c>
      <c r="B328" s="257"/>
      <c r="C328" s="419">
        <f t="shared" si="97"/>
        <v>329862</v>
      </c>
      <c r="D328" s="419">
        <f t="shared" si="97"/>
        <v>186982</v>
      </c>
      <c r="E328" s="419">
        <f t="shared" si="97"/>
        <v>575</v>
      </c>
      <c r="F328" s="419">
        <f t="shared" si="97"/>
        <v>0</v>
      </c>
      <c r="G328" s="419">
        <f t="shared" si="97"/>
        <v>0</v>
      </c>
      <c r="H328" s="419">
        <f t="shared" si="97"/>
        <v>136456</v>
      </c>
      <c r="I328" s="419">
        <f t="shared" si="97"/>
        <v>0</v>
      </c>
      <c r="J328" s="419">
        <f t="shared" si="97"/>
        <v>0</v>
      </c>
      <c r="K328" s="419">
        <f t="shared" si="97"/>
        <v>0</v>
      </c>
      <c r="L328" s="419">
        <f t="shared" si="97"/>
        <v>0</v>
      </c>
      <c r="M328" s="419">
        <f t="shared" si="97"/>
        <v>0</v>
      </c>
      <c r="N328" s="419">
        <f t="shared" si="97"/>
        <v>0</v>
      </c>
      <c r="O328" s="419">
        <f t="shared" si="97"/>
        <v>5849</v>
      </c>
      <c r="P328" s="415">
        <f t="shared" si="79"/>
        <v>329862</v>
      </c>
      <c r="Q328" s="415">
        <f t="shared" si="80"/>
        <v>0</v>
      </c>
    </row>
    <row r="329" spans="1:17" s="597" customFormat="1" ht="12.75">
      <c r="A329" s="507" t="s">
        <v>463</v>
      </c>
      <c r="B329" s="418"/>
      <c r="C329" s="417">
        <v>0</v>
      </c>
      <c r="D329" s="417">
        <v>0</v>
      </c>
      <c r="E329" s="417">
        <v>0</v>
      </c>
      <c r="F329" s="417">
        <v>0</v>
      </c>
      <c r="G329" s="417">
        <v>0</v>
      </c>
      <c r="H329" s="417">
        <v>0</v>
      </c>
      <c r="I329" s="417">
        <v>0</v>
      </c>
      <c r="J329" s="417">
        <v>0</v>
      </c>
      <c r="K329" s="417">
        <v>0</v>
      </c>
      <c r="L329" s="417">
        <v>0</v>
      </c>
      <c r="M329" s="417">
        <v>0</v>
      </c>
      <c r="N329" s="417">
        <v>0</v>
      </c>
      <c r="O329" s="417">
        <v>0</v>
      </c>
      <c r="P329" s="415">
        <f>SUM(D329:O329)</f>
        <v>0</v>
      </c>
      <c r="Q329" s="415">
        <f>P329-C329</f>
        <v>0</v>
      </c>
    </row>
    <row r="330" spans="1:17" ht="12.75">
      <c r="A330" s="236"/>
      <c r="B330" s="416"/>
      <c r="C330" s="298">
        <f>C318+C324</f>
        <v>1070866</v>
      </c>
      <c r="D330" s="298">
        <f aca="true" t="shared" si="98" ref="D330:O330">D318+D324</f>
        <v>820145</v>
      </c>
      <c r="E330" s="298">
        <f t="shared" si="98"/>
        <v>25999</v>
      </c>
      <c r="F330" s="298">
        <f t="shared" si="98"/>
        <v>0</v>
      </c>
      <c r="G330" s="298">
        <f t="shared" si="98"/>
        <v>0</v>
      </c>
      <c r="H330" s="298">
        <f t="shared" si="98"/>
        <v>224722</v>
      </c>
      <c r="I330" s="298">
        <f t="shared" si="98"/>
        <v>0</v>
      </c>
      <c r="J330" s="298">
        <f t="shared" si="98"/>
        <v>0</v>
      </c>
      <c r="K330" s="298">
        <f t="shared" si="98"/>
        <v>0</v>
      </c>
      <c r="L330" s="298">
        <f t="shared" si="98"/>
        <v>0</v>
      </c>
      <c r="M330" s="298">
        <f t="shared" si="98"/>
        <v>0</v>
      </c>
      <c r="N330" s="298">
        <f t="shared" si="98"/>
        <v>0</v>
      </c>
      <c r="O330" s="298">
        <f t="shared" si="98"/>
        <v>0</v>
      </c>
      <c r="P330" s="68"/>
      <c r="Q330" s="68"/>
    </row>
    <row r="331" spans="3:17" ht="12.75">
      <c r="C331" s="298">
        <f aca="true" t="shared" si="99" ref="C331:O334">C319+C325</f>
        <v>1128250</v>
      </c>
      <c r="D331" s="298">
        <f t="shared" si="99"/>
        <v>852628</v>
      </c>
      <c r="E331" s="298">
        <f t="shared" si="99"/>
        <v>28066</v>
      </c>
      <c r="F331" s="298">
        <f t="shared" si="99"/>
        <v>0</v>
      </c>
      <c r="G331" s="298">
        <f t="shared" si="99"/>
        <v>0</v>
      </c>
      <c r="H331" s="298">
        <f t="shared" si="99"/>
        <v>224348</v>
      </c>
      <c r="I331" s="298">
        <f t="shared" si="99"/>
        <v>0</v>
      </c>
      <c r="J331" s="298">
        <f t="shared" si="99"/>
        <v>0</v>
      </c>
      <c r="K331" s="298">
        <f t="shared" si="99"/>
        <v>0</v>
      </c>
      <c r="L331" s="298">
        <f t="shared" si="99"/>
        <v>0</v>
      </c>
      <c r="M331" s="298">
        <f t="shared" si="99"/>
        <v>0</v>
      </c>
      <c r="N331" s="298">
        <f t="shared" si="99"/>
        <v>0</v>
      </c>
      <c r="O331" s="298">
        <f t="shared" si="99"/>
        <v>23208</v>
      </c>
      <c r="P331" s="415"/>
      <c r="Q331" s="415"/>
    </row>
    <row r="332" spans="3:17" ht="12.75">
      <c r="C332" s="298">
        <f t="shared" si="99"/>
        <v>1188034</v>
      </c>
      <c r="D332" s="298">
        <f t="shared" si="99"/>
        <v>870468</v>
      </c>
      <c r="E332" s="298">
        <f t="shared" si="99"/>
        <v>29439</v>
      </c>
      <c r="F332" s="298">
        <f t="shared" si="99"/>
        <v>0</v>
      </c>
      <c r="G332" s="298">
        <f t="shared" si="99"/>
        <v>0</v>
      </c>
      <c r="H332" s="298">
        <f t="shared" si="99"/>
        <v>264919</v>
      </c>
      <c r="I332" s="298">
        <f t="shared" si="99"/>
        <v>0</v>
      </c>
      <c r="J332" s="298">
        <f t="shared" si="99"/>
        <v>0</v>
      </c>
      <c r="K332" s="298">
        <f t="shared" si="99"/>
        <v>0</v>
      </c>
      <c r="L332" s="298">
        <f t="shared" si="99"/>
        <v>0</v>
      </c>
      <c r="M332" s="298">
        <f t="shared" si="99"/>
        <v>0</v>
      </c>
      <c r="N332" s="298">
        <f t="shared" si="99"/>
        <v>0</v>
      </c>
      <c r="O332" s="298">
        <f t="shared" si="99"/>
        <v>23208</v>
      </c>
      <c r="P332" s="415"/>
      <c r="Q332" s="415"/>
    </row>
    <row r="333" spans="3:15" ht="12.75">
      <c r="C333" s="298">
        <f t="shared" si="99"/>
        <v>13610</v>
      </c>
      <c r="D333" s="298">
        <f t="shared" si="99"/>
        <v>31510</v>
      </c>
      <c r="E333" s="298">
        <f t="shared" si="99"/>
        <v>-317</v>
      </c>
      <c r="F333" s="298">
        <f t="shared" si="99"/>
        <v>0</v>
      </c>
      <c r="G333" s="298">
        <f t="shared" si="99"/>
        <v>0</v>
      </c>
      <c r="H333" s="298">
        <f t="shared" si="99"/>
        <v>-17694</v>
      </c>
      <c r="I333" s="298">
        <f t="shared" si="99"/>
        <v>101</v>
      </c>
      <c r="J333" s="298">
        <f t="shared" si="99"/>
        <v>10</v>
      </c>
      <c r="K333" s="298">
        <f t="shared" si="99"/>
        <v>0</v>
      </c>
      <c r="L333" s="298">
        <f t="shared" si="99"/>
        <v>0</v>
      </c>
      <c r="M333" s="298">
        <f t="shared" si="99"/>
        <v>0</v>
      </c>
      <c r="N333" s="298">
        <f t="shared" si="99"/>
        <v>0</v>
      </c>
      <c r="O333" s="298">
        <f t="shared" si="99"/>
        <v>0</v>
      </c>
    </row>
    <row r="334" spans="3:15" ht="12.75">
      <c r="C334" s="298">
        <f t="shared" si="99"/>
        <v>1201644</v>
      </c>
      <c r="D334" s="298">
        <f t="shared" si="99"/>
        <v>901978</v>
      </c>
      <c r="E334" s="298">
        <f t="shared" si="99"/>
        <v>29122</v>
      </c>
      <c r="F334" s="298">
        <f t="shared" si="99"/>
        <v>0</v>
      </c>
      <c r="G334" s="298">
        <f t="shared" si="99"/>
        <v>0</v>
      </c>
      <c r="H334" s="298">
        <f t="shared" si="99"/>
        <v>247225</v>
      </c>
      <c r="I334" s="298">
        <f t="shared" si="99"/>
        <v>101</v>
      </c>
      <c r="J334" s="298">
        <f t="shared" si="99"/>
        <v>10</v>
      </c>
      <c r="K334" s="298">
        <f t="shared" si="99"/>
        <v>0</v>
      </c>
      <c r="L334" s="298">
        <f t="shared" si="99"/>
        <v>0</v>
      </c>
      <c r="M334" s="298">
        <f t="shared" si="99"/>
        <v>0</v>
      </c>
      <c r="N334" s="298">
        <f t="shared" si="99"/>
        <v>0</v>
      </c>
      <c r="O334" s="298">
        <f t="shared" si="99"/>
        <v>23208</v>
      </c>
    </row>
    <row r="335" spans="3:15" ht="12.75">
      <c r="C335" s="153">
        <f>C316-C334</f>
        <v>0</v>
      </c>
      <c r="D335" s="153">
        <f aca="true" t="shared" si="100" ref="D335:O335">D316-D334</f>
        <v>0</v>
      </c>
      <c r="E335" s="153">
        <f t="shared" si="100"/>
        <v>0</v>
      </c>
      <c r="F335" s="153">
        <f t="shared" si="100"/>
        <v>0</v>
      </c>
      <c r="G335" s="153">
        <f t="shared" si="100"/>
        <v>0</v>
      </c>
      <c r="H335" s="153">
        <f t="shared" si="100"/>
        <v>0</v>
      </c>
      <c r="I335" s="153">
        <f t="shared" si="100"/>
        <v>0</v>
      </c>
      <c r="J335" s="153">
        <f t="shared" si="100"/>
        <v>0</v>
      </c>
      <c r="K335" s="153">
        <f t="shared" si="100"/>
        <v>0</v>
      </c>
      <c r="L335" s="153">
        <f t="shared" si="100"/>
        <v>0</v>
      </c>
      <c r="M335" s="153">
        <f t="shared" si="100"/>
        <v>0</v>
      </c>
      <c r="N335" s="153">
        <f t="shared" si="100"/>
        <v>0</v>
      </c>
      <c r="O335" s="153">
        <f t="shared" si="100"/>
        <v>0</v>
      </c>
    </row>
    <row r="336" ht="12.75">
      <c r="D336" s="153"/>
    </row>
    <row r="337" ht="12.75">
      <c r="D337" s="153"/>
    </row>
    <row r="340" ht="12.75">
      <c r="D340" s="153"/>
    </row>
  </sheetData>
  <sheetProtection/>
  <mergeCells count="19">
    <mergeCell ref="A3:O3"/>
    <mergeCell ref="A4:O4"/>
    <mergeCell ref="A5:O5"/>
    <mergeCell ref="K7:M7"/>
    <mergeCell ref="A8:A10"/>
    <mergeCell ref="B8:B10"/>
    <mergeCell ref="C8:C10"/>
    <mergeCell ref="D8:D10"/>
    <mergeCell ref="E8:E10"/>
    <mergeCell ref="F8:F10"/>
    <mergeCell ref="O8:O10"/>
    <mergeCell ref="J11:K11"/>
    <mergeCell ref="L11:M11"/>
    <mergeCell ref="G8:G10"/>
    <mergeCell ref="H8:H10"/>
    <mergeCell ref="I8:I10"/>
    <mergeCell ref="J8:K9"/>
    <mergeCell ref="L8:M9"/>
    <mergeCell ref="N8:N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headerFooter>
    <oddFooter>&amp;C&amp;P.oldal</oddFooter>
  </headerFooter>
  <rowBreaks count="7" manualBreakCount="7">
    <brk id="45" max="14" man="1"/>
    <brk id="89" max="14" man="1"/>
    <brk id="134" max="14" man="1"/>
    <brk id="162" max="14" man="1"/>
    <brk id="205" max="14" man="1"/>
    <brk id="255" max="14" man="1"/>
    <brk id="30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Normal="80" zoomScaleSheetLayoutView="100" zoomScalePageLayoutView="0" workbookViewId="0" topLeftCell="A28">
      <selection activeCell="B5" sqref="B5"/>
    </sheetView>
  </sheetViews>
  <sheetFormatPr defaultColWidth="9.140625" defaultRowHeight="12.75"/>
  <cols>
    <col min="1" max="1" width="32.7109375" style="0" customWidth="1"/>
    <col min="2" max="2" width="16.8515625" style="0" customWidth="1"/>
    <col min="3" max="3" width="10.7109375" style="0" customWidth="1"/>
    <col min="4" max="4" width="9.7109375" style="0" customWidth="1"/>
    <col min="5" max="5" width="9.28125" style="0" customWidth="1"/>
    <col min="6" max="6" width="10.57421875" style="0" customWidth="1"/>
    <col min="7" max="7" width="11.00390625" style="0" customWidth="1"/>
    <col min="8" max="8" width="11.421875" style="0" customWidth="1"/>
    <col min="9" max="9" width="9.7109375" style="0" customWidth="1"/>
    <col min="10" max="10" width="10.8515625" style="0" customWidth="1"/>
    <col min="11" max="11" width="10.28125" style="0" customWidth="1"/>
  </cols>
  <sheetData>
    <row r="1" spans="1:11" ht="15.75">
      <c r="A1" s="28" t="s">
        <v>750</v>
      </c>
      <c r="B1" s="28"/>
      <c r="C1" s="28"/>
      <c r="D1" s="28"/>
      <c r="E1" s="28"/>
      <c r="F1" s="28"/>
      <c r="G1" s="28"/>
      <c r="H1" s="27"/>
      <c r="I1" s="35"/>
      <c r="J1" s="35"/>
      <c r="K1" s="35"/>
    </row>
    <row r="2" spans="1:11" ht="12.75">
      <c r="A2" s="36"/>
      <c r="B2" s="36"/>
      <c r="C2" s="36"/>
      <c r="D2" s="36"/>
      <c r="E2" s="36"/>
      <c r="F2" s="36"/>
      <c r="G2" s="36"/>
      <c r="H2" s="37"/>
      <c r="I2" s="36"/>
      <c r="J2" s="36"/>
      <c r="K2" s="36"/>
    </row>
    <row r="3" spans="1:11" ht="12.75">
      <c r="A3" s="36"/>
      <c r="B3" s="36"/>
      <c r="C3" s="36"/>
      <c r="D3" s="36"/>
      <c r="E3" s="36"/>
      <c r="F3" s="36"/>
      <c r="G3" s="36"/>
      <c r="H3" s="37"/>
      <c r="I3" s="36"/>
      <c r="J3" s="36"/>
      <c r="K3" s="36"/>
    </row>
    <row r="4" spans="1:11" ht="15.75">
      <c r="A4" s="36"/>
      <c r="B4" s="36"/>
      <c r="C4" s="36"/>
      <c r="D4" s="36"/>
      <c r="E4" s="38"/>
      <c r="F4" s="38" t="s">
        <v>26</v>
      </c>
      <c r="G4" s="38"/>
      <c r="H4" s="36"/>
      <c r="I4" s="36"/>
      <c r="J4" s="36"/>
      <c r="K4" s="36"/>
    </row>
    <row r="5" spans="1:11" ht="15.75">
      <c r="A5" s="36"/>
      <c r="B5" s="36"/>
      <c r="C5" s="36"/>
      <c r="D5" s="36"/>
      <c r="E5" s="38"/>
      <c r="F5" s="38" t="s">
        <v>598</v>
      </c>
      <c r="G5" s="38"/>
      <c r="H5" s="36"/>
      <c r="I5" s="36"/>
      <c r="J5" s="36"/>
      <c r="K5" s="36"/>
    </row>
    <row r="6" spans="1:11" ht="15.75">
      <c r="A6" s="36"/>
      <c r="B6" s="36"/>
      <c r="C6" s="36"/>
      <c r="D6" s="36"/>
      <c r="E6" s="38"/>
      <c r="F6" s="38" t="s">
        <v>35</v>
      </c>
      <c r="G6" s="38"/>
      <c r="H6" s="36"/>
      <c r="I6" s="36"/>
      <c r="J6" s="36"/>
      <c r="K6" s="36"/>
    </row>
    <row r="7" spans="1:11" ht="15.75">
      <c r="A7" s="36"/>
      <c r="B7" s="36"/>
      <c r="C7" s="36"/>
      <c r="D7" s="36"/>
      <c r="E7" s="38"/>
      <c r="F7" s="38"/>
      <c r="G7" s="38"/>
      <c r="H7" s="36"/>
      <c r="I7" s="36"/>
      <c r="J7" s="36"/>
      <c r="K7" s="36"/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5">
      <c r="A9" s="39"/>
      <c r="B9" s="39"/>
      <c r="C9" s="39"/>
      <c r="D9" s="39"/>
      <c r="E9" s="39"/>
      <c r="F9" s="39"/>
      <c r="G9" s="39"/>
      <c r="H9" s="5"/>
      <c r="I9" s="39"/>
      <c r="J9" s="5" t="s">
        <v>28</v>
      </c>
      <c r="K9" s="39"/>
    </row>
    <row r="10" spans="1:11" ht="12.75">
      <c r="A10" s="616" t="s">
        <v>422</v>
      </c>
      <c r="B10" s="607" t="s">
        <v>424</v>
      </c>
      <c r="C10" s="624" t="s">
        <v>36</v>
      </c>
      <c r="D10" s="641"/>
      <c r="E10" s="641"/>
      <c r="F10" s="641"/>
      <c r="G10" s="641"/>
      <c r="H10" s="624" t="s">
        <v>37</v>
      </c>
      <c r="I10" s="642"/>
      <c r="J10" s="643"/>
      <c r="K10" s="607" t="s">
        <v>225</v>
      </c>
    </row>
    <row r="11" spans="1:11" ht="12.75" customHeight="1">
      <c r="A11" s="617"/>
      <c r="B11" s="611"/>
      <c r="C11" s="607" t="s">
        <v>80</v>
      </c>
      <c r="D11" s="607" t="s">
        <v>81</v>
      </c>
      <c r="E11" s="607" t="s">
        <v>102</v>
      </c>
      <c r="F11" s="605" t="s">
        <v>246</v>
      </c>
      <c r="G11" s="605" t="s">
        <v>218</v>
      </c>
      <c r="H11" s="607" t="s">
        <v>39</v>
      </c>
      <c r="I11" s="607" t="s">
        <v>38</v>
      </c>
      <c r="J11" s="626" t="s">
        <v>274</v>
      </c>
      <c r="K11" s="611"/>
    </row>
    <row r="12" spans="1:11" ht="12.75">
      <c r="A12" s="617"/>
      <c r="B12" s="611"/>
      <c r="C12" s="611"/>
      <c r="D12" s="611"/>
      <c r="E12" s="611"/>
      <c r="F12" s="644"/>
      <c r="G12" s="644"/>
      <c r="H12" s="611"/>
      <c r="I12" s="611"/>
      <c r="J12" s="645"/>
      <c r="K12" s="611"/>
    </row>
    <row r="13" spans="1:11" ht="26.25" customHeight="1">
      <c r="A13" s="640"/>
      <c r="B13" s="606"/>
      <c r="C13" s="608"/>
      <c r="D13" s="608"/>
      <c r="E13" s="608"/>
      <c r="F13" s="606"/>
      <c r="G13" s="606"/>
      <c r="H13" s="608"/>
      <c r="I13" s="608"/>
      <c r="J13" s="646"/>
      <c r="K13" s="608"/>
    </row>
    <row r="14" spans="1:11" ht="12.75">
      <c r="A14" s="7" t="s">
        <v>8</v>
      </c>
      <c r="B14" s="16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 ht="12.75">
      <c r="A15" s="29" t="s">
        <v>133</v>
      </c>
      <c r="B15" s="119"/>
      <c r="C15" s="121"/>
      <c r="D15" s="123"/>
      <c r="E15" s="119"/>
      <c r="F15" s="123"/>
      <c r="G15" s="119"/>
      <c r="H15" s="123"/>
      <c r="I15" s="119"/>
      <c r="J15" s="123"/>
      <c r="K15" s="119"/>
    </row>
    <row r="16" spans="1:11" ht="12.75">
      <c r="A16" s="33" t="s">
        <v>32</v>
      </c>
      <c r="B16" s="93">
        <f>SUM(C16:K16)</f>
        <v>913443</v>
      </c>
      <c r="C16" s="115">
        <f>SUM('5.1'!D280)</f>
        <v>107982</v>
      </c>
      <c r="D16" s="115">
        <f>SUM('5.1'!E280)</f>
        <v>25585</v>
      </c>
      <c r="E16" s="115">
        <f>SUM('5.1'!F280)</f>
        <v>332651</v>
      </c>
      <c r="F16" s="115">
        <f>SUM('5.1'!G280)</f>
        <v>10460</v>
      </c>
      <c r="G16" s="115">
        <f>SUM('5.1'!H280)</f>
        <v>140201</v>
      </c>
      <c r="H16" s="115">
        <f>SUM('5.1'!I280)</f>
        <v>149064</v>
      </c>
      <c r="I16" s="115">
        <f>SUM('5.1'!J280)</f>
        <v>136000</v>
      </c>
      <c r="J16" s="115">
        <f>SUM('5.1'!K280)</f>
        <v>11500</v>
      </c>
      <c r="K16" s="115">
        <f>SUM('5.1'!L280)</f>
        <v>0</v>
      </c>
    </row>
    <row r="17" spans="1:11" ht="12.75">
      <c r="A17" s="33" t="s">
        <v>421</v>
      </c>
      <c r="B17" s="93">
        <f>SUM(C17:K17)</f>
        <v>1649839</v>
      </c>
      <c r="C17" s="115">
        <f>SUM('5.1'!D281)</f>
        <v>125027</v>
      </c>
      <c r="D17" s="115">
        <f>SUM('5.1'!E281)</f>
        <v>26028</v>
      </c>
      <c r="E17" s="115">
        <f>SUM('5.1'!F281)</f>
        <v>393150</v>
      </c>
      <c r="F17" s="115">
        <f>SUM('5.1'!G281)</f>
        <v>15666</v>
      </c>
      <c r="G17" s="115">
        <f>SUM('5.1'!H281)</f>
        <v>173650</v>
      </c>
      <c r="H17" s="115">
        <f>SUM('5.1'!I281)</f>
        <v>338906</v>
      </c>
      <c r="I17" s="115">
        <f>SUM('5.1'!J281)</f>
        <v>156751</v>
      </c>
      <c r="J17" s="115">
        <f>SUM('5.1'!K281)</f>
        <v>22961</v>
      </c>
      <c r="K17" s="115">
        <f>SUM('5.1'!L281)</f>
        <v>397700</v>
      </c>
    </row>
    <row r="18" spans="1:12" ht="12.75">
      <c r="A18" s="30" t="s">
        <v>599</v>
      </c>
      <c r="B18" s="93">
        <f>SUM(C18:K18)</f>
        <v>1533909</v>
      </c>
      <c r="C18" s="114">
        <f>SUM('5.1'!D283)</f>
        <v>120027</v>
      </c>
      <c r="D18" s="114">
        <f>SUM('5.1'!E283)</f>
        <v>23528</v>
      </c>
      <c r="E18" s="114">
        <f>SUM('5.1'!F283)</f>
        <v>368663</v>
      </c>
      <c r="F18" s="114">
        <f>SUM('5.1'!G283)</f>
        <v>12810</v>
      </c>
      <c r="G18" s="114">
        <f>SUM('5.1'!H283)</f>
        <v>210552</v>
      </c>
      <c r="H18" s="114">
        <f>SUM('5.1'!I283)</f>
        <v>220820</v>
      </c>
      <c r="I18" s="114">
        <f>SUM('5.1'!J283)</f>
        <v>141633</v>
      </c>
      <c r="J18" s="114">
        <f>SUM('5.1'!K283)</f>
        <v>22461</v>
      </c>
      <c r="K18" s="114">
        <f>SUM('5.1'!L283)</f>
        <v>413415</v>
      </c>
      <c r="L18" s="153"/>
    </row>
    <row r="19" spans="1:11" ht="12.75">
      <c r="A19" s="23" t="s">
        <v>72</v>
      </c>
      <c r="B19" s="135"/>
      <c r="C19" s="119"/>
      <c r="D19" s="123"/>
      <c r="E19" s="119"/>
      <c r="F19" s="123"/>
      <c r="G19" s="119"/>
      <c r="H19" s="119"/>
      <c r="I19" s="127"/>
      <c r="J19" s="119"/>
      <c r="K19" s="119"/>
    </row>
    <row r="20" spans="1:11" ht="12.75">
      <c r="A20" s="33" t="s">
        <v>32</v>
      </c>
      <c r="B20" s="140">
        <f>SUM(C20:K20)</f>
        <v>276843</v>
      </c>
      <c r="C20" s="93">
        <f>SUM('5.2'!E53)</f>
        <v>154165</v>
      </c>
      <c r="D20" s="93">
        <f>SUM('5.2'!F53)</f>
        <v>45603</v>
      </c>
      <c r="E20" s="93">
        <f>SUM('5.2'!G53)</f>
        <v>51354</v>
      </c>
      <c r="F20" s="93">
        <f>SUM('5.2'!H53)</f>
        <v>15610</v>
      </c>
      <c r="G20" s="93">
        <f>SUM('5.2'!I53)</f>
        <v>0</v>
      </c>
      <c r="H20" s="93">
        <f>SUM('5.2'!J53)</f>
        <v>10111</v>
      </c>
      <c r="I20" s="93">
        <f>SUM('5.2'!K53)</f>
        <v>0</v>
      </c>
      <c r="J20" s="93">
        <f>SUM('5.2'!L53)</f>
        <v>0</v>
      </c>
      <c r="K20" s="93">
        <f>SUM('5.2'!M53)</f>
        <v>0</v>
      </c>
    </row>
    <row r="21" spans="1:11" ht="12.75">
      <c r="A21" s="33" t="s">
        <v>421</v>
      </c>
      <c r="B21" s="140">
        <f>SUM(C21:K21)</f>
        <v>282009</v>
      </c>
      <c r="C21" s="93">
        <f>SUM('5.2'!E54)</f>
        <v>157946</v>
      </c>
      <c r="D21" s="93">
        <f>SUM('5.2'!F54)</f>
        <v>45603</v>
      </c>
      <c r="E21" s="93">
        <f>SUM('5.2'!G54)</f>
        <v>51824</v>
      </c>
      <c r="F21" s="93">
        <f>SUM('5.2'!H54)</f>
        <v>16294</v>
      </c>
      <c r="G21" s="93">
        <f>SUM('5.2'!I54)</f>
        <v>0</v>
      </c>
      <c r="H21" s="93">
        <f>SUM('5.2'!J54)</f>
        <v>10342</v>
      </c>
      <c r="I21" s="93">
        <f>SUM('5.2'!K54)</f>
        <v>0</v>
      </c>
      <c r="J21" s="93">
        <f>SUM('5.2'!L54)</f>
        <v>0</v>
      </c>
      <c r="K21" s="93">
        <f>SUM('5.2'!M54)</f>
        <v>0</v>
      </c>
    </row>
    <row r="22" spans="1:11" ht="12.75">
      <c r="A22" s="30" t="s">
        <v>599</v>
      </c>
      <c r="B22" s="116">
        <f>SUM(C22:K22)</f>
        <v>274783</v>
      </c>
      <c r="C22" s="117">
        <f>SUM('5.2'!E56)</f>
        <v>157946</v>
      </c>
      <c r="D22" s="117">
        <f>SUM('5.2'!F56)</f>
        <v>45603</v>
      </c>
      <c r="E22" s="117">
        <f>SUM('5.2'!G56)</f>
        <v>44635</v>
      </c>
      <c r="F22" s="117">
        <f>SUM('5.2'!H56)</f>
        <v>15815</v>
      </c>
      <c r="G22" s="117">
        <f>SUM('5.2'!I56)</f>
        <v>0</v>
      </c>
      <c r="H22" s="117">
        <f>SUM('5.2'!J56)</f>
        <v>10784</v>
      </c>
      <c r="I22" s="117">
        <f>SUM('5.2'!K56)</f>
        <v>0</v>
      </c>
      <c r="J22" s="117">
        <f>SUM('5.2'!L56)</f>
        <v>0</v>
      </c>
      <c r="K22" s="117">
        <f>SUM('5.2'!M56)</f>
        <v>0</v>
      </c>
    </row>
    <row r="23" spans="1:11" ht="12.75">
      <c r="A23" s="13" t="s">
        <v>232</v>
      </c>
      <c r="B23" s="135"/>
      <c r="C23" s="135"/>
      <c r="D23" s="137"/>
      <c r="E23" s="135"/>
      <c r="F23" s="137"/>
      <c r="G23" s="135"/>
      <c r="H23" s="135"/>
      <c r="I23" s="137"/>
      <c r="J23" s="135"/>
      <c r="K23" s="135"/>
    </row>
    <row r="24" spans="1:11" s="274" customFormat="1" ht="12.75">
      <c r="A24" s="33" t="s">
        <v>32</v>
      </c>
      <c r="B24" s="93">
        <f>SUM(C24:K24)</f>
        <v>117419</v>
      </c>
      <c r="C24" s="93">
        <v>73432</v>
      </c>
      <c r="D24" s="127">
        <v>19624</v>
      </c>
      <c r="E24" s="93">
        <v>24363</v>
      </c>
      <c r="F24" s="127"/>
      <c r="G24" s="93"/>
      <c r="H24" s="93"/>
      <c r="I24" s="127"/>
      <c r="J24" s="93"/>
      <c r="K24" s="93"/>
    </row>
    <row r="25" spans="1:11" s="274" customFormat="1" ht="12.75">
      <c r="A25" s="33" t="s">
        <v>421</v>
      </c>
      <c r="B25" s="93">
        <f>SUM(C25:K25)</f>
        <v>125840</v>
      </c>
      <c r="C25" s="93">
        <v>73992</v>
      </c>
      <c r="D25" s="127">
        <v>19776</v>
      </c>
      <c r="E25" s="93">
        <v>31477</v>
      </c>
      <c r="F25" s="127"/>
      <c r="G25" s="93"/>
      <c r="H25" s="93">
        <v>595</v>
      </c>
      <c r="I25" s="127"/>
      <c r="J25" s="93"/>
      <c r="K25" s="93"/>
    </row>
    <row r="26" spans="1:11" ht="12.75">
      <c r="A26" s="30" t="s">
        <v>599</v>
      </c>
      <c r="B26" s="117">
        <f>SUM(C26:K26)</f>
        <v>116585</v>
      </c>
      <c r="C26" s="116">
        <v>73620</v>
      </c>
      <c r="D26" s="116">
        <v>20325</v>
      </c>
      <c r="E26" s="116">
        <v>22263</v>
      </c>
      <c r="F26" s="116">
        <v>0</v>
      </c>
      <c r="G26" s="116">
        <v>0</v>
      </c>
      <c r="H26" s="116">
        <v>377</v>
      </c>
      <c r="I26" s="116">
        <v>0</v>
      </c>
      <c r="J26" s="116">
        <v>0</v>
      </c>
      <c r="K26" s="116">
        <v>0</v>
      </c>
    </row>
    <row r="27" spans="1:11" ht="12.75">
      <c r="A27" s="13" t="s">
        <v>233</v>
      </c>
      <c r="B27" s="135"/>
      <c r="C27" s="135"/>
      <c r="D27" s="137"/>
      <c r="E27" s="135"/>
      <c r="F27" s="137"/>
      <c r="G27" s="135"/>
      <c r="H27" s="135"/>
      <c r="I27" s="137"/>
      <c r="J27" s="135"/>
      <c r="K27" s="135"/>
    </row>
    <row r="28" spans="1:11" ht="12.75">
      <c r="A28" s="33" t="s">
        <v>32</v>
      </c>
      <c r="B28" s="140">
        <f>SUM(C28:K28)</f>
        <v>96049</v>
      </c>
      <c r="C28" s="140">
        <v>61968</v>
      </c>
      <c r="D28" s="372">
        <v>16429</v>
      </c>
      <c r="E28" s="140">
        <v>17652</v>
      </c>
      <c r="F28" s="131"/>
      <c r="G28" s="130"/>
      <c r="H28" s="130"/>
      <c r="I28" s="131"/>
      <c r="J28" s="130"/>
      <c r="K28" s="130"/>
    </row>
    <row r="29" spans="1:11" ht="12.75">
      <c r="A29" s="33" t="s">
        <v>421</v>
      </c>
      <c r="B29" s="140">
        <f>SUM(C29:K29)</f>
        <v>102693</v>
      </c>
      <c r="C29" s="140">
        <v>62694</v>
      </c>
      <c r="D29" s="372">
        <v>16626</v>
      </c>
      <c r="E29" s="140">
        <v>22565</v>
      </c>
      <c r="F29" s="131"/>
      <c r="G29" s="130"/>
      <c r="H29" s="130">
        <v>808</v>
      </c>
      <c r="I29" s="131"/>
      <c r="J29" s="130"/>
      <c r="K29" s="130"/>
    </row>
    <row r="30" spans="1:11" ht="12.75">
      <c r="A30" s="30" t="s">
        <v>599</v>
      </c>
      <c r="B30" s="116">
        <f>SUM(C30:K30)</f>
        <v>101952</v>
      </c>
      <c r="C30" s="116">
        <v>62694</v>
      </c>
      <c r="D30" s="116">
        <v>17053</v>
      </c>
      <c r="E30" s="116">
        <v>21705</v>
      </c>
      <c r="F30" s="116">
        <v>0</v>
      </c>
      <c r="G30" s="116">
        <v>0</v>
      </c>
      <c r="H30" s="116">
        <v>500</v>
      </c>
      <c r="I30" s="116">
        <v>0</v>
      </c>
      <c r="J30" s="116">
        <v>0</v>
      </c>
      <c r="K30" s="116">
        <v>0</v>
      </c>
    </row>
    <row r="31" spans="1:11" ht="12.75">
      <c r="A31" s="13" t="s">
        <v>234</v>
      </c>
      <c r="B31" s="130"/>
      <c r="C31" s="135"/>
      <c r="D31" s="137"/>
      <c r="E31" s="135"/>
      <c r="F31" s="137"/>
      <c r="G31" s="135"/>
      <c r="H31" s="135"/>
      <c r="I31" s="137"/>
      <c r="J31" s="135"/>
      <c r="K31" s="135"/>
    </row>
    <row r="32" spans="1:11" ht="12.75">
      <c r="A32" s="33" t="s">
        <v>32</v>
      </c>
      <c r="B32" s="140">
        <f>SUM(C32:K32)</f>
        <v>56533</v>
      </c>
      <c r="C32" s="140">
        <v>36744</v>
      </c>
      <c r="D32" s="372">
        <v>9793</v>
      </c>
      <c r="E32" s="140">
        <v>9996</v>
      </c>
      <c r="F32" s="131"/>
      <c r="G32" s="130"/>
      <c r="H32" s="130"/>
      <c r="I32" s="131"/>
      <c r="J32" s="130"/>
      <c r="K32" s="130"/>
    </row>
    <row r="33" spans="1:11" ht="12.75">
      <c r="A33" s="33" t="s">
        <v>421</v>
      </c>
      <c r="B33" s="140">
        <f>SUM(C33:K33)</f>
        <v>59342</v>
      </c>
      <c r="C33" s="140">
        <v>36936</v>
      </c>
      <c r="D33" s="372">
        <v>9845</v>
      </c>
      <c r="E33" s="140">
        <v>12180</v>
      </c>
      <c r="F33" s="131"/>
      <c r="G33" s="130"/>
      <c r="H33" s="130">
        <v>381</v>
      </c>
      <c r="I33" s="131"/>
      <c r="J33" s="130"/>
      <c r="K33" s="130"/>
    </row>
    <row r="34" spans="1:11" ht="12.75">
      <c r="A34" s="30" t="s">
        <v>599</v>
      </c>
      <c r="B34" s="140">
        <f>SUM(C34:K34)</f>
        <v>56555</v>
      </c>
      <c r="C34" s="116">
        <v>35595</v>
      </c>
      <c r="D34" s="116">
        <v>9630</v>
      </c>
      <c r="E34" s="116">
        <v>11025</v>
      </c>
      <c r="F34" s="116">
        <v>0</v>
      </c>
      <c r="G34" s="116">
        <v>0</v>
      </c>
      <c r="H34" s="116">
        <v>305</v>
      </c>
      <c r="I34" s="116">
        <v>0</v>
      </c>
      <c r="J34" s="116">
        <v>0</v>
      </c>
      <c r="K34" s="116">
        <v>0</v>
      </c>
    </row>
    <row r="35" spans="1:11" ht="12.75">
      <c r="A35" s="13" t="s">
        <v>247</v>
      </c>
      <c r="B35" s="373"/>
      <c r="C35" s="119"/>
      <c r="D35" s="123"/>
      <c r="E35" s="119"/>
      <c r="F35" s="123"/>
      <c r="G35" s="119"/>
      <c r="H35" s="119"/>
      <c r="I35" s="123"/>
      <c r="J35" s="119"/>
      <c r="K35" s="119"/>
    </row>
    <row r="36" spans="1:11" ht="12.75">
      <c r="A36" s="33" t="s">
        <v>32</v>
      </c>
      <c r="B36" s="140">
        <f>SUM(C36:K36)</f>
        <v>23993</v>
      </c>
      <c r="C36" s="93">
        <v>16175</v>
      </c>
      <c r="D36" s="127">
        <v>4370</v>
      </c>
      <c r="E36" s="93">
        <v>3448</v>
      </c>
      <c r="F36" s="127"/>
      <c r="G36" s="93"/>
      <c r="H36" s="93"/>
      <c r="I36" s="127"/>
      <c r="J36" s="93"/>
      <c r="K36" s="93"/>
    </row>
    <row r="37" spans="1:11" ht="12.75">
      <c r="A37" s="33" t="s">
        <v>421</v>
      </c>
      <c r="B37" s="140">
        <f>SUM(C37:K37)</f>
        <v>24889</v>
      </c>
      <c r="C37" s="93">
        <v>16563</v>
      </c>
      <c r="D37" s="127">
        <v>4475</v>
      </c>
      <c r="E37" s="93">
        <v>2701</v>
      </c>
      <c r="F37" s="127"/>
      <c r="G37" s="93"/>
      <c r="H37" s="93">
        <v>1150</v>
      </c>
      <c r="I37" s="127"/>
      <c r="J37" s="93"/>
      <c r="K37" s="93"/>
    </row>
    <row r="38" spans="1:11" ht="12.75">
      <c r="A38" s="30" t="s">
        <v>599</v>
      </c>
      <c r="B38" s="140">
        <f>SUM(C38:K38)</f>
        <v>25331</v>
      </c>
      <c r="C38" s="117">
        <v>16160</v>
      </c>
      <c r="D38" s="117">
        <v>4374</v>
      </c>
      <c r="E38" s="117">
        <v>2927</v>
      </c>
      <c r="F38" s="117">
        <v>0</v>
      </c>
      <c r="G38" s="117">
        <v>0</v>
      </c>
      <c r="H38" s="116">
        <v>1870</v>
      </c>
      <c r="I38" s="117">
        <v>0</v>
      </c>
      <c r="J38" s="117">
        <v>0</v>
      </c>
      <c r="K38" s="117">
        <v>0</v>
      </c>
    </row>
    <row r="39" spans="1:11" ht="12.75">
      <c r="A39" s="23" t="s">
        <v>248</v>
      </c>
      <c r="B39" s="373"/>
      <c r="C39" s="119"/>
      <c r="D39" s="123"/>
      <c r="E39" s="119"/>
      <c r="F39" s="123"/>
      <c r="G39" s="119"/>
      <c r="H39" s="119"/>
      <c r="I39" s="123"/>
      <c r="J39" s="119"/>
      <c r="K39" s="119"/>
    </row>
    <row r="40" spans="1:11" ht="12.75">
      <c r="A40" s="33" t="s">
        <v>32</v>
      </c>
      <c r="B40" s="140">
        <f>SUM(C40:K40)</f>
        <v>143832</v>
      </c>
      <c r="C40" s="93">
        <v>65944</v>
      </c>
      <c r="D40" s="127">
        <v>16117</v>
      </c>
      <c r="E40" s="93">
        <v>61771</v>
      </c>
      <c r="F40" s="127"/>
      <c r="G40" s="93"/>
      <c r="H40" s="93"/>
      <c r="I40" s="127"/>
      <c r="J40" s="93"/>
      <c r="K40" s="93"/>
    </row>
    <row r="41" spans="1:11" ht="12.75">
      <c r="A41" s="33" t="s">
        <v>421</v>
      </c>
      <c r="B41" s="140">
        <f>SUM(C41:K41)</f>
        <v>158744</v>
      </c>
      <c r="C41" s="93">
        <v>72944</v>
      </c>
      <c r="D41" s="127">
        <v>17980</v>
      </c>
      <c r="E41" s="93">
        <v>65229</v>
      </c>
      <c r="F41" s="127"/>
      <c r="G41" s="93"/>
      <c r="H41" s="93">
        <v>2591</v>
      </c>
      <c r="I41" s="127"/>
      <c r="J41" s="93"/>
      <c r="K41" s="93"/>
    </row>
    <row r="42" spans="1:11" ht="12.75">
      <c r="A42" s="30" t="s">
        <v>485</v>
      </c>
      <c r="B42" s="116">
        <f>SUM(C42:K42)</f>
        <v>160645</v>
      </c>
      <c r="C42" s="117">
        <v>73481</v>
      </c>
      <c r="D42" s="117">
        <v>20516</v>
      </c>
      <c r="E42" s="117">
        <v>63487</v>
      </c>
      <c r="F42" s="117">
        <v>0</v>
      </c>
      <c r="G42" s="117">
        <v>0</v>
      </c>
      <c r="H42" s="116">
        <v>3161</v>
      </c>
      <c r="I42" s="117">
        <v>0</v>
      </c>
      <c r="J42" s="117">
        <v>0</v>
      </c>
      <c r="K42" s="117">
        <v>0</v>
      </c>
    </row>
    <row r="43" spans="1:11" ht="12.75">
      <c r="A43" s="13" t="s">
        <v>249</v>
      </c>
      <c r="B43" s="373"/>
      <c r="C43" s="119"/>
      <c r="D43" s="123"/>
      <c r="E43" s="119"/>
      <c r="F43" s="123"/>
      <c r="G43" s="119"/>
      <c r="H43" s="119"/>
      <c r="I43" s="123"/>
      <c r="J43" s="119"/>
      <c r="K43" s="119"/>
    </row>
    <row r="44" spans="1:11" ht="12.75">
      <c r="A44" s="33" t="s">
        <v>32</v>
      </c>
      <c r="B44" s="140">
        <f>SUM(C44:K44)</f>
        <v>38212</v>
      </c>
      <c r="C44" s="93">
        <v>22466</v>
      </c>
      <c r="D44" s="127">
        <v>6144</v>
      </c>
      <c r="E44" s="93">
        <v>9602</v>
      </c>
      <c r="F44" s="127"/>
      <c r="G44" s="93"/>
      <c r="H44" s="93"/>
      <c r="I44" s="127"/>
      <c r="J44" s="93"/>
      <c r="K44" s="93"/>
    </row>
    <row r="45" spans="1:11" ht="12.75">
      <c r="A45" s="33" t="s">
        <v>421</v>
      </c>
      <c r="B45" s="140">
        <f>SUM(C45:K45)</f>
        <v>43177</v>
      </c>
      <c r="C45" s="93">
        <v>25060</v>
      </c>
      <c r="D45" s="127">
        <v>6845</v>
      </c>
      <c r="E45" s="93">
        <v>11172</v>
      </c>
      <c r="F45" s="127"/>
      <c r="G45" s="93"/>
      <c r="H45" s="93">
        <v>100</v>
      </c>
      <c r="I45" s="127"/>
      <c r="J45" s="93"/>
      <c r="K45" s="93"/>
    </row>
    <row r="46" spans="1:11" ht="12.75">
      <c r="A46" s="30" t="s">
        <v>599</v>
      </c>
      <c r="B46" s="116">
        <f>SUM(C46:K46)</f>
        <v>40426</v>
      </c>
      <c r="C46" s="117">
        <v>23290</v>
      </c>
      <c r="D46" s="117">
        <v>6300</v>
      </c>
      <c r="E46" s="117">
        <v>10591</v>
      </c>
      <c r="F46" s="117">
        <v>0</v>
      </c>
      <c r="G46" s="117">
        <v>0</v>
      </c>
      <c r="H46" s="116">
        <v>245</v>
      </c>
      <c r="I46" s="117">
        <v>0</v>
      </c>
      <c r="J46" s="117">
        <v>0</v>
      </c>
      <c r="K46" s="117">
        <v>0</v>
      </c>
    </row>
    <row r="47" spans="1:11" ht="12.75">
      <c r="A47" s="13" t="s">
        <v>250</v>
      </c>
      <c r="B47" s="373"/>
      <c r="C47" s="119"/>
      <c r="D47" s="123"/>
      <c r="E47" s="119"/>
      <c r="F47" s="123"/>
      <c r="G47" s="119"/>
      <c r="H47" s="119"/>
      <c r="I47" s="123"/>
      <c r="J47" s="119"/>
      <c r="K47" s="119"/>
    </row>
    <row r="48" spans="1:11" ht="12.75">
      <c r="A48" s="33" t="s">
        <v>32</v>
      </c>
      <c r="B48" s="140">
        <f>SUM(C48:K48)</f>
        <v>116882</v>
      </c>
      <c r="C48" s="93">
        <v>33724</v>
      </c>
      <c r="D48" s="127">
        <v>9082</v>
      </c>
      <c r="E48" s="93">
        <v>54376</v>
      </c>
      <c r="F48" s="127"/>
      <c r="G48" s="93">
        <v>19700</v>
      </c>
      <c r="H48" s="93"/>
      <c r="I48" s="127"/>
      <c r="J48" s="93"/>
      <c r="K48" s="93"/>
    </row>
    <row r="49" spans="1:11" ht="12.75">
      <c r="A49" s="33" t="s">
        <v>421</v>
      </c>
      <c r="B49" s="140">
        <f>SUM(C49:K49)</f>
        <v>124121</v>
      </c>
      <c r="C49" s="93">
        <v>34028</v>
      </c>
      <c r="D49" s="127">
        <v>9164</v>
      </c>
      <c r="E49" s="93">
        <v>54939</v>
      </c>
      <c r="F49" s="127"/>
      <c r="G49" s="93">
        <v>20790</v>
      </c>
      <c r="H49" s="93">
        <v>5200</v>
      </c>
      <c r="I49" s="127"/>
      <c r="J49" s="93"/>
      <c r="K49" s="93"/>
    </row>
    <row r="50" spans="1:11" ht="12.75">
      <c r="A50" s="30" t="s">
        <v>599</v>
      </c>
      <c r="B50" s="116">
        <f>SUM(C50:K50)</f>
        <v>125274</v>
      </c>
      <c r="C50" s="117">
        <v>31220</v>
      </c>
      <c r="D50" s="117">
        <v>8490</v>
      </c>
      <c r="E50" s="117">
        <v>60503</v>
      </c>
      <c r="F50" s="117">
        <v>0</v>
      </c>
      <c r="G50" s="117">
        <v>21526</v>
      </c>
      <c r="H50" s="116">
        <v>3535</v>
      </c>
      <c r="I50" s="117">
        <v>0</v>
      </c>
      <c r="J50" s="117">
        <v>0</v>
      </c>
      <c r="K50" s="117">
        <v>0</v>
      </c>
    </row>
    <row r="51" spans="1:11" ht="12.75">
      <c r="A51" s="13" t="s">
        <v>238</v>
      </c>
      <c r="B51" s="373"/>
      <c r="C51" s="119"/>
      <c r="D51" s="123"/>
      <c r="E51" s="119"/>
      <c r="F51" s="123"/>
      <c r="G51" s="119"/>
      <c r="H51" s="119"/>
      <c r="I51" s="123"/>
      <c r="J51" s="119"/>
      <c r="K51" s="119"/>
    </row>
    <row r="52" spans="1:11" ht="12.75">
      <c r="A52" s="33" t="s">
        <v>32</v>
      </c>
      <c r="B52" s="140">
        <f>SUM(C52:K52)</f>
        <v>60000</v>
      </c>
      <c r="C52" s="93">
        <v>16065</v>
      </c>
      <c r="D52" s="127">
        <v>4277</v>
      </c>
      <c r="E52" s="93">
        <v>39658</v>
      </c>
      <c r="F52" s="127"/>
      <c r="G52" s="93"/>
      <c r="H52" s="93"/>
      <c r="I52" s="127"/>
      <c r="J52" s="93"/>
      <c r="K52" s="93"/>
    </row>
    <row r="53" spans="1:11" ht="12.75">
      <c r="A53" s="33" t="s">
        <v>421</v>
      </c>
      <c r="B53" s="140">
        <f>SUM(C53:K53)</f>
        <v>83103</v>
      </c>
      <c r="C53" s="93">
        <v>16073</v>
      </c>
      <c r="D53" s="127">
        <v>4279</v>
      </c>
      <c r="E53" s="93">
        <v>42521</v>
      </c>
      <c r="F53" s="127"/>
      <c r="G53" s="93"/>
      <c r="H53" s="93">
        <v>20230</v>
      </c>
      <c r="I53" s="127"/>
      <c r="J53" s="93"/>
      <c r="K53" s="93"/>
    </row>
    <row r="54" spans="1:11" ht="12.75">
      <c r="A54" s="30" t="s">
        <v>599</v>
      </c>
      <c r="B54" s="116">
        <f>SUM(C54:K54)</f>
        <v>76620</v>
      </c>
      <c r="C54" s="117">
        <v>15455</v>
      </c>
      <c r="D54" s="117">
        <v>4210</v>
      </c>
      <c r="E54" s="117">
        <v>37585</v>
      </c>
      <c r="F54" s="117">
        <v>0</v>
      </c>
      <c r="G54" s="117">
        <v>0</v>
      </c>
      <c r="H54" s="116">
        <v>19370</v>
      </c>
      <c r="I54" s="117">
        <v>0</v>
      </c>
      <c r="J54" s="117">
        <v>0</v>
      </c>
      <c r="K54" s="117">
        <v>0</v>
      </c>
    </row>
    <row r="55" spans="1:11" ht="12.75">
      <c r="A55" s="13" t="s">
        <v>239</v>
      </c>
      <c r="B55" s="140"/>
      <c r="C55" s="119"/>
      <c r="D55" s="123"/>
      <c r="E55" s="119"/>
      <c r="F55" s="123"/>
      <c r="G55" s="119"/>
      <c r="H55" s="119"/>
      <c r="I55" s="123"/>
      <c r="J55" s="119"/>
      <c r="K55" s="119"/>
    </row>
    <row r="56" spans="1:11" ht="12.75">
      <c r="A56" s="33" t="s">
        <v>32</v>
      </c>
      <c r="B56" s="140">
        <f>SUM(C56:K56)</f>
        <v>417946</v>
      </c>
      <c r="C56" s="93">
        <v>110920</v>
      </c>
      <c r="D56" s="127">
        <v>29812</v>
      </c>
      <c r="E56" s="93">
        <v>277214</v>
      </c>
      <c r="F56" s="127"/>
      <c r="G56" s="93"/>
      <c r="H56" s="93"/>
      <c r="I56" s="127"/>
      <c r="J56" s="93"/>
      <c r="K56" s="93"/>
    </row>
    <row r="57" spans="1:11" ht="12.75">
      <c r="A57" s="33" t="s">
        <v>421</v>
      </c>
      <c r="B57" s="140">
        <f>SUM(C57:K57)</f>
        <v>466125</v>
      </c>
      <c r="C57" s="93">
        <v>122969</v>
      </c>
      <c r="D57" s="127">
        <v>32722</v>
      </c>
      <c r="E57" s="93">
        <v>308489</v>
      </c>
      <c r="F57" s="127"/>
      <c r="G57" s="93"/>
      <c r="H57" s="93">
        <v>1945</v>
      </c>
      <c r="I57" s="127"/>
      <c r="J57" s="93"/>
      <c r="K57" s="93"/>
    </row>
    <row r="58" spans="1:11" ht="12.75">
      <c r="A58" s="30" t="s">
        <v>599</v>
      </c>
      <c r="B58" s="140">
        <f>SUM(C58:K58)</f>
        <v>498256</v>
      </c>
      <c r="C58" s="117">
        <v>121521</v>
      </c>
      <c r="D58" s="117">
        <v>34170</v>
      </c>
      <c r="E58" s="117">
        <v>341745</v>
      </c>
      <c r="F58" s="117">
        <v>0</v>
      </c>
      <c r="G58" s="117">
        <v>0</v>
      </c>
      <c r="H58" s="117">
        <v>820</v>
      </c>
      <c r="I58" s="117">
        <v>0</v>
      </c>
      <c r="J58" s="117">
        <v>0</v>
      </c>
      <c r="K58" s="117">
        <v>0</v>
      </c>
    </row>
    <row r="59" spans="1:11" ht="12.75">
      <c r="A59" s="13" t="s">
        <v>107</v>
      </c>
      <c r="B59" s="373"/>
      <c r="C59" s="119"/>
      <c r="D59" s="122"/>
      <c r="E59" s="119"/>
      <c r="F59" s="123"/>
      <c r="G59" s="119"/>
      <c r="H59" s="123"/>
      <c r="I59" s="119"/>
      <c r="J59" s="123"/>
      <c r="K59" s="119"/>
    </row>
    <row r="60" spans="1:11" ht="12.75">
      <c r="A60" s="33" t="s">
        <v>32</v>
      </c>
      <c r="B60" s="140">
        <f>SUM(C60:K60)</f>
        <v>2261152</v>
      </c>
      <c r="C60" s="93">
        <f>SUM(C16,C20,C24,C28,C32,C36,C40,C44,C48,C52,C56)</f>
        <v>699585</v>
      </c>
      <c r="D60" s="93">
        <f aca="true" t="shared" si="0" ref="D60:K60">SUM(D16,D20,D24,D28,D32,D36,D40,D44,D48,D52,D56)</f>
        <v>186836</v>
      </c>
      <c r="E60" s="93">
        <f t="shared" si="0"/>
        <v>882085</v>
      </c>
      <c r="F60" s="93">
        <f t="shared" si="0"/>
        <v>26070</v>
      </c>
      <c r="G60" s="93">
        <f t="shared" si="0"/>
        <v>159901</v>
      </c>
      <c r="H60" s="93">
        <f t="shared" si="0"/>
        <v>159175</v>
      </c>
      <c r="I60" s="93">
        <f t="shared" si="0"/>
        <v>136000</v>
      </c>
      <c r="J60" s="93">
        <f t="shared" si="0"/>
        <v>11500</v>
      </c>
      <c r="K60" s="93">
        <f t="shared" si="0"/>
        <v>0</v>
      </c>
    </row>
    <row r="61" spans="1:11" ht="12.75">
      <c r="A61" s="33" t="s">
        <v>421</v>
      </c>
      <c r="B61" s="140">
        <f>SUM(C61:K61)</f>
        <v>3119882</v>
      </c>
      <c r="C61" s="93">
        <f aca="true" t="shared" si="1" ref="C61:K62">SUM(C17,C21,C25,C29,C33,C37,C41,C45,C49,C53,C57)</f>
        <v>744232</v>
      </c>
      <c r="D61" s="93">
        <f t="shared" si="1"/>
        <v>193343</v>
      </c>
      <c r="E61" s="93">
        <f t="shared" si="1"/>
        <v>996247</v>
      </c>
      <c r="F61" s="93">
        <f t="shared" si="1"/>
        <v>31960</v>
      </c>
      <c r="G61" s="93">
        <f t="shared" si="1"/>
        <v>194440</v>
      </c>
      <c r="H61" s="93">
        <f t="shared" si="1"/>
        <v>382248</v>
      </c>
      <c r="I61" s="93">
        <f t="shared" si="1"/>
        <v>156751</v>
      </c>
      <c r="J61" s="93">
        <f t="shared" si="1"/>
        <v>22961</v>
      </c>
      <c r="K61" s="93">
        <f t="shared" si="1"/>
        <v>397700</v>
      </c>
    </row>
    <row r="62" spans="1:11" ht="12.75">
      <c r="A62" s="30" t="s">
        <v>599</v>
      </c>
      <c r="B62" s="116">
        <f>SUM(C62:K62)</f>
        <v>3010336</v>
      </c>
      <c r="C62" s="117">
        <f t="shared" si="1"/>
        <v>731009</v>
      </c>
      <c r="D62" s="117">
        <f t="shared" si="1"/>
        <v>194199</v>
      </c>
      <c r="E62" s="117">
        <f t="shared" si="1"/>
        <v>985129</v>
      </c>
      <c r="F62" s="117">
        <f t="shared" si="1"/>
        <v>28625</v>
      </c>
      <c r="G62" s="117">
        <f t="shared" si="1"/>
        <v>232078</v>
      </c>
      <c r="H62" s="117">
        <f t="shared" si="1"/>
        <v>261787</v>
      </c>
      <c r="I62" s="117">
        <f t="shared" si="1"/>
        <v>141633</v>
      </c>
      <c r="J62" s="117">
        <f t="shared" si="1"/>
        <v>22461</v>
      </c>
      <c r="K62" s="117">
        <f t="shared" si="1"/>
        <v>413415</v>
      </c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 t="s">
        <v>163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164</v>
      </c>
      <c r="B67" s="159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</sheetData>
  <sheetProtection/>
  <mergeCells count="13">
    <mergeCell ref="H11:H13"/>
    <mergeCell ref="J11:J13"/>
    <mergeCell ref="I11:I13"/>
    <mergeCell ref="B10:B13"/>
    <mergeCell ref="A10:A13"/>
    <mergeCell ref="K10:K13"/>
    <mergeCell ref="D11:D13"/>
    <mergeCell ref="C10:G10"/>
    <mergeCell ref="H10:J10"/>
    <mergeCell ref="F11:F13"/>
    <mergeCell ref="E11:E13"/>
    <mergeCell ref="C11:C13"/>
    <mergeCell ref="G11:G1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59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6"/>
  <sheetViews>
    <sheetView view="pageBreakPreview" zoomScaleSheetLayoutView="100" zoomScalePageLayoutView="0" workbookViewId="0" topLeftCell="A8">
      <pane ySplit="1740" topLeftCell="A274" activePane="bottomLeft" state="split"/>
      <selection pane="topLeft" activeCell="F12" sqref="F12"/>
      <selection pane="bottomLeft" activeCell="A3" sqref="A3:L3"/>
    </sheetView>
  </sheetViews>
  <sheetFormatPr defaultColWidth="9.140625" defaultRowHeight="12.75"/>
  <cols>
    <col min="1" max="1" width="42.421875" style="0" customWidth="1"/>
    <col min="2" max="2" width="8.421875" style="0" customWidth="1"/>
    <col min="3" max="3" width="9.7109375" style="0" customWidth="1"/>
    <col min="4" max="4" width="9.8515625" style="0" bestFit="1" customWidth="1"/>
    <col min="5" max="5" width="10.8515625" style="0" customWidth="1"/>
    <col min="6" max="7" width="9.7109375" style="0" customWidth="1"/>
    <col min="8" max="8" width="10.421875" style="0" customWidth="1"/>
    <col min="9" max="9" width="10.57421875" style="0" customWidth="1"/>
    <col min="10" max="10" width="9.7109375" style="0" customWidth="1"/>
    <col min="11" max="11" width="11.140625" style="0" customWidth="1"/>
    <col min="12" max="12" width="10.28125" style="0" customWidth="1"/>
    <col min="14" max="14" width="9.8515625" style="0" bestFit="1" customWidth="1"/>
  </cols>
  <sheetData>
    <row r="1" spans="1:12" ht="15.75">
      <c r="A1" s="4" t="s">
        <v>751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647" t="s">
        <v>131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</row>
    <row r="4" spans="1:12" ht="15.75">
      <c r="A4" s="647" t="s">
        <v>601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</row>
    <row r="5" spans="1:12" ht="15.75">
      <c r="A5" s="647" t="s">
        <v>20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>
      <c r="A7" s="607" t="s">
        <v>422</v>
      </c>
      <c r="B7" s="635" t="s">
        <v>301</v>
      </c>
      <c r="C7" s="607" t="s">
        <v>425</v>
      </c>
      <c r="D7" s="624" t="s">
        <v>36</v>
      </c>
      <c r="E7" s="641"/>
      <c r="F7" s="641"/>
      <c r="G7" s="641"/>
      <c r="H7" s="641"/>
      <c r="I7" s="624" t="s">
        <v>37</v>
      </c>
      <c r="J7" s="642"/>
      <c r="K7" s="643"/>
      <c r="L7" s="607" t="s">
        <v>225</v>
      </c>
    </row>
    <row r="8" spans="1:12" ht="12.75" customHeight="1">
      <c r="A8" s="611"/>
      <c r="B8" s="636"/>
      <c r="C8" s="611"/>
      <c r="D8" s="607" t="s">
        <v>80</v>
      </c>
      <c r="E8" s="607" t="s">
        <v>81</v>
      </c>
      <c r="F8" s="607" t="s">
        <v>102</v>
      </c>
      <c r="G8" s="605" t="s">
        <v>246</v>
      </c>
      <c r="H8" s="605" t="s">
        <v>218</v>
      </c>
      <c r="I8" s="607" t="s">
        <v>39</v>
      </c>
      <c r="J8" s="607" t="s">
        <v>38</v>
      </c>
      <c r="K8" s="626" t="s">
        <v>275</v>
      </c>
      <c r="L8" s="611"/>
    </row>
    <row r="9" spans="1:12" ht="12.75">
      <c r="A9" s="611"/>
      <c r="B9" s="636"/>
      <c r="C9" s="611"/>
      <c r="D9" s="611"/>
      <c r="E9" s="611"/>
      <c r="F9" s="611"/>
      <c r="G9" s="644"/>
      <c r="H9" s="644"/>
      <c r="I9" s="611"/>
      <c r="J9" s="611"/>
      <c r="K9" s="645"/>
      <c r="L9" s="611"/>
    </row>
    <row r="10" spans="1:12" ht="23.25" customHeight="1">
      <c r="A10" s="608"/>
      <c r="B10" s="608"/>
      <c r="C10" s="608"/>
      <c r="D10" s="608"/>
      <c r="E10" s="608"/>
      <c r="F10" s="608"/>
      <c r="G10" s="606"/>
      <c r="H10" s="606"/>
      <c r="I10" s="608"/>
      <c r="J10" s="608"/>
      <c r="K10" s="646"/>
      <c r="L10" s="608"/>
    </row>
    <row r="11" spans="1:12" ht="12.75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2" ht="12.75">
      <c r="A12" s="43" t="s">
        <v>253</v>
      </c>
      <c r="B12" s="13"/>
      <c r="C12" s="13"/>
      <c r="D12" s="121"/>
      <c r="E12" s="119"/>
      <c r="F12" s="120"/>
      <c r="G12" s="119"/>
      <c r="H12" s="120"/>
      <c r="I12" s="119"/>
      <c r="J12" s="122"/>
      <c r="K12" s="119"/>
      <c r="L12" s="119"/>
    </row>
    <row r="13" spans="1:12" ht="12.75">
      <c r="A13" s="45" t="s">
        <v>41</v>
      </c>
      <c r="B13" s="23"/>
      <c r="C13" s="140">
        <f aca="true" t="shared" si="0" ref="C13:C19">SUM(D13:L13)</f>
        <v>40725</v>
      </c>
      <c r="D13" s="115">
        <v>32067</v>
      </c>
      <c r="E13" s="93">
        <v>8658</v>
      </c>
      <c r="F13" s="120"/>
      <c r="G13" s="93"/>
      <c r="H13" s="120"/>
      <c r="I13" s="93"/>
      <c r="J13" s="136"/>
      <c r="K13" s="93"/>
      <c r="L13" s="93"/>
    </row>
    <row r="14" spans="1:12" ht="12.75">
      <c r="A14" s="45" t="s">
        <v>413</v>
      </c>
      <c r="B14" s="23"/>
      <c r="C14" s="140">
        <f t="shared" si="0"/>
        <v>45654</v>
      </c>
      <c r="D14" s="115">
        <v>31916</v>
      </c>
      <c r="E14" s="93">
        <v>8658</v>
      </c>
      <c r="F14" s="120">
        <v>5080</v>
      </c>
      <c r="G14" s="93"/>
      <c r="H14" s="120"/>
      <c r="I14" s="93"/>
      <c r="J14" s="136"/>
      <c r="K14" s="93"/>
      <c r="L14" s="93"/>
    </row>
    <row r="15" spans="1:12" ht="12.75">
      <c r="A15" s="45" t="s">
        <v>615</v>
      </c>
      <c r="B15" s="23"/>
      <c r="C15" s="140">
        <f t="shared" si="0"/>
        <v>87</v>
      </c>
      <c r="D15" s="115"/>
      <c r="E15" s="115"/>
      <c r="F15" s="120">
        <v>87</v>
      </c>
      <c r="G15" s="93"/>
      <c r="H15" s="120"/>
      <c r="I15" s="93"/>
      <c r="J15" s="127"/>
      <c r="K15" s="93"/>
      <c r="L15" s="115"/>
    </row>
    <row r="16" spans="1:12" ht="12.75">
      <c r="A16" s="45" t="s">
        <v>687</v>
      </c>
      <c r="B16" s="23"/>
      <c r="C16" s="140"/>
      <c r="D16" s="115"/>
      <c r="E16" s="115"/>
      <c r="F16" s="120"/>
      <c r="G16" s="93"/>
      <c r="H16" s="120"/>
      <c r="I16" s="93"/>
      <c r="J16" s="127"/>
      <c r="K16" s="93"/>
      <c r="L16" s="115"/>
    </row>
    <row r="17" spans="1:12" ht="12.75">
      <c r="A17" s="45" t="s">
        <v>633</v>
      </c>
      <c r="B17" s="23"/>
      <c r="C17" s="140">
        <f t="shared" si="0"/>
        <v>225</v>
      </c>
      <c r="D17" s="115"/>
      <c r="E17" s="115"/>
      <c r="F17" s="120"/>
      <c r="G17" s="93"/>
      <c r="H17" s="120"/>
      <c r="I17" s="93">
        <v>225</v>
      </c>
      <c r="J17" s="127"/>
      <c r="K17" s="93"/>
      <c r="L17" s="115"/>
    </row>
    <row r="18" spans="1:12" ht="12.75">
      <c r="A18" s="45" t="s">
        <v>430</v>
      </c>
      <c r="B18" s="23"/>
      <c r="C18" s="140">
        <f t="shared" si="0"/>
        <v>-7188</v>
      </c>
      <c r="D18" s="115">
        <v>-5000</v>
      </c>
      <c r="E18" s="115">
        <v>-2500</v>
      </c>
      <c r="F18" s="120">
        <v>87</v>
      </c>
      <c r="G18" s="93"/>
      <c r="H18" s="120"/>
      <c r="I18" s="93">
        <v>225</v>
      </c>
      <c r="J18" s="127"/>
      <c r="K18" s="93"/>
      <c r="L18" s="115"/>
    </row>
    <row r="19" spans="1:12" ht="12.75">
      <c r="A19" s="15" t="s">
        <v>591</v>
      </c>
      <c r="B19" s="334" t="s">
        <v>198</v>
      </c>
      <c r="C19" s="117">
        <f t="shared" si="0"/>
        <v>38466</v>
      </c>
      <c r="D19" s="114">
        <f>SUM(D14,D18)</f>
        <v>26916</v>
      </c>
      <c r="E19" s="114">
        <f aca="true" t="shared" si="1" ref="E19:L19">SUM(E14,E18)</f>
        <v>6158</v>
      </c>
      <c r="F19" s="114">
        <f t="shared" si="1"/>
        <v>5167</v>
      </c>
      <c r="G19" s="114">
        <f t="shared" si="1"/>
        <v>0</v>
      </c>
      <c r="H19" s="114">
        <f t="shared" si="1"/>
        <v>0</v>
      </c>
      <c r="I19" s="114">
        <f t="shared" si="1"/>
        <v>225</v>
      </c>
      <c r="J19" s="125">
        <f t="shared" si="1"/>
        <v>0</v>
      </c>
      <c r="K19" s="117">
        <f t="shared" si="1"/>
        <v>0</v>
      </c>
      <c r="L19" s="114">
        <f t="shared" si="1"/>
        <v>0</v>
      </c>
    </row>
    <row r="20" spans="1:12" ht="12.75">
      <c r="A20" s="43" t="s">
        <v>254</v>
      </c>
      <c r="B20" s="19"/>
      <c r="C20" s="13"/>
      <c r="D20" s="121"/>
      <c r="E20" s="119"/>
      <c r="F20" s="123"/>
      <c r="G20" s="119"/>
      <c r="H20" s="123"/>
      <c r="I20" s="119"/>
      <c r="J20" s="122"/>
      <c r="K20" s="119"/>
      <c r="L20" s="119"/>
    </row>
    <row r="21" spans="1:12" ht="12.75">
      <c r="A21" s="45" t="s">
        <v>41</v>
      </c>
      <c r="B21" s="19"/>
      <c r="C21" s="140">
        <f aca="true" t="shared" si="2" ref="C21:C26">SUM(D21:L21)</f>
        <v>3000</v>
      </c>
      <c r="D21" s="115"/>
      <c r="E21" s="93"/>
      <c r="F21" s="127">
        <v>3000</v>
      </c>
      <c r="G21" s="93"/>
      <c r="H21" s="127"/>
      <c r="I21" s="93"/>
      <c r="J21" s="136"/>
      <c r="K21" s="93"/>
      <c r="L21" s="93"/>
    </row>
    <row r="22" spans="1:12" ht="12.75">
      <c r="A22" s="45" t="s">
        <v>413</v>
      </c>
      <c r="B22" s="19"/>
      <c r="C22" s="140">
        <f t="shared" si="2"/>
        <v>3000</v>
      </c>
      <c r="D22" s="115"/>
      <c r="E22" s="93"/>
      <c r="F22" s="127">
        <v>3000</v>
      </c>
      <c r="G22" s="93"/>
      <c r="H22" s="127"/>
      <c r="I22" s="93"/>
      <c r="J22" s="136"/>
      <c r="K22" s="93"/>
      <c r="L22" s="93"/>
    </row>
    <row r="23" spans="1:12" ht="12.75">
      <c r="A23" s="45" t="s">
        <v>616</v>
      </c>
      <c r="B23" s="19"/>
      <c r="C23" s="140">
        <f t="shared" si="2"/>
        <v>-1154</v>
      </c>
      <c r="D23" s="115"/>
      <c r="E23" s="93"/>
      <c r="F23" s="127">
        <v>-1154</v>
      </c>
      <c r="G23" s="93"/>
      <c r="H23" s="127"/>
      <c r="I23" s="93"/>
      <c r="J23" s="136"/>
      <c r="K23" s="93"/>
      <c r="L23" s="93"/>
    </row>
    <row r="24" spans="1:12" ht="12.75">
      <c r="A24" s="45" t="s">
        <v>634</v>
      </c>
      <c r="B24" s="19"/>
      <c r="C24" s="140">
        <f t="shared" si="2"/>
        <v>1481</v>
      </c>
      <c r="D24" s="115"/>
      <c r="E24" s="93"/>
      <c r="F24" s="127"/>
      <c r="G24" s="93"/>
      <c r="H24" s="127"/>
      <c r="I24" s="93">
        <v>1481</v>
      </c>
      <c r="J24" s="136"/>
      <c r="K24" s="93"/>
      <c r="L24" s="93"/>
    </row>
    <row r="25" spans="1:12" ht="12.75">
      <c r="A25" s="45" t="s">
        <v>430</v>
      </c>
      <c r="B25" s="19"/>
      <c r="C25" s="140">
        <f t="shared" si="2"/>
        <v>327</v>
      </c>
      <c r="D25" s="115"/>
      <c r="E25" s="93"/>
      <c r="F25" s="127">
        <v>-1154</v>
      </c>
      <c r="G25" s="93"/>
      <c r="H25" s="127"/>
      <c r="I25" s="93">
        <v>1481</v>
      </c>
      <c r="J25" s="136"/>
      <c r="K25" s="93"/>
      <c r="L25" s="93"/>
    </row>
    <row r="26" spans="1:12" ht="12.75">
      <c r="A26" s="15" t="s">
        <v>591</v>
      </c>
      <c r="B26" s="334" t="s">
        <v>196</v>
      </c>
      <c r="C26" s="117">
        <f t="shared" si="2"/>
        <v>3327</v>
      </c>
      <c r="D26" s="114">
        <f>SUM(D22,D25)</f>
        <v>0</v>
      </c>
      <c r="E26" s="114">
        <f aca="true" t="shared" si="3" ref="E26:L26">SUM(E22,E25)</f>
        <v>0</v>
      </c>
      <c r="F26" s="114">
        <f t="shared" si="3"/>
        <v>1846</v>
      </c>
      <c r="G26" s="114">
        <f t="shared" si="3"/>
        <v>0</v>
      </c>
      <c r="H26" s="114">
        <f t="shared" si="3"/>
        <v>0</v>
      </c>
      <c r="I26" s="114">
        <f t="shared" si="3"/>
        <v>1481</v>
      </c>
      <c r="J26" s="114">
        <f t="shared" si="3"/>
        <v>0</v>
      </c>
      <c r="K26" s="114">
        <f t="shared" si="3"/>
        <v>0</v>
      </c>
      <c r="L26" s="114">
        <f t="shared" si="3"/>
        <v>0</v>
      </c>
    </row>
    <row r="27" spans="1:12" ht="12.75">
      <c r="A27" s="376" t="s">
        <v>255</v>
      </c>
      <c r="B27" s="19"/>
      <c r="C27" s="23"/>
      <c r="D27" s="121"/>
      <c r="E27" s="119"/>
      <c r="F27" s="119"/>
      <c r="G27" s="121"/>
      <c r="H27" s="123"/>
      <c r="I27" s="119"/>
      <c r="J27" s="122"/>
      <c r="K27" s="119"/>
      <c r="L27" s="119"/>
    </row>
    <row r="28" spans="1:12" ht="12.75">
      <c r="A28" s="45" t="s">
        <v>41</v>
      </c>
      <c r="B28" s="19"/>
      <c r="C28" s="140">
        <f aca="true" t="shared" si="4" ref="C28:C39">SUM(D28:L28)</f>
        <v>185030</v>
      </c>
      <c r="D28" s="115"/>
      <c r="E28" s="93"/>
      <c r="F28" s="93">
        <v>65050</v>
      </c>
      <c r="G28" s="115"/>
      <c r="H28" s="127"/>
      <c r="I28" s="93">
        <v>93980</v>
      </c>
      <c r="J28" s="136">
        <v>26000</v>
      </c>
      <c r="K28" s="93"/>
      <c r="L28" s="93"/>
    </row>
    <row r="29" spans="1:12" ht="12.75">
      <c r="A29" s="45" t="s">
        <v>483</v>
      </c>
      <c r="B29" s="19"/>
      <c r="C29" s="140">
        <f t="shared" si="4"/>
        <v>266400</v>
      </c>
      <c r="D29" s="115"/>
      <c r="E29" s="93"/>
      <c r="F29" s="93">
        <v>64750</v>
      </c>
      <c r="G29" s="115"/>
      <c r="H29" s="127"/>
      <c r="I29" s="93">
        <v>174800</v>
      </c>
      <c r="J29" s="136">
        <v>26850</v>
      </c>
      <c r="K29" s="93"/>
      <c r="L29" s="93"/>
    </row>
    <row r="30" spans="1:12" ht="12.75">
      <c r="A30" s="45" t="s">
        <v>512</v>
      </c>
      <c r="B30" s="19"/>
      <c r="C30" s="140">
        <f t="shared" si="4"/>
        <v>936</v>
      </c>
      <c r="D30" s="115"/>
      <c r="E30" s="93"/>
      <c r="F30" s="93">
        <v>936</v>
      </c>
      <c r="G30" s="115"/>
      <c r="H30" s="127"/>
      <c r="I30" s="93"/>
      <c r="J30" s="136"/>
      <c r="K30" s="93"/>
      <c r="L30" s="93"/>
    </row>
    <row r="31" spans="1:12" ht="12.75">
      <c r="A31" s="45" t="s">
        <v>623</v>
      </c>
      <c r="B31" s="19"/>
      <c r="C31" s="140">
        <f t="shared" si="4"/>
        <v>8400</v>
      </c>
      <c r="D31" s="115"/>
      <c r="E31" s="93"/>
      <c r="F31" s="93">
        <v>8400</v>
      </c>
      <c r="G31" s="115"/>
      <c r="H31" s="127"/>
      <c r="I31" s="93"/>
      <c r="J31" s="136"/>
      <c r="K31" s="93"/>
      <c r="L31" s="93"/>
    </row>
    <row r="32" spans="1:12" ht="12.75">
      <c r="A32" s="45" t="s">
        <v>617</v>
      </c>
      <c r="B32" s="19"/>
      <c r="C32" s="140">
        <f t="shared" si="4"/>
        <v>1055</v>
      </c>
      <c r="D32" s="115"/>
      <c r="E32" s="93"/>
      <c r="F32" s="93">
        <v>1055</v>
      </c>
      <c r="G32" s="115"/>
      <c r="H32" s="127"/>
      <c r="I32" s="93"/>
      <c r="J32" s="136"/>
      <c r="K32" s="93"/>
      <c r="L32" s="93"/>
    </row>
    <row r="33" spans="1:12" ht="12.75">
      <c r="A33" s="45" t="s">
        <v>618</v>
      </c>
      <c r="B33" s="19"/>
      <c r="C33" s="140">
        <f t="shared" si="4"/>
        <v>3941</v>
      </c>
      <c r="D33" s="115"/>
      <c r="E33" s="93"/>
      <c r="F33" s="93">
        <v>3941</v>
      </c>
      <c r="G33" s="115"/>
      <c r="H33" s="127"/>
      <c r="I33" s="93"/>
      <c r="J33" s="136"/>
      <c r="K33" s="93"/>
      <c r="L33" s="93"/>
    </row>
    <row r="34" spans="1:12" ht="12.75">
      <c r="A34" s="45" t="s">
        <v>619</v>
      </c>
      <c r="B34" s="19"/>
      <c r="C34" s="140">
        <f t="shared" si="4"/>
        <v>1732</v>
      </c>
      <c r="D34" s="115"/>
      <c r="E34" s="93"/>
      <c r="F34" s="93">
        <v>1732</v>
      </c>
      <c r="G34" s="115"/>
      <c r="H34" s="127"/>
      <c r="I34" s="93"/>
      <c r="J34" s="136"/>
      <c r="K34" s="93"/>
      <c r="L34" s="93"/>
    </row>
    <row r="35" spans="1:12" ht="12.75">
      <c r="A35" s="45" t="s">
        <v>620</v>
      </c>
      <c r="B35" s="19"/>
      <c r="C35" s="140">
        <f t="shared" si="4"/>
        <v>3612</v>
      </c>
      <c r="D35" s="115"/>
      <c r="E35" s="93"/>
      <c r="F35" s="93">
        <v>3612</v>
      </c>
      <c r="G35" s="115"/>
      <c r="H35" s="127"/>
      <c r="I35" s="93"/>
      <c r="J35" s="136"/>
      <c r="K35" s="93"/>
      <c r="L35" s="93"/>
    </row>
    <row r="36" spans="1:12" ht="12.75">
      <c r="A36" s="45" t="s">
        <v>621</v>
      </c>
      <c r="B36" s="19"/>
      <c r="C36" s="140">
        <f t="shared" si="4"/>
        <v>-10688</v>
      </c>
      <c r="D36" s="115"/>
      <c r="E36" s="93"/>
      <c r="F36" s="93"/>
      <c r="G36" s="115"/>
      <c r="H36" s="127"/>
      <c r="I36" s="93">
        <v>-10688</v>
      </c>
      <c r="J36" s="136"/>
      <c r="K36" s="93"/>
      <c r="L36" s="93"/>
    </row>
    <row r="37" spans="1:12" ht="12.75">
      <c r="A37" s="45" t="s">
        <v>622</v>
      </c>
      <c r="B37" s="19"/>
      <c r="C37" s="140">
        <f>SUM(D37:L37)</f>
        <v>-19721</v>
      </c>
      <c r="D37" s="115"/>
      <c r="E37" s="115"/>
      <c r="F37" s="93"/>
      <c r="G37" s="115"/>
      <c r="H37" s="127"/>
      <c r="I37" s="93"/>
      <c r="J37" s="127">
        <v>-19721</v>
      </c>
      <c r="K37" s="93"/>
      <c r="L37" s="115"/>
    </row>
    <row r="38" spans="1:12" ht="12.75">
      <c r="A38" s="45" t="s">
        <v>431</v>
      </c>
      <c r="B38" s="19"/>
      <c r="C38" s="140">
        <f t="shared" si="4"/>
        <v>-10733</v>
      </c>
      <c r="D38" s="115">
        <f aca="true" t="shared" si="5" ref="D38:L38">SUM(D30:D37)</f>
        <v>0</v>
      </c>
      <c r="E38" s="115">
        <f t="shared" si="5"/>
        <v>0</v>
      </c>
      <c r="F38" s="93">
        <f t="shared" si="5"/>
        <v>19676</v>
      </c>
      <c r="G38" s="115">
        <f t="shared" si="5"/>
        <v>0</v>
      </c>
      <c r="H38" s="115">
        <f t="shared" si="5"/>
        <v>0</v>
      </c>
      <c r="I38" s="115">
        <f t="shared" si="5"/>
        <v>-10688</v>
      </c>
      <c r="J38" s="115">
        <f t="shared" si="5"/>
        <v>-19721</v>
      </c>
      <c r="K38" s="115">
        <f t="shared" si="5"/>
        <v>0</v>
      </c>
      <c r="L38" s="115">
        <f t="shared" si="5"/>
        <v>0</v>
      </c>
    </row>
    <row r="39" spans="1:12" ht="12.75">
      <c r="A39" s="15" t="s">
        <v>591</v>
      </c>
      <c r="B39" s="335" t="s">
        <v>196</v>
      </c>
      <c r="C39" s="117">
        <f t="shared" si="4"/>
        <v>255667</v>
      </c>
      <c r="D39" s="114">
        <f aca="true" t="shared" si="6" ref="D39:L39">SUM(D29,D38)</f>
        <v>0</v>
      </c>
      <c r="E39" s="114">
        <f t="shared" si="6"/>
        <v>0</v>
      </c>
      <c r="F39" s="117">
        <f t="shared" si="6"/>
        <v>84426</v>
      </c>
      <c r="G39" s="114">
        <f t="shared" si="6"/>
        <v>0</v>
      </c>
      <c r="H39" s="114">
        <f t="shared" si="6"/>
        <v>0</v>
      </c>
      <c r="I39" s="114">
        <f t="shared" si="6"/>
        <v>164112</v>
      </c>
      <c r="J39" s="114">
        <f t="shared" si="6"/>
        <v>7129</v>
      </c>
      <c r="K39" s="114">
        <f t="shared" si="6"/>
        <v>0</v>
      </c>
      <c r="L39" s="114">
        <f t="shared" si="6"/>
        <v>0</v>
      </c>
    </row>
    <row r="40" spans="1:12" ht="12.75">
      <c r="A40" s="579" t="s">
        <v>256</v>
      </c>
      <c r="B40" s="7"/>
      <c r="C40" s="13"/>
      <c r="D40" s="121"/>
      <c r="E40" s="93"/>
      <c r="F40" s="120"/>
      <c r="G40" s="93"/>
      <c r="H40" s="126"/>
      <c r="I40" s="93"/>
      <c r="J40" s="122"/>
      <c r="K40" s="119"/>
      <c r="L40" s="119"/>
    </row>
    <row r="41" spans="1:12" ht="12.75">
      <c r="A41" s="45" t="s">
        <v>41</v>
      </c>
      <c r="B41" s="19"/>
      <c r="C41" s="140">
        <f aca="true" t="shared" si="7" ref="C41:C46">SUM(D41:L41)</f>
        <v>0</v>
      </c>
      <c r="D41" s="115"/>
      <c r="E41" s="93"/>
      <c r="F41" s="120"/>
      <c r="G41" s="93"/>
      <c r="H41" s="126"/>
      <c r="I41" s="93"/>
      <c r="J41" s="136"/>
      <c r="K41" s="93"/>
      <c r="L41" s="93"/>
    </row>
    <row r="42" spans="1:12" ht="12.75">
      <c r="A42" s="45" t="s">
        <v>480</v>
      </c>
      <c r="B42" s="19"/>
      <c r="C42" s="140">
        <f t="shared" si="7"/>
        <v>15822</v>
      </c>
      <c r="D42" s="115"/>
      <c r="E42" s="93"/>
      <c r="F42" s="120"/>
      <c r="G42" s="93"/>
      <c r="H42" s="126">
        <v>15822</v>
      </c>
      <c r="I42" s="93"/>
      <c r="J42" s="136"/>
      <c r="K42" s="93"/>
      <c r="L42" s="93"/>
    </row>
    <row r="43" spans="1:12" ht="12.75">
      <c r="A43" s="45" t="s">
        <v>686</v>
      </c>
      <c r="B43" s="19"/>
      <c r="C43" s="140">
        <f t="shared" si="7"/>
        <v>1</v>
      </c>
      <c r="D43" s="115"/>
      <c r="E43" s="93"/>
      <c r="F43" s="120"/>
      <c r="G43" s="93"/>
      <c r="H43" s="126">
        <v>-15714</v>
      </c>
      <c r="I43" s="93"/>
      <c r="J43" s="136"/>
      <c r="K43" s="93"/>
      <c r="L43" s="93">
        <v>15715</v>
      </c>
    </row>
    <row r="44" spans="1:12" ht="12.75">
      <c r="A44" s="45" t="s">
        <v>677</v>
      </c>
      <c r="B44" s="19"/>
      <c r="C44" s="140">
        <f t="shared" si="7"/>
        <v>3</v>
      </c>
      <c r="D44" s="115"/>
      <c r="E44" s="93"/>
      <c r="F44" s="120">
        <v>3</v>
      </c>
      <c r="G44" s="93"/>
      <c r="H44" s="126"/>
      <c r="I44" s="93"/>
      <c r="J44" s="136"/>
      <c r="K44" s="93"/>
      <c r="L44" s="93"/>
    </row>
    <row r="45" spans="1:12" ht="12.75">
      <c r="A45" s="45" t="s">
        <v>431</v>
      </c>
      <c r="B45" s="19"/>
      <c r="C45" s="140">
        <f t="shared" si="7"/>
        <v>4</v>
      </c>
      <c r="D45" s="115"/>
      <c r="E45" s="93"/>
      <c r="F45" s="120">
        <v>3</v>
      </c>
      <c r="G45" s="93"/>
      <c r="H45" s="126">
        <v>-15714</v>
      </c>
      <c r="I45" s="93"/>
      <c r="J45" s="136"/>
      <c r="K45" s="93"/>
      <c r="L45" s="93">
        <v>15715</v>
      </c>
    </row>
    <row r="46" spans="1:12" ht="12.75">
      <c r="A46" s="15" t="s">
        <v>591</v>
      </c>
      <c r="B46" s="334" t="s">
        <v>196</v>
      </c>
      <c r="C46" s="117">
        <f t="shared" si="7"/>
        <v>15826</v>
      </c>
      <c r="D46" s="114">
        <v>0</v>
      </c>
      <c r="E46" s="93">
        <v>0</v>
      </c>
      <c r="F46" s="120">
        <v>3</v>
      </c>
      <c r="G46" s="93">
        <v>0</v>
      </c>
      <c r="H46" s="120">
        <f>SUM(H42,H45)</f>
        <v>108</v>
      </c>
      <c r="I46" s="93">
        <v>0</v>
      </c>
      <c r="J46" s="124">
        <v>0</v>
      </c>
      <c r="K46" s="117">
        <v>0</v>
      </c>
      <c r="L46" s="117">
        <v>15715</v>
      </c>
    </row>
    <row r="47" spans="1:12" ht="12.75">
      <c r="A47" s="43" t="s">
        <v>257</v>
      </c>
      <c r="B47" s="7"/>
      <c r="C47" s="13"/>
      <c r="D47" s="121"/>
      <c r="E47" s="119"/>
      <c r="F47" s="123"/>
      <c r="G47" s="119"/>
      <c r="H47" s="123"/>
      <c r="I47" s="119"/>
      <c r="J47" s="122"/>
      <c r="K47" s="119"/>
      <c r="L47" s="119"/>
    </row>
    <row r="48" spans="1:12" ht="12.75">
      <c r="A48" s="45" t="s">
        <v>41</v>
      </c>
      <c r="B48" s="19"/>
      <c r="C48" s="140">
        <f>SUM(D48:L48)</f>
        <v>0</v>
      </c>
      <c r="D48" s="115"/>
      <c r="E48" s="93"/>
      <c r="F48" s="127"/>
      <c r="G48" s="93"/>
      <c r="H48" s="127"/>
      <c r="I48" s="93"/>
      <c r="J48" s="136"/>
      <c r="K48" s="93"/>
      <c r="L48" s="93"/>
    </row>
    <row r="49" spans="1:12" ht="12.75">
      <c r="A49" s="45" t="s">
        <v>480</v>
      </c>
      <c r="B49" s="19"/>
      <c r="C49" s="140"/>
      <c r="D49" s="115"/>
      <c r="E49" s="93"/>
      <c r="F49" s="127"/>
      <c r="G49" s="93"/>
      <c r="H49" s="127"/>
      <c r="I49" s="93"/>
      <c r="J49" s="136"/>
      <c r="K49" s="93"/>
      <c r="L49" s="93"/>
    </row>
    <row r="50" spans="1:12" ht="12.75">
      <c r="A50" s="15" t="s">
        <v>591</v>
      </c>
      <c r="B50" s="334" t="s">
        <v>196</v>
      </c>
      <c r="C50" s="117">
        <f>SUM(D50:L50)</f>
        <v>0</v>
      </c>
      <c r="D50" s="114">
        <v>0</v>
      </c>
      <c r="E50" s="117">
        <v>0</v>
      </c>
      <c r="F50" s="125">
        <v>0</v>
      </c>
      <c r="G50" s="117">
        <v>0</v>
      </c>
      <c r="H50" s="125">
        <v>0</v>
      </c>
      <c r="I50" s="117">
        <v>0</v>
      </c>
      <c r="J50" s="124">
        <v>0</v>
      </c>
      <c r="K50" s="117">
        <v>0</v>
      </c>
      <c r="L50" s="117">
        <v>0</v>
      </c>
    </row>
    <row r="51" spans="1:12" ht="12.75">
      <c r="A51" s="579" t="s">
        <v>258</v>
      </c>
      <c r="B51" s="7"/>
      <c r="C51" s="13"/>
      <c r="D51" s="121"/>
      <c r="E51" s="119"/>
      <c r="F51" s="123"/>
      <c r="G51" s="119"/>
      <c r="H51" s="123"/>
      <c r="I51" s="119"/>
      <c r="J51" s="122"/>
      <c r="K51" s="119"/>
      <c r="L51" s="119"/>
    </row>
    <row r="52" spans="1:12" ht="12.75">
      <c r="A52" s="45" t="s">
        <v>41</v>
      </c>
      <c r="B52" s="19"/>
      <c r="C52" s="140">
        <f>SUM(D52:L52)</f>
        <v>0</v>
      </c>
      <c r="D52" s="115"/>
      <c r="E52" s="93"/>
      <c r="F52" s="127"/>
      <c r="G52" s="93"/>
      <c r="H52" s="127"/>
      <c r="I52" s="93"/>
      <c r="J52" s="136"/>
      <c r="K52" s="93"/>
      <c r="L52" s="93"/>
    </row>
    <row r="53" spans="1:12" ht="12.75">
      <c r="A53" s="45" t="s">
        <v>480</v>
      </c>
      <c r="B53" s="19"/>
      <c r="C53" s="140">
        <f>SUM(D53:L53)</f>
        <v>150</v>
      </c>
      <c r="D53" s="115"/>
      <c r="E53" s="93"/>
      <c r="F53" s="127">
        <v>150</v>
      </c>
      <c r="G53" s="93"/>
      <c r="H53" s="127"/>
      <c r="I53" s="93"/>
      <c r="J53" s="136"/>
      <c r="K53" s="93"/>
      <c r="L53" s="93"/>
    </row>
    <row r="54" spans="1:12" ht="12.75">
      <c r="A54" s="45" t="s">
        <v>635</v>
      </c>
      <c r="B54" s="19"/>
      <c r="C54" s="140">
        <f>SUM(D54:L54)</f>
        <v>-150</v>
      </c>
      <c r="D54" s="115"/>
      <c r="E54" s="93"/>
      <c r="F54" s="127">
        <v>-150</v>
      </c>
      <c r="G54" s="93"/>
      <c r="H54" s="127"/>
      <c r="I54" s="93"/>
      <c r="J54" s="136"/>
      <c r="K54" s="93"/>
      <c r="L54" s="93"/>
    </row>
    <row r="55" spans="1:12" ht="12.75">
      <c r="A55" s="45" t="s">
        <v>431</v>
      </c>
      <c r="B55" s="19"/>
      <c r="C55" s="140">
        <f>SUM(D55:L55)</f>
        <v>150</v>
      </c>
      <c r="D55" s="115"/>
      <c r="E55" s="93"/>
      <c r="F55" s="127">
        <v>150</v>
      </c>
      <c r="G55" s="93"/>
      <c r="H55" s="127"/>
      <c r="I55" s="93"/>
      <c r="J55" s="136"/>
      <c r="K55" s="93"/>
      <c r="L55" s="93"/>
    </row>
    <row r="56" spans="1:12" ht="12.75">
      <c r="A56" s="15" t="s">
        <v>591</v>
      </c>
      <c r="B56" s="334" t="s">
        <v>196</v>
      </c>
      <c r="C56" s="117">
        <f>SUM(D56:L56)</f>
        <v>0</v>
      </c>
      <c r="D56" s="114">
        <v>0</v>
      </c>
      <c r="E56" s="117">
        <v>0</v>
      </c>
      <c r="F56" s="125">
        <v>0</v>
      </c>
      <c r="G56" s="117">
        <v>0</v>
      </c>
      <c r="H56" s="125">
        <v>0</v>
      </c>
      <c r="I56" s="117">
        <v>0</v>
      </c>
      <c r="J56" s="124">
        <v>0</v>
      </c>
      <c r="K56" s="117">
        <v>0</v>
      </c>
      <c r="L56" s="117">
        <v>0</v>
      </c>
    </row>
    <row r="57" spans="1:12" ht="12.75">
      <c r="A57" s="579" t="s">
        <v>259</v>
      </c>
      <c r="B57" s="7"/>
      <c r="C57" s="13"/>
      <c r="D57" s="121"/>
      <c r="E57" s="119"/>
      <c r="F57" s="123"/>
      <c r="G57" s="119"/>
      <c r="H57" s="123"/>
      <c r="I57" s="119"/>
      <c r="J57" s="122"/>
      <c r="K57" s="119"/>
      <c r="L57" s="119"/>
    </row>
    <row r="58" spans="1:12" ht="12.75">
      <c r="A58" s="45" t="s">
        <v>41</v>
      </c>
      <c r="B58" s="19"/>
      <c r="C58" s="140">
        <f>SUM(D58:L58)</f>
        <v>88282</v>
      </c>
      <c r="D58" s="115">
        <v>75915</v>
      </c>
      <c r="E58" s="93">
        <v>10367</v>
      </c>
      <c r="F58" s="127">
        <v>2000</v>
      </c>
      <c r="G58" s="93"/>
      <c r="H58" s="127"/>
      <c r="I58" s="93"/>
      <c r="J58" s="136"/>
      <c r="K58" s="93"/>
      <c r="L58" s="93"/>
    </row>
    <row r="59" spans="1:12" ht="12.75">
      <c r="A59" s="45" t="s">
        <v>480</v>
      </c>
      <c r="B59" s="19"/>
      <c r="C59" s="140">
        <f>SUM(D59:L59)</f>
        <v>88282</v>
      </c>
      <c r="D59" s="115">
        <v>75915</v>
      </c>
      <c r="E59" s="93">
        <v>10367</v>
      </c>
      <c r="F59" s="127">
        <v>2000</v>
      </c>
      <c r="G59" s="93"/>
      <c r="H59" s="127"/>
      <c r="I59" s="93"/>
      <c r="J59" s="136"/>
      <c r="K59" s="93"/>
      <c r="L59" s="93"/>
    </row>
    <row r="60" spans="1:12" ht="12.75">
      <c r="A60" s="45" t="s">
        <v>688</v>
      </c>
      <c r="B60" s="19"/>
      <c r="C60" s="140"/>
      <c r="D60" s="115"/>
      <c r="E60" s="93"/>
      <c r="F60" s="127"/>
      <c r="G60" s="93"/>
      <c r="H60" s="127"/>
      <c r="I60" s="93"/>
      <c r="J60" s="136"/>
      <c r="K60" s="93"/>
      <c r="L60" s="93"/>
    </row>
    <row r="61" spans="1:12" ht="12.75">
      <c r="A61" s="45" t="s">
        <v>624</v>
      </c>
      <c r="B61" s="19"/>
      <c r="C61" s="140">
        <f>SUM(D61:L61)</f>
        <v>50</v>
      </c>
      <c r="D61" s="115"/>
      <c r="E61" s="93"/>
      <c r="F61" s="127"/>
      <c r="G61" s="93"/>
      <c r="H61" s="127"/>
      <c r="I61" s="93">
        <v>50</v>
      </c>
      <c r="J61" s="136"/>
      <c r="K61" s="93"/>
      <c r="L61" s="93"/>
    </row>
    <row r="62" spans="1:12" ht="12.75">
      <c r="A62" s="45" t="s">
        <v>431</v>
      </c>
      <c r="B62" s="19"/>
      <c r="C62" s="140">
        <f>SUM(D62:L62)</f>
        <v>50</v>
      </c>
      <c r="D62" s="115">
        <f>SUM(D60:D61)</f>
        <v>0</v>
      </c>
      <c r="E62" s="115">
        <f>SUM(E60:E61)</f>
        <v>0</v>
      </c>
      <c r="F62" s="127"/>
      <c r="G62" s="93"/>
      <c r="H62" s="127"/>
      <c r="I62" s="93">
        <v>50</v>
      </c>
      <c r="J62" s="136"/>
      <c r="K62" s="93"/>
      <c r="L62" s="93"/>
    </row>
    <row r="63" spans="1:12" ht="12.75">
      <c r="A63" s="15" t="s">
        <v>591</v>
      </c>
      <c r="B63" s="334" t="s">
        <v>196</v>
      </c>
      <c r="C63" s="117">
        <f>SUM(D63:L63)</f>
        <v>88332</v>
      </c>
      <c r="D63" s="114">
        <f>SUM(D59,D62)</f>
        <v>75915</v>
      </c>
      <c r="E63" s="114">
        <f>SUM(E59,E62)</f>
        <v>10367</v>
      </c>
      <c r="F63" s="125">
        <v>2000</v>
      </c>
      <c r="G63" s="117">
        <v>0</v>
      </c>
      <c r="H63" s="125">
        <v>0</v>
      </c>
      <c r="I63" s="117">
        <v>50</v>
      </c>
      <c r="J63" s="124">
        <v>0</v>
      </c>
      <c r="K63" s="117">
        <v>0</v>
      </c>
      <c r="L63" s="117">
        <v>0</v>
      </c>
    </row>
    <row r="64" spans="1:12" s="161" customFormat="1" ht="12.75">
      <c r="A64" s="43" t="s">
        <v>260</v>
      </c>
      <c r="B64" s="7"/>
      <c r="C64" s="13"/>
      <c r="D64" s="121"/>
      <c r="E64" s="119"/>
      <c r="F64" s="123"/>
      <c r="G64" s="119"/>
      <c r="H64" s="123"/>
      <c r="I64" s="119"/>
      <c r="J64" s="122"/>
      <c r="K64" s="119"/>
      <c r="L64" s="119"/>
    </row>
    <row r="65" spans="1:12" s="161" customFormat="1" ht="12.75">
      <c r="A65" s="45" t="s">
        <v>41</v>
      </c>
      <c r="B65" s="19"/>
      <c r="C65" s="140">
        <f aca="true" t="shared" si="8" ref="C65:C70">SUM(D65:L65)</f>
        <v>3960</v>
      </c>
      <c r="D65" s="115"/>
      <c r="E65" s="93"/>
      <c r="F65" s="127">
        <v>3960</v>
      </c>
      <c r="G65" s="93"/>
      <c r="H65" s="127"/>
      <c r="I65" s="93"/>
      <c r="J65" s="136"/>
      <c r="K65" s="93"/>
      <c r="L65" s="93"/>
    </row>
    <row r="66" spans="1:12" s="161" customFormat="1" ht="12.75">
      <c r="A66" s="45" t="s">
        <v>480</v>
      </c>
      <c r="B66" s="19"/>
      <c r="C66" s="140">
        <f t="shared" si="8"/>
        <v>3960</v>
      </c>
      <c r="D66" s="115"/>
      <c r="E66" s="93"/>
      <c r="F66" s="127">
        <v>3960</v>
      </c>
      <c r="G66" s="93"/>
      <c r="H66" s="127"/>
      <c r="I66" s="93"/>
      <c r="J66" s="136"/>
      <c r="K66" s="93"/>
      <c r="L66" s="93"/>
    </row>
    <row r="67" spans="1:12" s="161" customFormat="1" ht="12.75">
      <c r="A67" s="45" t="s">
        <v>625</v>
      </c>
      <c r="B67" s="19"/>
      <c r="C67" s="140">
        <f t="shared" si="8"/>
        <v>-250</v>
      </c>
      <c r="D67" s="115"/>
      <c r="E67" s="93"/>
      <c r="F67" s="127">
        <v>-250</v>
      </c>
      <c r="G67" s="93"/>
      <c r="H67" s="127"/>
      <c r="I67" s="93"/>
      <c r="J67" s="136"/>
      <c r="K67" s="93"/>
      <c r="L67" s="93"/>
    </row>
    <row r="68" spans="1:12" s="161" customFormat="1" ht="12.75">
      <c r="A68" s="45" t="s">
        <v>618</v>
      </c>
      <c r="B68" s="19"/>
      <c r="C68" s="140">
        <f t="shared" si="8"/>
        <v>-74</v>
      </c>
      <c r="D68" s="115"/>
      <c r="E68" s="93"/>
      <c r="F68" s="127">
        <v>-74</v>
      </c>
      <c r="G68" s="93"/>
      <c r="H68" s="127"/>
      <c r="I68" s="93"/>
      <c r="J68" s="136"/>
      <c r="K68" s="93"/>
      <c r="L68" s="93"/>
    </row>
    <row r="69" spans="1:12" s="161" customFormat="1" ht="12.75">
      <c r="A69" s="45" t="s">
        <v>431</v>
      </c>
      <c r="B69" s="19"/>
      <c r="C69" s="140">
        <f t="shared" si="8"/>
        <v>-324</v>
      </c>
      <c r="D69" s="115"/>
      <c r="E69" s="93"/>
      <c r="F69" s="127">
        <f>SUM(F67:F68)</f>
        <v>-324</v>
      </c>
      <c r="G69" s="93"/>
      <c r="H69" s="127"/>
      <c r="I69" s="93"/>
      <c r="J69" s="136"/>
      <c r="K69" s="93"/>
      <c r="L69" s="93"/>
    </row>
    <row r="70" spans="1:12" s="161" customFormat="1" ht="12.75">
      <c r="A70" s="15" t="s">
        <v>591</v>
      </c>
      <c r="B70" s="334" t="s">
        <v>196</v>
      </c>
      <c r="C70" s="117">
        <f t="shared" si="8"/>
        <v>3636</v>
      </c>
      <c r="D70" s="114">
        <v>0</v>
      </c>
      <c r="E70" s="117">
        <v>0</v>
      </c>
      <c r="F70" s="125">
        <f>SUM(F66,F69)</f>
        <v>3636</v>
      </c>
      <c r="G70" s="117">
        <v>0</v>
      </c>
      <c r="H70" s="125">
        <v>0</v>
      </c>
      <c r="I70" s="117">
        <v>0</v>
      </c>
      <c r="J70" s="124">
        <v>0</v>
      </c>
      <c r="K70" s="117">
        <v>0</v>
      </c>
      <c r="L70" s="117">
        <v>0</v>
      </c>
    </row>
    <row r="71" spans="1:12" s="161" customFormat="1" ht="12.75">
      <c r="A71" s="43" t="s">
        <v>261</v>
      </c>
      <c r="B71" s="7"/>
      <c r="C71" s="13"/>
      <c r="D71" s="121"/>
      <c r="E71" s="119"/>
      <c r="F71" s="123"/>
      <c r="G71" s="119"/>
      <c r="H71" s="123"/>
      <c r="I71" s="119"/>
      <c r="J71" s="122"/>
      <c r="K71" s="119"/>
      <c r="L71" s="119"/>
    </row>
    <row r="72" spans="1:12" s="161" customFormat="1" ht="12.75">
      <c r="A72" s="45" t="s">
        <v>41</v>
      </c>
      <c r="B72" s="19"/>
      <c r="C72" s="140">
        <f aca="true" t="shared" si="9" ref="C72:C77">SUM(D72:L72)</f>
        <v>75000</v>
      </c>
      <c r="D72" s="115"/>
      <c r="E72" s="93"/>
      <c r="F72" s="127"/>
      <c r="G72" s="93"/>
      <c r="H72" s="127"/>
      <c r="I72" s="93"/>
      <c r="J72" s="136">
        <v>75000</v>
      </c>
      <c r="K72" s="93"/>
      <c r="L72" s="93"/>
    </row>
    <row r="73" spans="1:12" s="161" customFormat="1" ht="12.75">
      <c r="A73" s="45" t="s">
        <v>480</v>
      </c>
      <c r="B73" s="19"/>
      <c r="C73" s="140">
        <f t="shared" si="9"/>
        <v>96574</v>
      </c>
      <c r="D73" s="115"/>
      <c r="E73" s="93"/>
      <c r="F73" s="127"/>
      <c r="G73" s="93"/>
      <c r="H73" s="127"/>
      <c r="I73" s="93"/>
      <c r="J73" s="136">
        <v>96574</v>
      </c>
      <c r="K73" s="93"/>
      <c r="L73" s="93"/>
    </row>
    <row r="74" spans="1:12" s="161" customFormat="1" ht="12.75">
      <c r="A74" s="45" t="s">
        <v>621</v>
      </c>
      <c r="B74" s="19"/>
      <c r="C74" s="140">
        <f t="shared" si="9"/>
        <v>2328</v>
      </c>
      <c r="D74" s="115"/>
      <c r="E74" s="93"/>
      <c r="F74" s="127"/>
      <c r="G74" s="93"/>
      <c r="H74" s="127"/>
      <c r="I74" s="93">
        <v>2328</v>
      </c>
      <c r="J74" s="136"/>
      <c r="K74" s="93"/>
      <c r="L74" s="93"/>
    </row>
    <row r="75" spans="1:12" s="161" customFormat="1" ht="12.75">
      <c r="A75" s="45" t="s">
        <v>622</v>
      </c>
      <c r="B75" s="19"/>
      <c r="C75" s="140">
        <f t="shared" si="9"/>
        <v>486</v>
      </c>
      <c r="D75" s="115"/>
      <c r="E75" s="93"/>
      <c r="F75" s="127"/>
      <c r="G75" s="93"/>
      <c r="H75" s="127"/>
      <c r="I75" s="93"/>
      <c r="J75" s="136">
        <v>486</v>
      </c>
      <c r="K75" s="93"/>
      <c r="L75" s="93"/>
    </row>
    <row r="76" spans="1:12" s="161" customFormat="1" ht="12.75">
      <c r="A76" s="45" t="s">
        <v>430</v>
      </c>
      <c r="B76" s="19"/>
      <c r="C76" s="140">
        <f t="shared" si="9"/>
        <v>2814</v>
      </c>
      <c r="D76" s="115">
        <f>SUM(D74:D75)</f>
        <v>0</v>
      </c>
      <c r="E76" s="115">
        <f aca="true" t="shared" si="10" ref="E76:L76">SUM(E74:E75)</f>
        <v>0</v>
      </c>
      <c r="F76" s="115">
        <f t="shared" si="10"/>
        <v>0</v>
      </c>
      <c r="G76" s="115">
        <f t="shared" si="10"/>
        <v>0</v>
      </c>
      <c r="H76" s="115">
        <f t="shared" si="10"/>
        <v>0</v>
      </c>
      <c r="I76" s="115">
        <f t="shared" si="10"/>
        <v>2328</v>
      </c>
      <c r="J76" s="115">
        <f t="shared" si="10"/>
        <v>486</v>
      </c>
      <c r="K76" s="115">
        <f t="shared" si="10"/>
        <v>0</v>
      </c>
      <c r="L76" s="115">
        <f t="shared" si="10"/>
        <v>0</v>
      </c>
    </row>
    <row r="77" spans="1:12" s="161" customFormat="1" ht="12.75">
      <c r="A77" s="15" t="s">
        <v>591</v>
      </c>
      <c r="B77" s="334" t="s">
        <v>196</v>
      </c>
      <c r="C77" s="117">
        <f t="shared" si="9"/>
        <v>99388</v>
      </c>
      <c r="D77" s="114">
        <f>SUM(D73,D76)</f>
        <v>0</v>
      </c>
      <c r="E77" s="114">
        <f aca="true" t="shared" si="11" ref="E77:L77">SUM(E73,E76)</f>
        <v>0</v>
      </c>
      <c r="F77" s="114">
        <f t="shared" si="11"/>
        <v>0</v>
      </c>
      <c r="G77" s="114">
        <f t="shared" si="11"/>
        <v>0</v>
      </c>
      <c r="H77" s="114">
        <f t="shared" si="11"/>
        <v>0</v>
      </c>
      <c r="I77" s="114">
        <f t="shared" si="11"/>
        <v>2328</v>
      </c>
      <c r="J77" s="114">
        <f t="shared" si="11"/>
        <v>97060</v>
      </c>
      <c r="K77" s="114">
        <f t="shared" si="11"/>
        <v>0</v>
      </c>
      <c r="L77" s="114">
        <f t="shared" si="11"/>
        <v>0</v>
      </c>
    </row>
    <row r="78" spans="1:12" ht="12.75">
      <c r="A78" s="43" t="s">
        <v>262</v>
      </c>
      <c r="B78" s="7"/>
      <c r="C78" s="23"/>
      <c r="D78" s="120"/>
      <c r="E78" s="93"/>
      <c r="F78" s="120"/>
      <c r="G78" s="93"/>
      <c r="H78" s="120"/>
      <c r="I78" s="93"/>
      <c r="J78" s="136"/>
      <c r="K78" s="93"/>
      <c r="L78" s="93"/>
    </row>
    <row r="79" spans="1:12" ht="12.75">
      <c r="A79" s="45" t="s">
        <v>41</v>
      </c>
      <c r="B79" s="19"/>
      <c r="C79" s="140">
        <f>SUM(D79:L79)</f>
        <v>32870</v>
      </c>
      <c r="D79" s="120"/>
      <c r="E79" s="93"/>
      <c r="F79" s="120">
        <v>32870</v>
      </c>
      <c r="G79" s="93"/>
      <c r="H79" s="120"/>
      <c r="I79" s="93"/>
      <c r="J79" s="136"/>
      <c r="K79" s="93"/>
      <c r="L79" s="93"/>
    </row>
    <row r="80" spans="1:12" ht="12.75">
      <c r="A80" s="45" t="s">
        <v>480</v>
      </c>
      <c r="B80" s="19"/>
      <c r="C80" s="140">
        <f>SUM(D80:L80)</f>
        <v>34810</v>
      </c>
      <c r="D80" s="120"/>
      <c r="E80" s="93"/>
      <c r="F80" s="120">
        <v>34810</v>
      </c>
      <c r="G80" s="93"/>
      <c r="H80" s="120"/>
      <c r="I80" s="93"/>
      <c r="J80" s="136"/>
      <c r="K80" s="93"/>
      <c r="L80" s="93"/>
    </row>
    <row r="81" spans="1:12" ht="12.75">
      <c r="A81" s="45" t="s">
        <v>489</v>
      </c>
      <c r="B81" s="19"/>
      <c r="C81" s="140">
        <f>SUM(D81:L81)</f>
        <v>12182</v>
      </c>
      <c r="D81" s="120"/>
      <c r="E81" s="93"/>
      <c r="F81" s="120">
        <v>12182</v>
      </c>
      <c r="G81" s="93"/>
      <c r="H81" s="120"/>
      <c r="I81" s="93"/>
      <c r="J81" s="136"/>
      <c r="K81" s="93"/>
      <c r="L81" s="93"/>
    </row>
    <row r="82" spans="1:12" ht="12.75">
      <c r="A82" s="45" t="s">
        <v>431</v>
      </c>
      <c r="B82" s="19"/>
      <c r="C82" s="140">
        <f>SUM(D82:L82)</f>
        <v>12182</v>
      </c>
      <c r="D82" s="120"/>
      <c r="E82" s="93"/>
      <c r="F82" s="120">
        <f>SUM(F81)</f>
        <v>12182</v>
      </c>
      <c r="G82" s="93"/>
      <c r="H82" s="120"/>
      <c r="I82" s="93"/>
      <c r="J82" s="136"/>
      <c r="K82" s="93"/>
      <c r="L82" s="93"/>
    </row>
    <row r="83" spans="1:12" ht="12.75">
      <c r="A83" s="15" t="s">
        <v>591</v>
      </c>
      <c r="B83" s="334" t="s">
        <v>196</v>
      </c>
      <c r="C83" s="117">
        <f>SUM(D83:L83)</f>
        <v>46992</v>
      </c>
      <c r="D83" s="114">
        <v>0</v>
      </c>
      <c r="E83" s="93">
        <v>0</v>
      </c>
      <c r="F83" s="120">
        <f>SUM(F80,F82)</f>
        <v>46992</v>
      </c>
      <c r="G83" s="93">
        <v>0</v>
      </c>
      <c r="H83" s="120">
        <v>0</v>
      </c>
      <c r="I83" s="93">
        <v>0</v>
      </c>
      <c r="J83" s="124">
        <v>0</v>
      </c>
      <c r="K83" s="117">
        <v>0</v>
      </c>
      <c r="L83" s="117">
        <v>0</v>
      </c>
    </row>
    <row r="84" spans="1:12" ht="12.75">
      <c r="A84" s="92" t="s">
        <v>263</v>
      </c>
      <c r="B84" s="49"/>
      <c r="C84" s="56"/>
      <c r="D84" s="123"/>
      <c r="E84" s="119"/>
      <c r="F84" s="123"/>
      <c r="G84" s="119"/>
      <c r="H84" s="123"/>
      <c r="I84" s="119"/>
      <c r="J84" s="122"/>
      <c r="K84" s="119"/>
      <c r="L84" s="119"/>
    </row>
    <row r="85" spans="1:12" ht="12.75">
      <c r="A85" s="45" t="s">
        <v>41</v>
      </c>
      <c r="B85" s="50"/>
      <c r="C85" s="140">
        <f aca="true" t="shared" si="12" ref="C85:C90">SUM(D85:L85)</f>
        <v>14326</v>
      </c>
      <c r="D85" s="127"/>
      <c r="E85" s="93"/>
      <c r="F85" s="127">
        <v>14326</v>
      </c>
      <c r="G85" s="93"/>
      <c r="H85" s="127"/>
      <c r="I85" s="93"/>
      <c r="J85" s="136"/>
      <c r="K85" s="93"/>
      <c r="L85" s="93"/>
    </row>
    <row r="86" spans="1:12" ht="12.75">
      <c r="A86" s="45" t="s">
        <v>480</v>
      </c>
      <c r="B86" s="50"/>
      <c r="C86" s="140">
        <f t="shared" si="12"/>
        <v>20326</v>
      </c>
      <c r="D86" s="127"/>
      <c r="E86" s="93"/>
      <c r="F86" s="127">
        <v>20326</v>
      </c>
      <c r="G86" s="93"/>
      <c r="H86" s="127"/>
      <c r="I86" s="93"/>
      <c r="J86" s="136"/>
      <c r="K86" s="93"/>
      <c r="L86" s="93"/>
    </row>
    <row r="87" spans="1:12" ht="12.75">
      <c r="A87" s="45" t="s">
        <v>490</v>
      </c>
      <c r="B87" s="19"/>
      <c r="C87" s="140">
        <f t="shared" si="12"/>
        <v>-3130</v>
      </c>
      <c r="D87" s="120"/>
      <c r="E87" s="93"/>
      <c r="F87" s="120">
        <v>-3130</v>
      </c>
      <c r="G87" s="93"/>
      <c r="H87" s="127"/>
      <c r="I87" s="93"/>
      <c r="J87" s="136"/>
      <c r="K87" s="93"/>
      <c r="L87" s="93"/>
    </row>
    <row r="88" spans="1:12" ht="12.75">
      <c r="A88" s="45" t="s">
        <v>626</v>
      </c>
      <c r="B88" s="19"/>
      <c r="C88" s="140">
        <f t="shared" si="12"/>
        <v>524</v>
      </c>
      <c r="D88" s="120"/>
      <c r="E88" s="93"/>
      <c r="F88" s="120"/>
      <c r="G88" s="93"/>
      <c r="H88" s="127"/>
      <c r="I88" s="93">
        <v>524</v>
      </c>
      <c r="J88" s="136"/>
      <c r="K88" s="93"/>
      <c r="L88" s="93"/>
    </row>
    <row r="89" spans="1:12" ht="12.75">
      <c r="A89" s="45" t="s">
        <v>431</v>
      </c>
      <c r="B89" s="19"/>
      <c r="C89" s="140">
        <f t="shared" si="12"/>
        <v>-2606</v>
      </c>
      <c r="D89" s="120"/>
      <c r="E89" s="93"/>
      <c r="F89" s="120">
        <f>SUM(F87)</f>
        <v>-3130</v>
      </c>
      <c r="G89" s="93"/>
      <c r="H89" s="127"/>
      <c r="I89" s="93">
        <v>524</v>
      </c>
      <c r="J89" s="136"/>
      <c r="K89" s="93"/>
      <c r="L89" s="93"/>
    </row>
    <row r="90" spans="1:12" ht="12.75">
      <c r="A90" s="15" t="s">
        <v>591</v>
      </c>
      <c r="B90" s="334" t="s">
        <v>196</v>
      </c>
      <c r="C90" s="117">
        <f t="shared" si="12"/>
        <v>17720</v>
      </c>
      <c r="D90" s="114">
        <v>0</v>
      </c>
      <c r="E90" s="117">
        <v>0</v>
      </c>
      <c r="F90" s="125">
        <f>SUM(F86,F89)</f>
        <v>17196</v>
      </c>
      <c r="G90" s="179">
        <v>0</v>
      </c>
      <c r="H90" s="125">
        <v>0</v>
      </c>
      <c r="I90" s="117">
        <v>524</v>
      </c>
      <c r="J90" s="124">
        <v>0</v>
      </c>
      <c r="K90" s="117">
        <v>0</v>
      </c>
      <c r="L90" s="117">
        <v>0</v>
      </c>
    </row>
    <row r="91" spans="1:12" ht="12.75">
      <c r="A91" s="92" t="s">
        <v>264</v>
      </c>
      <c r="B91" s="49"/>
      <c r="C91" s="56"/>
      <c r="D91" s="123"/>
      <c r="E91" s="119"/>
      <c r="F91" s="119"/>
      <c r="G91" s="119"/>
      <c r="H91" s="123"/>
      <c r="I91" s="119"/>
      <c r="J91" s="123"/>
      <c r="K91" s="119"/>
      <c r="L91" s="119"/>
    </row>
    <row r="92" spans="1:12" ht="12.75">
      <c r="A92" s="45" t="s">
        <v>41</v>
      </c>
      <c r="B92" s="50"/>
      <c r="C92" s="140">
        <f aca="true" t="shared" si="13" ref="C92:C97">SUM(D92:L92)</f>
        <v>4713</v>
      </c>
      <c r="D92" s="127"/>
      <c r="E92" s="93"/>
      <c r="F92" s="93">
        <v>1713</v>
      </c>
      <c r="G92" s="93"/>
      <c r="H92" s="127"/>
      <c r="I92" s="93"/>
      <c r="J92" s="127">
        <v>3000</v>
      </c>
      <c r="K92" s="93"/>
      <c r="L92" s="93"/>
    </row>
    <row r="93" spans="1:12" ht="12.75">
      <c r="A93" s="45" t="s">
        <v>480</v>
      </c>
      <c r="B93" s="50"/>
      <c r="C93" s="140">
        <f t="shared" si="13"/>
        <v>4713</v>
      </c>
      <c r="D93" s="127"/>
      <c r="E93" s="93"/>
      <c r="F93" s="93">
        <v>1713</v>
      </c>
      <c r="G93" s="93"/>
      <c r="H93" s="127"/>
      <c r="I93" s="93"/>
      <c r="J93" s="127">
        <v>3000</v>
      </c>
      <c r="K93" s="93"/>
      <c r="L93" s="93"/>
    </row>
    <row r="94" spans="1:12" ht="12.75">
      <c r="A94" s="45" t="s">
        <v>617</v>
      </c>
      <c r="B94" s="50"/>
      <c r="C94" s="140">
        <f t="shared" si="13"/>
        <v>-1672</v>
      </c>
      <c r="D94" s="127"/>
      <c r="E94" s="93"/>
      <c r="F94" s="93">
        <v>-1672</v>
      </c>
      <c r="G94" s="93"/>
      <c r="H94" s="127"/>
      <c r="I94" s="93"/>
      <c r="J94" s="127"/>
      <c r="K94" s="93"/>
      <c r="L94" s="93"/>
    </row>
    <row r="95" spans="1:12" ht="12.75">
      <c r="A95" s="45" t="s">
        <v>627</v>
      </c>
      <c r="B95" s="50"/>
      <c r="C95" s="140">
        <f t="shared" si="13"/>
        <v>-139</v>
      </c>
      <c r="D95" s="127"/>
      <c r="E95" s="93"/>
      <c r="F95" s="93"/>
      <c r="G95" s="93"/>
      <c r="H95" s="127"/>
      <c r="I95" s="93"/>
      <c r="J95" s="127">
        <v>-139</v>
      </c>
      <c r="K95" s="93"/>
      <c r="L95" s="93"/>
    </row>
    <row r="96" spans="1:12" ht="12.75">
      <c r="A96" s="45" t="s">
        <v>431</v>
      </c>
      <c r="B96" s="50"/>
      <c r="C96" s="140">
        <f t="shared" si="13"/>
        <v>-1811</v>
      </c>
      <c r="D96" s="127"/>
      <c r="E96" s="93"/>
      <c r="F96" s="93">
        <f>SUM(F94:F95)</f>
        <v>-1672</v>
      </c>
      <c r="G96" s="93">
        <f>SUM(G94:G95)</f>
        <v>0</v>
      </c>
      <c r="H96" s="127">
        <f>SUM(H94:H95)</f>
        <v>0</v>
      </c>
      <c r="I96" s="93">
        <f>SUM(I94:I95)</f>
        <v>0</v>
      </c>
      <c r="J96" s="127">
        <f>SUM(J94:J95)</f>
        <v>-139</v>
      </c>
      <c r="K96" s="93"/>
      <c r="L96" s="93"/>
    </row>
    <row r="97" spans="1:12" ht="12.75">
      <c r="A97" s="15" t="s">
        <v>591</v>
      </c>
      <c r="B97" s="334" t="s">
        <v>196</v>
      </c>
      <c r="C97" s="117">
        <f t="shared" si="13"/>
        <v>2902</v>
      </c>
      <c r="D97" s="114">
        <v>0</v>
      </c>
      <c r="E97" s="117">
        <v>0</v>
      </c>
      <c r="F97" s="117">
        <f>SUM(F93,F96)</f>
        <v>41</v>
      </c>
      <c r="G97" s="117">
        <f>SUM(G93,G96)</f>
        <v>0</v>
      </c>
      <c r="H97" s="125">
        <f>SUM(H93,H96)</f>
        <v>0</v>
      </c>
      <c r="I97" s="117">
        <f>SUM(I93,I96)</f>
        <v>0</v>
      </c>
      <c r="J97" s="125">
        <f>SUM(J93,J96)</f>
        <v>2861</v>
      </c>
      <c r="K97" s="117">
        <v>0</v>
      </c>
      <c r="L97" s="117">
        <v>0</v>
      </c>
    </row>
    <row r="98" spans="1:12" ht="12.75">
      <c r="A98" s="92" t="s">
        <v>265</v>
      </c>
      <c r="B98" s="49"/>
      <c r="C98" s="56"/>
      <c r="D98" s="123"/>
      <c r="E98" s="119"/>
      <c r="F98" s="119"/>
      <c r="G98" s="121"/>
      <c r="H98" s="123"/>
      <c r="I98" s="119"/>
      <c r="J98" s="119"/>
      <c r="K98" s="121"/>
      <c r="L98" s="119"/>
    </row>
    <row r="99" spans="1:12" ht="12.75">
      <c r="A99" s="45" t="s">
        <v>41</v>
      </c>
      <c r="B99" s="50"/>
      <c r="C99" s="140">
        <f aca="true" t="shared" si="14" ref="C99:C104">SUM(D99:L99)</f>
        <v>24721</v>
      </c>
      <c r="D99" s="127"/>
      <c r="E99" s="93"/>
      <c r="F99" s="93">
        <v>19721</v>
      </c>
      <c r="G99" s="115"/>
      <c r="H99" s="127"/>
      <c r="I99" s="93">
        <v>5000</v>
      </c>
      <c r="J99" s="93"/>
      <c r="K99" s="115"/>
      <c r="L99" s="93"/>
    </row>
    <row r="100" spans="1:12" ht="12.75">
      <c r="A100" s="45" t="s">
        <v>413</v>
      </c>
      <c r="B100" s="50"/>
      <c r="C100" s="140">
        <f t="shared" si="14"/>
        <v>28151</v>
      </c>
      <c r="D100" s="127"/>
      <c r="E100" s="93"/>
      <c r="F100" s="93">
        <v>23151</v>
      </c>
      <c r="G100" s="115"/>
      <c r="H100" s="127"/>
      <c r="I100" s="93">
        <v>5000</v>
      </c>
      <c r="J100" s="93"/>
      <c r="K100" s="115"/>
      <c r="L100" s="93"/>
    </row>
    <row r="101" spans="1:12" ht="12.75">
      <c r="A101" s="45" t="s">
        <v>628</v>
      </c>
      <c r="B101" s="50"/>
      <c r="C101" s="140">
        <f t="shared" si="14"/>
        <v>8696</v>
      </c>
      <c r="D101" s="127"/>
      <c r="E101" s="93"/>
      <c r="F101" s="93">
        <v>8696</v>
      </c>
      <c r="G101" s="115"/>
      <c r="H101" s="127"/>
      <c r="I101" s="93"/>
      <c r="J101" s="93"/>
      <c r="K101" s="115"/>
      <c r="L101" s="115"/>
    </row>
    <row r="102" spans="1:12" ht="12.75">
      <c r="A102" s="45" t="s">
        <v>629</v>
      </c>
      <c r="B102" s="50"/>
      <c r="C102" s="140">
        <f t="shared" si="14"/>
        <v>-5000</v>
      </c>
      <c r="D102" s="127"/>
      <c r="E102" s="93"/>
      <c r="F102" s="93"/>
      <c r="G102" s="115"/>
      <c r="H102" s="127"/>
      <c r="I102" s="93">
        <v>-5000</v>
      </c>
      <c r="J102" s="93"/>
      <c r="K102" s="115"/>
      <c r="L102" s="115"/>
    </row>
    <row r="103" spans="1:12" ht="12.75">
      <c r="A103" s="45" t="s">
        <v>430</v>
      </c>
      <c r="B103" s="50"/>
      <c r="C103" s="140">
        <f t="shared" si="14"/>
        <v>3696</v>
      </c>
      <c r="D103" s="127"/>
      <c r="E103" s="93"/>
      <c r="F103" s="93">
        <f>SUM(F101:F102)</f>
        <v>8696</v>
      </c>
      <c r="G103" s="115"/>
      <c r="H103" s="127"/>
      <c r="I103" s="93">
        <v>-5000</v>
      </c>
      <c r="J103" s="93"/>
      <c r="K103" s="115"/>
      <c r="L103" s="115"/>
    </row>
    <row r="104" spans="1:12" ht="12.75">
      <c r="A104" s="15" t="s">
        <v>591</v>
      </c>
      <c r="B104" s="334" t="s">
        <v>196</v>
      </c>
      <c r="C104" s="117">
        <f t="shared" si="14"/>
        <v>31847</v>
      </c>
      <c r="D104" s="125">
        <v>0</v>
      </c>
      <c r="E104" s="117">
        <v>0</v>
      </c>
      <c r="F104" s="117">
        <f>SUM(F100,F103)</f>
        <v>31847</v>
      </c>
      <c r="G104" s="114">
        <f>SUM(G100,G103)</f>
        <v>0</v>
      </c>
      <c r="H104" s="125">
        <f>SUM(H100,H103)</f>
        <v>0</v>
      </c>
      <c r="I104" s="117">
        <f>SUM(I100,I103)</f>
        <v>0</v>
      </c>
      <c r="J104" s="117">
        <v>0</v>
      </c>
      <c r="K104" s="114">
        <v>0</v>
      </c>
      <c r="L104" s="114">
        <v>0</v>
      </c>
    </row>
    <row r="105" spans="1:12" ht="12.75">
      <c r="A105" s="361" t="s">
        <v>266</v>
      </c>
      <c r="B105" s="50"/>
      <c r="C105" s="59"/>
      <c r="D105" s="119"/>
      <c r="E105" s="121"/>
      <c r="F105" s="127"/>
      <c r="G105" s="119"/>
      <c r="H105" s="127"/>
      <c r="I105" s="119"/>
      <c r="J105" s="127"/>
      <c r="K105" s="119"/>
      <c r="L105" s="115"/>
    </row>
    <row r="106" spans="1:12" ht="12.75">
      <c r="A106" s="45" t="s">
        <v>41</v>
      </c>
      <c r="B106" s="50"/>
      <c r="C106" s="140">
        <f aca="true" t="shared" si="15" ref="C106:C111">SUM(D106:L106)</f>
        <v>73569</v>
      </c>
      <c r="D106" s="93"/>
      <c r="E106" s="115"/>
      <c r="F106" s="127">
        <v>39265</v>
      </c>
      <c r="G106" s="93"/>
      <c r="H106" s="127"/>
      <c r="I106" s="93">
        <v>34304</v>
      </c>
      <c r="J106" s="127"/>
      <c r="K106" s="93"/>
      <c r="L106" s="115"/>
    </row>
    <row r="107" spans="1:12" ht="12.75">
      <c r="A107" s="45" t="s">
        <v>480</v>
      </c>
      <c r="B107" s="50"/>
      <c r="C107" s="140">
        <f t="shared" si="15"/>
        <v>104484</v>
      </c>
      <c r="D107" s="93"/>
      <c r="E107" s="115"/>
      <c r="F107" s="127">
        <v>70575</v>
      </c>
      <c r="G107" s="93"/>
      <c r="H107" s="127"/>
      <c r="I107" s="93">
        <v>33909</v>
      </c>
      <c r="J107" s="127"/>
      <c r="K107" s="93"/>
      <c r="L107" s="115"/>
    </row>
    <row r="108" spans="1:12" ht="12.75">
      <c r="A108" s="45" t="s">
        <v>621</v>
      </c>
      <c r="B108" s="50"/>
      <c r="C108" s="140">
        <f t="shared" si="15"/>
        <v>-568</v>
      </c>
      <c r="D108" s="93"/>
      <c r="E108" s="115"/>
      <c r="F108" s="127"/>
      <c r="G108" s="93"/>
      <c r="H108" s="127"/>
      <c r="I108" s="93">
        <v>-568</v>
      </c>
      <c r="J108" s="127"/>
      <c r="K108" s="93"/>
      <c r="L108" s="115"/>
    </row>
    <row r="109" spans="1:12" ht="12.75">
      <c r="A109" s="45" t="s">
        <v>617</v>
      </c>
      <c r="B109" s="50"/>
      <c r="C109" s="140">
        <f t="shared" si="15"/>
        <v>-8129</v>
      </c>
      <c r="D109" s="93"/>
      <c r="E109" s="115"/>
      <c r="F109" s="127">
        <v>-8129</v>
      </c>
      <c r="G109" s="93"/>
      <c r="H109" s="127"/>
      <c r="I109" s="93"/>
      <c r="J109" s="127"/>
      <c r="K109" s="93"/>
      <c r="L109" s="115"/>
    </row>
    <row r="110" spans="1:12" ht="12.75">
      <c r="A110" s="45" t="s">
        <v>430</v>
      </c>
      <c r="B110" s="50"/>
      <c r="C110" s="140">
        <f t="shared" si="15"/>
        <v>-8697</v>
      </c>
      <c r="D110" s="93">
        <f aca="true" t="shared" si="16" ref="D110:L110">SUM(D108:D109)</f>
        <v>0</v>
      </c>
      <c r="E110" s="93">
        <f t="shared" si="16"/>
        <v>0</v>
      </c>
      <c r="F110" s="93">
        <f t="shared" si="16"/>
        <v>-8129</v>
      </c>
      <c r="G110" s="93">
        <f t="shared" si="16"/>
        <v>0</v>
      </c>
      <c r="H110" s="93">
        <f t="shared" si="16"/>
        <v>0</v>
      </c>
      <c r="I110" s="93">
        <f t="shared" si="16"/>
        <v>-568</v>
      </c>
      <c r="J110" s="93">
        <f t="shared" si="16"/>
        <v>0</v>
      </c>
      <c r="K110" s="93">
        <f t="shared" si="16"/>
        <v>0</v>
      </c>
      <c r="L110" s="93">
        <f t="shared" si="16"/>
        <v>0</v>
      </c>
    </row>
    <row r="111" spans="1:12" ht="12.75">
      <c r="A111" s="15" t="s">
        <v>591</v>
      </c>
      <c r="B111" s="334" t="s">
        <v>196</v>
      </c>
      <c r="C111" s="117">
        <f t="shared" si="15"/>
        <v>95787</v>
      </c>
      <c r="D111" s="117">
        <f aca="true" t="shared" si="17" ref="D111:L111">SUM(D107,D110)</f>
        <v>0</v>
      </c>
      <c r="E111" s="117">
        <f t="shared" si="17"/>
        <v>0</v>
      </c>
      <c r="F111" s="117">
        <f t="shared" si="17"/>
        <v>62446</v>
      </c>
      <c r="G111" s="117">
        <f t="shared" si="17"/>
        <v>0</v>
      </c>
      <c r="H111" s="117">
        <f t="shared" si="17"/>
        <v>0</v>
      </c>
      <c r="I111" s="117">
        <f t="shared" si="17"/>
        <v>33341</v>
      </c>
      <c r="J111" s="117">
        <f t="shared" si="17"/>
        <v>0</v>
      </c>
      <c r="K111" s="117">
        <f t="shared" si="17"/>
        <v>0</v>
      </c>
      <c r="L111" s="117">
        <f t="shared" si="17"/>
        <v>0</v>
      </c>
    </row>
    <row r="112" spans="1:12" ht="12.75">
      <c r="A112" s="92" t="s">
        <v>267</v>
      </c>
      <c r="B112" s="49"/>
      <c r="C112" s="56"/>
      <c r="D112" s="123"/>
      <c r="E112" s="119"/>
      <c r="F112" s="123"/>
      <c r="G112" s="119"/>
      <c r="H112" s="123"/>
      <c r="I112" s="119"/>
      <c r="J112" s="123"/>
      <c r="K112" s="119"/>
      <c r="L112" s="121"/>
    </row>
    <row r="113" spans="1:12" ht="12.75">
      <c r="A113" s="45" t="s">
        <v>41</v>
      </c>
      <c r="B113" s="50"/>
      <c r="C113" s="140">
        <f aca="true" t="shared" si="18" ref="C113:C118">SUM(D113:L113)</f>
        <v>117845</v>
      </c>
      <c r="D113" s="127">
        <v>0</v>
      </c>
      <c r="E113" s="93">
        <v>6560</v>
      </c>
      <c r="F113" s="127">
        <v>94714</v>
      </c>
      <c r="G113" s="93"/>
      <c r="H113" s="127">
        <v>5071</v>
      </c>
      <c r="I113" s="93"/>
      <c r="J113" s="127"/>
      <c r="K113" s="93">
        <v>11500</v>
      </c>
      <c r="L113" s="115"/>
    </row>
    <row r="114" spans="1:12" ht="12.75">
      <c r="A114" s="45" t="s">
        <v>480</v>
      </c>
      <c r="B114" s="50"/>
      <c r="C114" s="140">
        <f t="shared" si="18"/>
        <v>540121</v>
      </c>
      <c r="D114" s="127">
        <v>16902</v>
      </c>
      <c r="E114" s="93">
        <v>7003</v>
      </c>
      <c r="F114" s="127">
        <v>94984</v>
      </c>
      <c r="G114" s="93"/>
      <c r="H114" s="127">
        <v>571</v>
      </c>
      <c r="I114" s="93"/>
      <c r="J114" s="127"/>
      <c r="K114" s="93">
        <v>22961</v>
      </c>
      <c r="L114" s="115">
        <v>397700</v>
      </c>
    </row>
    <row r="115" spans="1:12" ht="12.75">
      <c r="A115" s="45" t="s">
        <v>636</v>
      </c>
      <c r="B115" s="50"/>
      <c r="C115" s="140">
        <f t="shared" si="18"/>
        <v>-500</v>
      </c>
      <c r="D115" s="127"/>
      <c r="E115" s="93"/>
      <c r="F115" s="127"/>
      <c r="G115" s="93"/>
      <c r="H115" s="127"/>
      <c r="I115" s="93"/>
      <c r="J115" s="127"/>
      <c r="K115" s="93">
        <v>-500</v>
      </c>
      <c r="L115" s="115"/>
    </row>
    <row r="116" spans="1:12" ht="12.75">
      <c r="A116" s="45" t="s">
        <v>637</v>
      </c>
      <c r="B116" s="50"/>
      <c r="C116" s="140">
        <f t="shared" si="18"/>
        <v>-5000</v>
      </c>
      <c r="D116" s="127"/>
      <c r="E116" s="93"/>
      <c r="F116" s="127">
        <v>-5000</v>
      </c>
      <c r="G116" s="93"/>
      <c r="H116" s="127"/>
      <c r="I116" s="93"/>
      <c r="J116" s="127"/>
      <c r="K116" s="93"/>
      <c r="L116" s="115"/>
    </row>
    <row r="117" spans="1:12" ht="12.75">
      <c r="A117" s="45" t="s">
        <v>617</v>
      </c>
      <c r="B117" s="50"/>
      <c r="C117" s="140">
        <f t="shared" si="18"/>
        <v>-1950</v>
      </c>
      <c r="D117" s="127"/>
      <c r="E117" s="93"/>
      <c r="F117" s="127">
        <v>-1950</v>
      </c>
      <c r="G117" s="93"/>
      <c r="H117" s="127"/>
      <c r="I117" s="93"/>
      <c r="J117" s="127"/>
      <c r="K117" s="93"/>
      <c r="L117" s="115"/>
    </row>
    <row r="118" spans="1:12" ht="12.75">
      <c r="A118" s="45" t="s">
        <v>618</v>
      </c>
      <c r="B118" s="50"/>
      <c r="C118" s="140">
        <f t="shared" si="18"/>
        <v>-1850</v>
      </c>
      <c r="D118" s="127"/>
      <c r="E118" s="93"/>
      <c r="F118" s="127">
        <v>-1850</v>
      </c>
      <c r="G118" s="93"/>
      <c r="H118" s="127"/>
      <c r="I118" s="93"/>
      <c r="J118" s="127"/>
      <c r="K118" s="93"/>
      <c r="L118" s="115"/>
    </row>
    <row r="119" spans="1:12" ht="12.75">
      <c r="A119" s="45" t="s">
        <v>717</v>
      </c>
      <c r="B119" s="50"/>
      <c r="C119" s="140"/>
      <c r="D119" s="127"/>
      <c r="E119" s="93"/>
      <c r="F119" s="127"/>
      <c r="G119" s="93"/>
      <c r="H119" s="127">
        <v>53527</v>
      </c>
      <c r="I119" s="93"/>
      <c r="J119" s="127"/>
      <c r="K119" s="93"/>
      <c r="L119" s="115"/>
    </row>
    <row r="120" spans="1:12" ht="12.75">
      <c r="A120" s="45" t="s">
        <v>630</v>
      </c>
      <c r="B120" s="50"/>
      <c r="C120" s="140">
        <f aca="true" t="shared" si="19" ref="C120:C125">SUM(D120:L120)</f>
        <v>72</v>
      </c>
      <c r="D120" s="127"/>
      <c r="E120" s="93"/>
      <c r="F120" s="127"/>
      <c r="G120" s="93"/>
      <c r="H120" s="127">
        <v>72</v>
      </c>
      <c r="I120" s="93"/>
      <c r="J120" s="127"/>
      <c r="K120" s="93"/>
      <c r="L120" s="115"/>
    </row>
    <row r="121" spans="1:12" ht="12.75">
      <c r="A121" s="45" t="s">
        <v>638</v>
      </c>
      <c r="B121" s="50"/>
      <c r="C121" s="140">
        <f t="shared" si="19"/>
        <v>-1228</v>
      </c>
      <c r="D121" s="127"/>
      <c r="E121" s="93"/>
      <c r="F121" s="127">
        <v>-1228</v>
      </c>
      <c r="G121" s="93"/>
      <c r="H121" s="127"/>
      <c r="I121" s="93"/>
      <c r="J121" s="127"/>
      <c r="K121" s="93"/>
      <c r="L121" s="115"/>
    </row>
    <row r="122" spans="1:12" ht="12.75">
      <c r="A122" s="45" t="s">
        <v>639</v>
      </c>
      <c r="B122" s="50"/>
      <c r="C122" s="140">
        <f t="shared" si="19"/>
        <v>-50</v>
      </c>
      <c r="D122" s="127"/>
      <c r="E122" s="93"/>
      <c r="F122" s="127">
        <v>-50</v>
      </c>
      <c r="G122" s="93"/>
      <c r="H122" s="127"/>
      <c r="I122" s="93"/>
      <c r="J122" s="127"/>
      <c r="K122" s="93"/>
      <c r="L122" s="115"/>
    </row>
    <row r="123" spans="1:12" ht="12.75">
      <c r="A123" s="45" t="s">
        <v>640</v>
      </c>
      <c r="B123" s="50"/>
      <c r="C123" s="140">
        <f t="shared" si="19"/>
        <v>-545</v>
      </c>
      <c r="D123" s="127"/>
      <c r="E123" s="93"/>
      <c r="F123" s="127">
        <v>-545</v>
      </c>
      <c r="G123" s="93"/>
      <c r="H123" s="127"/>
      <c r="I123" s="93"/>
      <c r="J123" s="127"/>
      <c r="K123" s="93"/>
      <c r="L123" s="115"/>
    </row>
    <row r="124" spans="1:12" ht="12.75">
      <c r="A124" s="45" t="s">
        <v>641</v>
      </c>
      <c r="B124" s="50"/>
      <c r="C124" s="140">
        <f t="shared" si="19"/>
        <v>-1000</v>
      </c>
      <c r="D124" s="127"/>
      <c r="E124" s="93"/>
      <c r="F124" s="127">
        <v>-1000</v>
      </c>
      <c r="G124" s="93"/>
      <c r="H124" s="127"/>
      <c r="I124" s="93"/>
      <c r="J124" s="127"/>
      <c r="K124" s="93"/>
      <c r="L124" s="115"/>
    </row>
    <row r="125" spans="1:12" ht="12.75">
      <c r="A125" s="45" t="s">
        <v>642</v>
      </c>
      <c r="B125" s="50"/>
      <c r="C125" s="140">
        <f t="shared" si="19"/>
        <v>-38947</v>
      </c>
      <c r="D125" s="127"/>
      <c r="E125" s="93"/>
      <c r="F125" s="127">
        <v>-38947</v>
      </c>
      <c r="G125" s="93"/>
      <c r="H125" s="127"/>
      <c r="I125" s="93"/>
      <c r="J125" s="127"/>
      <c r="K125" s="93"/>
      <c r="L125" s="115"/>
    </row>
    <row r="126" spans="1:12" ht="12.75">
      <c r="A126" s="45" t="s">
        <v>430</v>
      </c>
      <c r="B126" s="50"/>
      <c r="C126" s="140">
        <f>SUM(D126:L126)</f>
        <v>2529</v>
      </c>
      <c r="D126" s="400">
        <f aca="true" t="shared" si="20" ref="D126:L126">SUM(D115:D125)</f>
        <v>0</v>
      </c>
      <c r="E126" s="180">
        <f t="shared" si="20"/>
        <v>0</v>
      </c>
      <c r="F126" s="400">
        <f t="shared" si="20"/>
        <v>-50570</v>
      </c>
      <c r="G126" s="180">
        <f t="shared" si="20"/>
        <v>0</v>
      </c>
      <c r="H126" s="400">
        <f t="shared" si="20"/>
        <v>53599</v>
      </c>
      <c r="I126" s="180">
        <f t="shared" si="20"/>
        <v>0</v>
      </c>
      <c r="J126" s="400">
        <f t="shared" si="20"/>
        <v>0</v>
      </c>
      <c r="K126" s="180">
        <f t="shared" si="20"/>
        <v>-500</v>
      </c>
      <c r="L126" s="400">
        <f t="shared" si="20"/>
        <v>0</v>
      </c>
    </row>
    <row r="127" spans="1:12" ht="12.75">
      <c r="A127" s="15" t="s">
        <v>591</v>
      </c>
      <c r="B127" s="334" t="s">
        <v>196</v>
      </c>
      <c r="C127" s="117">
        <f>SUM(D127:L127)</f>
        <v>542650</v>
      </c>
      <c r="D127" s="125">
        <f aca="true" t="shared" si="21" ref="D127:L127">SUM(D114,D126)</f>
        <v>16902</v>
      </c>
      <c r="E127" s="117">
        <f t="shared" si="21"/>
        <v>7003</v>
      </c>
      <c r="F127" s="125">
        <f t="shared" si="21"/>
        <v>44414</v>
      </c>
      <c r="G127" s="117">
        <f t="shared" si="21"/>
        <v>0</v>
      </c>
      <c r="H127" s="125">
        <f t="shared" si="21"/>
        <v>54170</v>
      </c>
      <c r="I127" s="117">
        <f t="shared" si="21"/>
        <v>0</v>
      </c>
      <c r="J127" s="125">
        <f t="shared" si="21"/>
        <v>0</v>
      </c>
      <c r="K127" s="117">
        <f t="shared" si="21"/>
        <v>22461</v>
      </c>
      <c r="L127" s="594">
        <f t="shared" si="21"/>
        <v>397700</v>
      </c>
    </row>
    <row r="128" spans="1:12" ht="12.75">
      <c r="A128" s="43" t="s">
        <v>268</v>
      </c>
      <c r="B128" s="19"/>
      <c r="C128" s="13"/>
      <c r="D128" s="123"/>
      <c r="E128" s="119"/>
      <c r="F128" s="123"/>
      <c r="G128" s="119"/>
      <c r="H128" s="123"/>
      <c r="I128" s="119"/>
      <c r="J128" s="122"/>
      <c r="K128" s="119"/>
      <c r="L128" s="121"/>
    </row>
    <row r="129" spans="1:12" ht="12.75">
      <c r="A129" s="45" t="s">
        <v>41</v>
      </c>
      <c r="B129" s="19"/>
      <c r="C129" s="140">
        <f aca="true" t="shared" si="22" ref="C129:C134">SUM(D129:L129)</f>
        <v>9805</v>
      </c>
      <c r="D129" s="127"/>
      <c r="E129" s="93"/>
      <c r="F129" s="127">
        <v>9805</v>
      </c>
      <c r="G129" s="93"/>
      <c r="H129" s="127"/>
      <c r="I129" s="93"/>
      <c r="J129" s="136"/>
      <c r="K129" s="93"/>
      <c r="L129" s="115"/>
    </row>
    <row r="130" spans="1:12" ht="12.75">
      <c r="A130" s="45" t="s">
        <v>413</v>
      </c>
      <c r="B130" s="19"/>
      <c r="C130" s="140">
        <f t="shared" si="22"/>
        <v>11787</v>
      </c>
      <c r="D130" s="127"/>
      <c r="E130" s="93"/>
      <c r="F130" s="127">
        <v>11605</v>
      </c>
      <c r="G130" s="93"/>
      <c r="H130" s="127">
        <v>182</v>
      </c>
      <c r="I130" s="93"/>
      <c r="J130" s="136"/>
      <c r="K130" s="93"/>
      <c r="L130" s="115"/>
    </row>
    <row r="131" spans="1:12" ht="12.75">
      <c r="A131" s="45" t="s">
        <v>631</v>
      </c>
      <c r="B131" s="19"/>
      <c r="C131" s="140">
        <f t="shared" si="22"/>
        <v>-2385</v>
      </c>
      <c r="D131" s="127"/>
      <c r="E131" s="93"/>
      <c r="F131" s="127">
        <v>-2385</v>
      </c>
      <c r="G131" s="93"/>
      <c r="H131" s="127"/>
      <c r="I131" s="93"/>
      <c r="J131" s="136"/>
      <c r="K131" s="93"/>
      <c r="L131" s="115"/>
    </row>
    <row r="132" spans="1:12" ht="12.75">
      <c r="A132" s="45" t="s">
        <v>632</v>
      </c>
      <c r="B132" s="19"/>
      <c r="C132" s="140">
        <f t="shared" si="22"/>
        <v>-182</v>
      </c>
      <c r="D132" s="127"/>
      <c r="E132" s="93"/>
      <c r="F132" s="127"/>
      <c r="G132" s="93"/>
      <c r="H132" s="127">
        <v>-182</v>
      </c>
      <c r="I132" s="93"/>
      <c r="J132" s="136"/>
      <c r="K132" s="93"/>
      <c r="L132" s="115"/>
    </row>
    <row r="133" spans="1:12" ht="12.75">
      <c r="A133" s="45" t="s">
        <v>430</v>
      </c>
      <c r="B133" s="19"/>
      <c r="C133" s="140">
        <f t="shared" si="22"/>
        <v>-2567</v>
      </c>
      <c r="D133" s="127"/>
      <c r="E133" s="93"/>
      <c r="F133" s="127">
        <f>SUM(F131:F132)</f>
        <v>-2385</v>
      </c>
      <c r="G133" s="127">
        <f>SUM(G131:G132)</f>
        <v>0</v>
      </c>
      <c r="H133" s="127">
        <f>SUM(H131:H132)</f>
        <v>-182</v>
      </c>
      <c r="I133" s="93"/>
      <c r="J133" s="136"/>
      <c r="K133" s="93"/>
      <c r="L133" s="115"/>
    </row>
    <row r="134" spans="1:12" ht="12.75">
      <c r="A134" s="15" t="s">
        <v>591</v>
      </c>
      <c r="B134" s="334" t="s">
        <v>196</v>
      </c>
      <c r="C134" s="117">
        <f t="shared" si="22"/>
        <v>9220</v>
      </c>
      <c r="D134" s="127">
        <v>0</v>
      </c>
      <c r="E134" s="93">
        <v>0</v>
      </c>
      <c r="F134" s="127">
        <f>SUM(F130,F133)</f>
        <v>9220</v>
      </c>
      <c r="G134" s="93">
        <v>0</v>
      </c>
      <c r="H134" s="127">
        <v>0</v>
      </c>
      <c r="I134" s="93">
        <v>0</v>
      </c>
      <c r="J134" s="136">
        <v>0</v>
      </c>
      <c r="K134" s="93">
        <v>0</v>
      </c>
      <c r="L134" s="115">
        <v>0</v>
      </c>
    </row>
    <row r="135" spans="1:12" ht="12.75">
      <c r="A135" s="71" t="s">
        <v>269</v>
      </c>
      <c r="B135" s="7"/>
      <c r="C135" s="32"/>
      <c r="D135" s="119"/>
      <c r="E135" s="123"/>
      <c r="F135" s="119"/>
      <c r="G135" s="123"/>
      <c r="H135" s="119"/>
      <c r="I135" s="123"/>
      <c r="J135" s="119"/>
      <c r="K135" s="123"/>
      <c r="L135" s="119"/>
    </row>
    <row r="136" spans="1:12" ht="12.75">
      <c r="A136" s="45" t="s">
        <v>41</v>
      </c>
      <c r="B136" s="19"/>
      <c r="C136" s="140">
        <f aca="true" t="shared" si="23" ref="C136:C144">SUM(D136:L136)</f>
        <v>20464</v>
      </c>
      <c r="D136" s="93"/>
      <c r="E136" s="127"/>
      <c r="F136" s="93">
        <v>5464</v>
      </c>
      <c r="G136" s="127"/>
      <c r="H136" s="93"/>
      <c r="I136" s="127"/>
      <c r="J136" s="93">
        <v>15000</v>
      </c>
      <c r="K136" s="127"/>
      <c r="L136" s="93"/>
    </row>
    <row r="137" spans="1:12" ht="12.75">
      <c r="A137" s="45" t="s">
        <v>413</v>
      </c>
      <c r="B137" s="19"/>
      <c r="C137" s="401">
        <f t="shared" si="23"/>
        <v>102881</v>
      </c>
      <c r="D137" s="93"/>
      <c r="E137" s="127"/>
      <c r="F137" s="93">
        <v>6016</v>
      </c>
      <c r="G137" s="127"/>
      <c r="H137" s="93"/>
      <c r="I137" s="127">
        <v>84150</v>
      </c>
      <c r="J137" s="93">
        <v>12715</v>
      </c>
      <c r="K137" s="127"/>
      <c r="L137" s="93"/>
    </row>
    <row r="138" spans="1:12" ht="12.75">
      <c r="A138" s="45" t="s">
        <v>511</v>
      </c>
      <c r="B138" s="19"/>
      <c r="C138" s="401">
        <f t="shared" si="23"/>
        <v>-1000</v>
      </c>
      <c r="D138" s="93"/>
      <c r="E138" s="127"/>
      <c r="F138" s="93">
        <v>-1000</v>
      </c>
      <c r="G138" s="127"/>
      <c r="H138" s="93"/>
      <c r="I138" s="127"/>
      <c r="J138" s="93"/>
      <c r="K138" s="127"/>
      <c r="L138" s="93"/>
    </row>
    <row r="139" spans="1:12" ht="12.75">
      <c r="A139" s="45" t="s">
        <v>644</v>
      </c>
      <c r="B139" s="19"/>
      <c r="C139" s="401">
        <f t="shared" si="23"/>
        <v>-345</v>
      </c>
      <c r="D139" s="93"/>
      <c r="E139" s="127"/>
      <c r="F139" s="93">
        <v>-345</v>
      </c>
      <c r="G139" s="127"/>
      <c r="H139" s="93"/>
      <c r="I139" s="127"/>
      <c r="J139" s="93"/>
      <c r="K139" s="127"/>
      <c r="L139" s="93"/>
    </row>
    <row r="140" spans="1:12" ht="12.75">
      <c r="A140" s="45" t="s">
        <v>713</v>
      </c>
      <c r="B140" s="19"/>
      <c r="C140" s="401"/>
      <c r="D140" s="93"/>
      <c r="E140" s="127"/>
      <c r="F140" s="93"/>
      <c r="G140" s="127"/>
      <c r="H140" s="93"/>
      <c r="I140" s="127">
        <v>10795</v>
      </c>
      <c r="J140" s="93">
        <v>-10795</v>
      </c>
      <c r="K140" s="127"/>
      <c r="L140" s="93"/>
    </row>
    <row r="141" spans="1:12" ht="12.75">
      <c r="A141" s="45" t="s">
        <v>643</v>
      </c>
      <c r="B141" s="19"/>
      <c r="C141" s="401">
        <f t="shared" si="23"/>
        <v>-813</v>
      </c>
      <c r="D141" s="93"/>
      <c r="E141" s="127"/>
      <c r="F141" s="93">
        <v>-813</v>
      </c>
      <c r="G141" s="127"/>
      <c r="H141" s="93"/>
      <c r="I141" s="127"/>
      <c r="J141" s="93"/>
      <c r="K141" s="127"/>
      <c r="L141" s="93"/>
    </row>
    <row r="142" spans="1:12" ht="12.75">
      <c r="A142" s="45" t="s">
        <v>645</v>
      </c>
      <c r="B142" s="19"/>
      <c r="C142" s="401">
        <f t="shared" si="23"/>
        <v>-84150</v>
      </c>
      <c r="D142" s="93"/>
      <c r="E142" s="127"/>
      <c r="F142" s="93"/>
      <c r="G142" s="127"/>
      <c r="H142" s="93"/>
      <c r="I142" s="127">
        <v>-84150</v>
      </c>
      <c r="J142" s="93"/>
      <c r="K142" s="127"/>
      <c r="L142" s="93"/>
    </row>
    <row r="143" spans="1:12" ht="12.75">
      <c r="A143" s="45" t="s">
        <v>430</v>
      </c>
      <c r="B143" s="19"/>
      <c r="C143" s="401">
        <f t="shared" si="23"/>
        <v>-86308</v>
      </c>
      <c r="D143" s="93">
        <f>SUM(D138:D138)</f>
        <v>0</v>
      </c>
      <c r="E143" s="93">
        <f>SUM(E138:E138)</f>
        <v>0</v>
      </c>
      <c r="F143" s="93">
        <f>SUM(F138:F141)</f>
        <v>-2158</v>
      </c>
      <c r="G143" s="93">
        <f>SUM(G138:G138)</f>
        <v>0</v>
      </c>
      <c r="H143" s="93">
        <f>SUM(H138:H138)</f>
        <v>0</v>
      </c>
      <c r="I143" s="93">
        <f>SUM(I138:I142)</f>
        <v>-73355</v>
      </c>
      <c r="J143" s="93">
        <v>-10795</v>
      </c>
      <c r="K143" s="93">
        <f>SUM(K138:K138)</f>
        <v>0</v>
      </c>
      <c r="L143" s="93">
        <f>SUM(L138:L138)</f>
        <v>0</v>
      </c>
    </row>
    <row r="144" spans="1:12" ht="12.75">
      <c r="A144" s="15" t="s">
        <v>591</v>
      </c>
      <c r="B144" s="334" t="s">
        <v>196</v>
      </c>
      <c r="C144" s="124">
        <f t="shared" si="23"/>
        <v>16573</v>
      </c>
      <c r="D144" s="117">
        <f aca="true" t="shared" si="24" ref="D144:L144">SUM(D137,D143)</f>
        <v>0</v>
      </c>
      <c r="E144" s="117">
        <f t="shared" si="24"/>
        <v>0</v>
      </c>
      <c r="F144" s="117">
        <f t="shared" si="24"/>
        <v>3858</v>
      </c>
      <c r="G144" s="117">
        <f t="shared" si="24"/>
        <v>0</v>
      </c>
      <c r="H144" s="117">
        <f t="shared" si="24"/>
        <v>0</v>
      </c>
      <c r="I144" s="117">
        <f t="shared" si="24"/>
        <v>10795</v>
      </c>
      <c r="J144" s="117">
        <f t="shared" si="24"/>
        <v>1920</v>
      </c>
      <c r="K144" s="117">
        <f t="shared" si="24"/>
        <v>0</v>
      </c>
      <c r="L144" s="117">
        <f t="shared" si="24"/>
        <v>0</v>
      </c>
    </row>
    <row r="145" spans="1:12" ht="12.75">
      <c r="A145" s="43" t="s">
        <v>270</v>
      </c>
      <c r="B145" s="19"/>
      <c r="C145" s="23"/>
      <c r="D145" s="115"/>
      <c r="E145" s="93"/>
      <c r="F145" s="127"/>
      <c r="G145" s="93"/>
      <c r="H145" s="127"/>
      <c r="I145" s="93"/>
      <c r="J145" s="127"/>
      <c r="K145" s="93"/>
      <c r="L145" s="115"/>
    </row>
    <row r="146" spans="1:12" ht="12.75">
      <c r="A146" s="45" t="s">
        <v>41</v>
      </c>
      <c r="B146" s="19"/>
      <c r="C146" s="140">
        <f>SUM(D146:L146)</f>
        <v>2955</v>
      </c>
      <c r="D146" s="115"/>
      <c r="E146" s="93"/>
      <c r="F146" s="127">
        <v>2955</v>
      </c>
      <c r="G146" s="93"/>
      <c r="H146" s="127"/>
      <c r="I146" s="93"/>
      <c r="J146" s="127"/>
      <c r="K146" s="93"/>
      <c r="L146" s="115"/>
    </row>
    <row r="147" spans="1:12" ht="12.75">
      <c r="A147" s="45" t="s">
        <v>413</v>
      </c>
      <c r="B147" s="19"/>
      <c r="C147" s="140">
        <f>SUM(D147:L147)</f>
        <v>2955</v>
      </c>
      <c r="D147" s="115"/>
      <c r="E147" s="93"/>
      <c r="F147" s="127">
        <v>2955</v>
      </c>
      <c r="G147" s="93"/>
      <c r="H147" s="127"/>
      <c r="I147" s="93"/>
      <c r="J147" s="127"/>
      <c r="K147" s="93"/>
      <c r="L147" s="115"/>
    </row>
    <row r="148" spans="1:12" ht="12.75">
      <c r="A148" s="45" t="s">
        <v>646</v>
      </c>
      <c r="B148" s="19"/>
      <c r="C148" s="140">
        <f>SUM(D148:L148)</f>
        <v>310</v>
      </c>
      <c r="D148" s="115"/>
      <c r="E148" s="93"/>
      <c r="F148" s="127">
        <v>310</v>
      </c>
      <c r="G148" s="93"/>
      <c r="H148" s="127"/>
      <c r="I148" s="93"/>
      <c r="J148" s="127"/>
      <c r="K148" s="93"/>
      <c r="L148" s="115"/>
    </row>
    <row r="149" spans="1:12" ht="12.75">
      <c r="A149" s="45" t="s">
        <v>430</v>
      </c>
      <c r="B149" s="19"/>
      <c r="C149" s="140">
        <f>SUM(D149:L149)</f>
        <v>310</v>
      </c>
      <c r="D149" s="115"/>
      <c r="E149" s="93"/>
      <c r="F149" s="127">
        <v>310</v>
      </c>
      <c r="G149" s="93"/>
      <c r="H149" s="127"/>
      <c r="I149" s="93"/>
      <c r="J149" s="127"/>
      <c r="K149" s="93"/>
      <c r="L149" s="115"/>
    </row>
    <row r="150" spans="1:12" ht="12.75">
      <c r="A150" s="15" t="s">
        <v>591</v>
      </c>
      <c r="B150" s="334" t="s">
        <v>196</v>
      </c>
      <c r="C150" s="117">
        <f>SUM(D150:L150)</f>
        <v>3265</v>
      </c>
      <c r="D150" s="114">
        <v>0</v>
      </c>
      <c r="E150" s="117">
        <v>0</v>
      </c>
      <c r="F150" s="125">
        <f>SUM(F147:G147,F149)</f>
        <v>3265</v>
      </c>
      <c r="G150" s="117">
        <v>0</v>
      </c>
      <c r="H150" s="125">
        <v>0</v>
      </c>
      <c r="I150" s="117">
        <v>0</v>
      </c>
      <c r="J150" s="127">
        <v>0</v>
      </c>
      <c r="K150" s="93">
        <v>0</v>
      </c>
      <c r="L150" s="115">
        <v>0</v>
      </c>
    </row>
    <row r="151" spans="1:12" ht="12.75">
      <c r="A151" s="43" t="s">
        <v>271</v>
      </c>
      <c r="B151" s="7"/>
      <c r="C151" s="13"/>
      <c r="D151" s="123"/>
      <c r="E151" s="119"/>
      <c r="F151" s="123"/>
      <c r="G151" s="119"/>
      <c r="H151" s="123"/>
      <c r="I151" s="119"/>
      <c r="J151" s="122"/>
      <c r="K151" s="119"/>
      <c r="L151" s="121"/>
    </row>
    <row r="152" spans="1:12" ht="12.75">
      <c r="A152" s="45" t="s">
        <v>41</v>
      </c>
      <c r="B152" s="19"/>
      <c r="C152" s="140">
        <f>SUM(D152:L152)</f>
        <v>229</v>
      </c>
      <c r="D152" s="127"/>
      <c r="E152" s="93"/>
      <c r="F152" s="127">
        <v>229</v>
      </c>
      <c r="G152" s="93"/>
      <c r="H152" s="127"/>
      <c r="I152" s="93"/>
      <c r="J152" s="136"/>
      <c r="K152" s="93"/>
      <c r="L152" s="115"/>
    </row>
    <row r="153" spans="1:12" ht="12.75">
      <c r="A153" s="45" t="s">
        <v>413</v>
      </c>
      <c r="B153" s="19"/>
      <c r="C153" s="140">
        <f>SUM(D153:L153)</f>
        <v>229</v>
      </c>
      <c r="D153" s="127"/>
      <c r="E153" s="93"/>
      <c r="F153" s="127">
        <v>229</v>
      </c>
      <c r="G153" s="93"/>
      <c r="H153" s="127"/>
      <c r="I153" s="93"/>
      <c r="J153" s="136"/>
      <c r="K153" s="93"/>
      <c r="L153" s="115"/>
    </row>
    <row r="154" spans="1:12" ht="12.75">
      <c r="A154" s="45" t="s">
        <v>647</v>
      </c>
      <c r="B154" s="19"/>
      <c r="C154" s="140">
        <f>SUM(D154:L154)</f>
        <v>-229</v>
      </c>
      <c r="D154" s="127"/>
      <c r="E154" s="93"/>
      <c r="F154" s="127">
        <v>-229</v>
      </c>
      <c r="G154" s="93"/>
      <c r="H154" s="127"/>
      <c r="I154" s="93"/>
      <c r="J154" s="136"/>
      <c r="K154" s="93"/>
      <c r="L154" s="115"/>
    </row>
    <row r="155" spans="1:12" ht="12.75">
      <c r="A155" s="45" t="s">
        <v>430</v>
      </c>
      <c r="B155" s="19"/>
      <c r="C155" s="140">
        <f>SUM(D155:L155)</f>
        <v>-229</v>
      </c>
      <c r="D155" s="127"/>
      <c r="E155" s="93"/>
      <c r="F155" s="127">
        <v>-229</v>
      </c>
      <c r="G155" s="93"/>
      <c r="H155" s="127"/>
      <c r="I155" s="93"/>
      <c r="J155" s="136"/>
      <c r="K155" s="93"/>
      <c r="L155" s="115"/>
    </row>
    <row r="156" spans="1:12" ht="12.75">
      <c r="A156" s="15" t="s">
        <v>591</v>
      </c>
      <c r="B156" s="334" t="s">
        <v>197</v>
      </c>
      <c r="C156" s="117">
        <f>SUM(D156:L156)</f>
        <v>0</v>
      </c>
      <c r="D156" s="114">
        <v>0</v>
      </c>
      <c r="E156" s="117">
        <v>0</v>
      </c>
      <c r="F156" s="125">
        <v>0</v>
      </c>
      <c r="G156" s="117">
        <v>0</v>
      </c>
      <c r="H156" s="125">
        <v>0</v>
      </c>
      <c r="I156" s="117">
        <v>0</v>
      </c>
      <c r="J156" s="124">
        <v>0</v>
      </c>
      <c r="K156" s="117">
        <v>0</v>
      </c>
      <c r="L156" s="114">
        <v>0</v>
      </c>
    </row>
    <row r="157" spans="1:12" ht="12.75">
      <c r="A157" s="92" t="s">
        <v>426</v>
      </c>
      <c r="B157" s="50"/>
      <c r="C157" s="23"/>
      <c r="D157" s="115"/>
      <c r="E157" s="93"/>
      <c r="F157" s="119"/>
      <c r="G157" s="115"/>
      <c r="H157" s="120"/>
      <c r="I157" s="93"/>
      <c r="J157" s="119"/>
      <c r="K157" s="115"/>
      <c r="L157" s="115">
        <v>0</v>
      </c>
    </row>
    <row r="158" spans="1:12" ht="12.75">
      <c r="A158" s="45" t="s">
        <v>41</v>
      </c>
      <c r="B158" s="50"/>
      <c r="C158" s="140">
        <f aca="true" t="shared" si="25" ref="C158:C164">SUM(D158:L158)</f>
        <v>32381</v>
      </c>
      <c r="D158" s="115"/>
      <c r="E158" s="115"/>
      <c r="F158" s="93">
        <v>12601</v>
      </c>
      <c r="G158" s="115"/>
      <c r="H158" s="120"/>
      <c r="I158" s="93">
        <v>15780</v>
      </c>
      <c r="J158" s="93">
        <v>4000</v>
      </c>
      <c r="K158" s="115"/>
      <c r="L158" s="115"/>
    </row>
    <row r="159" spans="1:12" ht="12.75">
      <c r="A159" s="45" t="s">
        <v>480</v>
      </c>
      <c r="B159" s="50"/>
      <c r="C159" s="140">
        <f t="shared" si="25"/>
        <v>61414</v>
      </c>
      <c r="D159" s="115">
        <v>294</v>
      </c>
      <c r="E159" s="115"/>
      <c r="F159" s="93">
        <v>21718</v>
      </c>
      <c r="G159" s="115"/>
      <c r="H159" s="120"/>
      <c r="I159" s="93">
        <v>39402</v>
      </c>
      <c r="J159" s="93">
        <v>0</v>
      </c>
      <c r="K159" s="115"/>
      <c r="L159" s="115"/>
    </row>
    <row r="160" spans="1:12" ht="12.75">
      <c r="A160" s="45" t="s">
        <v>617</v>
      </c>
      <c r="B160" s="50"/>
      <c r="C160" s="140">
        <f t="shared" si="25"/>
        <v>6679</v>
      </c>
      <c r="D160" s="115"/>
      <c r="E160" s="115"/>
      <c r="F160" s="93">
        <v>6679</v>
      </c>
      <c r="G160" s="115"/>
      <c r="H160" s="120"/>
      <c r="I160" s="93"/>
      <c r="J160" s="93"/>
      <c r="K160" s="115"/>
      <c r="L160" s="115"/>
    </row>
    <row r="161" spans="1:12" ht="12.75">
      <c r="A161" s="45" t="s">
        <v>648</v>
      </c>
      <c r="B161" s="50"/>
      <c r="C161" s="140">
        <f t="shared" si="25"/>
        <v>-35248</v>
      </c>
      <c r="D161" s="115"/>
      <c r="E161" s="115"/>
      <c r="F161" s="93"/>
      <c r="G161" s="115"/>
      <c r="H161" s="120"/>
      <c r="I161" s="93">
        <v>-35248</v>
      </c>
      <c r="J161" s="93"/>
      <c r="K161" s="115"/>
      <c r="L161" s="115"/>
    </row>
    <row r="162" spans="1:12" ht="12.75">
      <c r="A162" s="45" t="s">
        <v>622</v>
      </c>
      <c r="B162" s="50"/>
      <c r="C162" s="140">
        <f t="shared" si="25"/>
        <v>15897</v>
      </c>
      <c r="D162" s="115"/>
      <c r="E162" s="115"/>
      <c r="F162" s="93"/>
      <c r="G162" s="115"/>
      <c r="H162" s="120"/>
      <c r="I162" s="93"/>
      <c r="J162" s="93">
        <v>15897</v>
      </c>
      <c r="K162" s="115"/>
      <c r="L162" s="115"/>
    </row>
    <row r="163" spans="1:12" ht="12.75">
      <c r="A163" s="45" t="s">
        <v>430</v>
      </c>
      <c r="B163" s="50"/>
      <c r="C163" s="140">
        <f t="shared" si="25"/>
        <v>-12672</v>
      </c>
      <c r="D163" s="115">
        <f aca="true" t="shared" si="26" ref="D163:L163">SUM(D160:D162)</f>
        <v>0</v>
      </c>
      <c r="E163" s="115">
        <f t="shared" si="26"/>
        <v>0</v>
      </c>
      <c r="F163" s="115">
        <f t="shared" si="26"/>
        <v>6679</v>
      </c>
      <c r="G163" s="115">
        <f t="shared" si="26"/>
        <v>0</v>
      </c>
      <c r="H163" s="115">
        <f t="shared" si="26"/>
        <v>0</v>
      </c>
      <c r="I163" s="115">
        <f t="shared" si="26"/>
        <v>-35248</v>
      </c>
      <c r="J163" s="115">
        <f t="shared" si="26"/>
        <v>15897</v>
      </c>
      <c r="K163" s="115">
        <f t="shared" si="26"/>
        <v>0</v>
      </c>
      <c r="L163" s="115">
        <f t="shared" si="26"/>
        <v>0</v>
      </c>
    </row>
    <row r="164" spans="1:12" ht="12.75">
      <c r="A164" s="15" t="s">
        <v>591</v>
      </c>
      <c r="B164" s="334" t="s">
        <v>196</v>
      </c>
      <c r="C164" s="117">
        <f t="shared" si="25"/>
        <v>48742</v>
      </c>
      <c r="D164" s="114">
        <f aca="true" t="shared" si="27" ref="D164:L164">SUM(D159,D163)</f>
        <v>294</v>
      </c>
      <c r="E164" s="114">
        <f t="shared" si="27"/>
        <v>0</v>
      </c>
      <c r="F164" s="114">
        <f t="shared" si="27"/>
        <v>28397</v>
      </c>
      <c r="G164" s="114">
        <f t="shared" si="27"/>
        <v>0</v>
      </c>
      <c r="H164" s="114">
        <f t="shared" si="27"/>
        <v>0</v>
      </c>
      <c r="I164" s="114">
        <f t="shared" si="27"/>
        <v>4154</v>
      </c>
      <c r="J164" s="114">
        <f t="shared" si="27"/>
        <v>15897</v>
      </c>
      <c r="K164" s="114">
        <f t="shared" si="27"/>
        <v>0</v>
      </c>
      <c r="L164" s="114">
        <f t="shared" si="27"/>
        <v>0</v>
      </c>
    </row>
    <row r="165" spans="1:12" ht="12.75">
      <c r="A165" s="361" t="s">
        <v>272</v>
      </c>
      <c r="B165" s="50"/>
      <c r="C165" s="56"/>
      <c r="D165" s="119"/>
      <c r="E165" s="123"/>
      <c r="F165" s="119"/>
      <c r="G165" s="123"/>
      <c r="H165" s="119"/>
      <c r="I165" s="123"/>
      <c r="J165" s="119"/>
      <c r="K165" s="123"/>
      <c r="L165" s="119"/>
    </row>
    <row r="166" spans="1:12" ht="12.75">
      <c r="A166" s="45" t="s">
        <v>41</v>
      </c>
      <c r="B166" s="50"/>
      <c r="C166" s="140">
        <f>SUM(D166:L166)</f>
        <v>3507</v>
      </c>
      <c r="D166" s="93"/>
      <c r="E166" s="127"/>
      <c r="F166" s="93"/>
      <c r="G166" s="127"/>
      <c r="H166" s="93">
        <v>3507</v>
      </c>
      <c r="I166" s="127"/>
      <c r="J166" s="93"/>
      <c r="K166" s="127"/>
      <c r="L166" s="93"/>
    </row>
    <row r="167" spans="1:12" ht="12.75">
      <c r="A167" s="45" t="s">
        <v>413</v>
      </c>
      <c r="B167" s="50"/>
      <c r="C167" s="140">
        <f>SUM(D167:L167)</f>
        <v>4358</v>
      </c>
      <c r="D167" s="93"/>
      <c r="E167" s="127"/>
      <c r="F167" s="93"/>
      <c r="G167" s="127"/>
      <c r="H167" s="93">
        <v>4358</v>
      </c>
      <c r="I167" s="127"/>
      <c r="J167" s="93"/>
      <c r="K167" s="127"/>
      <c r="L167" s="93"/>
    </row>
    <row r="168" spans="1:12" ht="12.75">
      <c r="A168" s="45" t="s">
        <v>649</v>
      </c>
      <c r="B168" s="50"/>
      <c r="C168" s="140">
        <f>SUM(D168:L168)</f>
        <v>-1149</v>
      </c>
      <c r="D168" s="93"/>
      <c r="E168" s="127"/>
      <c r="F168" s="93"/>
      <c r="G168" s="127"/>
      <c r="H168" s="93">
        <v>-1149</v>
      </c>
      <c r="I168" s="127"/>
      <c r="J168" s="93"/>
      <c r="K168" s="127"/>
      <c r="L168" s="93"/>
    </row>
    <row r="169" spans="1:12" ht="12.75">
      <c r="A169" s="45" t="s">
        <v>430</v>
      </c>
      <c r="B169" s="50"/>
      <c r="C169" s="140">
        <f>SUM(D169:L169)</f>
        <v>-1149</v>
      </c>
      <c r="D169" s="93"/>
      <c r="E169" s="127"/>
      <c r="F169" s="93"/>
      <c r="G169" s="127"/>
      <c r="H169" s="93">
        <v>-1149</v>
      </c>
      <c r="I169" s="127"/>
      <c r="J169" s="93"/>
      <c r="K169" s="127"/>
      <c r="L169" s="93"/>
    </row>
    <row r="170" spans="1:12" ht="12.75">
      <c r="A170" s="15" t="s">
        <v>591</v>
      </c>
      <c r="B170" s="335" t="s">
        <v>197</v>
      </c>
      <c r="C170" s="117">
        <f>SUM(D170:L170)</f>
        <v>3209</v>
      </c>
      <c r="D170" s="117">
        <v>0</v>
      </c>
      <c r="E170" s="125">
        <v>0</v>
      </c>
      <c r="F170" s="117">
        <v>0</v>
      </c>
      <c r="G170" s="125">
        <v>0</v>
      </c>
      <c r="H170" s="117">
        <f>SUM(H167,H169)</f>
        <v>3209</v>
      </c>
      <c r="I170" s="125">
        <v>0</v>
      </c>
      <c r="J170" s="117">
        <v>0</v>
      </c>
      <c r="K170" s="125">
        <v>0</v>
      </c>
      <c r="L170" s="117">
        <v>0</v>
      </c>
    </row>
    <row r="171" spans="1:12" ht="12.75">
      <c r="A171" s="92" t="s">
        <v>273</v>
      </c>
      <c r="B171" s="269"/>
      <c r="C171" s="56"/>
      <c r="D171" s="121"/>
      <c r="E171" s="119"/>
      <c r="F171" s="123"/>
      <c r="G171" s="119"/>
      <c r="H171" s="123"/>
      <c r="I171" s="119"/>
      <c r="J171" s="123"/>
      <c r="K171" s="119"/>
      <c r="L171" s="121"/>
    </row>
    <row r="172" spans="1:12" ht="12.75">
      <c r="A172" s="45" t="s">
        <v>41</v>
      </c>
      <c r="B172" s="362"/>
      <c r="C172" s="140">
        <f aca="true" t="shared" si="28" ref="C172:C177">SUM(D172:L172)</f>
        <v>11023</v>
      </c>
      <c r="D172" s="115"/>
      <c r="E172" s="93"/>
      <c r="F172" s="127">
        <v>7023</v>
      </c>
      <c r="G172" s="93"/>
      <c r="H172" s="127"/>
      <c r="I172" s="93"/>
      <c r="J172" s="127">
        <v>4000</v>
      </c>
      <c r="K172" s="93"/>
      <c r="L172" s="115"/>
    </row>
    <row r="173" spans="1:12" ht="12.75">
      <c r="A173" s="45" t="s">
        <v>480</v>
      </c>
      <c r="B173" s="362"/>
      <c r="C173" s="140">
        <f t="shared" si="28"/>
        <v>11684</v>
      </c>
      <c r="D173" s="115"/>
      <c r="E173" s="93"/>
      <c r="F173" s="127">
        <v>6473</v>
      </c>
      <c r="G173" s="93"/>
      <c r="H173" s="127"/>
      <c r="I173" s="93"/>
      <c r="J173" s="127">
        <v>5211</v>
      </c>
      <c r="K173" s="93"/>
      <c r="L173" s="115"/>
    </row>
    <row r="174" spans="1:12" ht="12.75">
      <c r="A174" s="45" t="s">
        <v>512</v>
      </c>
      <c r="B174" s="362"/>
      <c r="C174" s="140">
        <f t="shared" si="28"/>
        <v>-2563</v>
      </c>
      <c r="D174" s="115"/>
      <c r="E174" s="93"/>
      <c r="F174" s="127">
        <v>-2563</v>
      </c>
      <c r="G174" s="93"/>
      <c r="H174" s="127"/>
      <c r="I174" s="93"/>
      <c r="J174" s="127"/>
      <c r="K174" s="93"/>
      <c r="L174" s="115"/>
    </row>
    <row r="175" spans="1:12" ht="12.75">
      <c r="A175" s="45" t="s">
        <v>650</v>
      </c>
      <c r="B175" s="362"/>
      <c r="C175" s="140">
        <f t="shared" si="28"/>
        <v>3810</v>
      </c>
      <c r="D175" s="115"/>
      <c r="E175" s="93"/>
      <c r="F175" s="127"/>
      <c r="G175" s="93"/>
      <c r="H175" s="127"/>
      <c r="I175" s="93">
        <v>3810</v>
      </c>
      <c r="J175" s="127"/>
      <c r="K175" s="93"/>
      <c r="L175" s="115"/>
    </row>
    <row r="176" spans="1:12" ht="12.75">
      <c r="A176" s="45" t="s">
        <v>431</v>
      </c>
      <c r="B176" s="362"/>
      <c r="C176" s="140">
        <f t="shared" si="28"/>
        <v>1247</v>
      </c>
      <c r="D176" s="115"/>
      <c r="E176" s="93"/>
      <c r="F176" s="127">
        <f>SUM(F174:F175)</f>
        <v>-2563</v>
      </c>
      <c r="G176" s="93">
        <f>SUM(G174:G175)</f>
        <v>0</v>
      </c>
      <c r="H176" s="127">
        <f>SUM(H174:H175)</f>
        <v>0</v>
      </c>
      <c r="I176" s="93">
        <f>SUM(I174:I175)</f>
        <v>3810</v>
      </c>
      <c r="J176" s="127">
        <v>0</v>
      </c>
      <c r="K176" s="93">
        <f>SUM(K174:K175)</f>
        <v>0</v>
      </c>
      <c r="L176" s="115">
        <f>SUM(L174:L175)</f>
        <v>0</v>
      </c>
    </row>
    <row r="177" spans="1:12" ht="12.75">
      <c r="A177" s="15" t="s">
        <v>591</v>
      </c>
      <c r="B177" s="336" t="s">
        <v>196</v>
      </c>
      <c r="C177" s="117">
        <f t="shared" si="28"/>
        <v>12931</v>
      </c>
      <c r="D177" s="114">
        <v>0</v>
      </c>
      <c r="E177" s="117">
        <v>0</v>
      </c>
      <c r="F177" s="125">
        <f aca="true" t="shared" si="29" ref="F177:L177">SUM(F173,F176)</f>
        <v>3910</v>
      </c>
      <c r="G177" s="117">
        <f t="shared" si="29"/>
        <v>0</v>
      </c>
      <c r="H177" s="125">
        <f t="shared" si="29"/>
        <v>0</v>
      </c>
      <c r="I177" s="117">
        <f t="shared" si="29"/>
        <v>3810</v>
      </c>
      <c r="J177" s="125">
        <f t="shared" si="29"/>
        <v>5211</v>
      </c>
      <c r="K177" s="117">
        <f t="shared" si="29"/>
        <v>0</v>
      </c>
      <c r="L177" s="114">
        <f t="shared" si="29"/>
        <v>0</v>
      </c>
    </row>
    <row r="178" spans="1:12" ht="12.75">
      <c r="A178" s="92" t="s">
        <v>300</v>
      </c>
      <c r="B178" s="269"/>
      <c r="C178" s="56"/>
      <c r="D178" s="121"/>
      <c r="E178" s="119"/>
      <c r="F178" s="123"/>
      <c r="G178" s="119"/>
      <c r="H178" s="123"/>
      <c r="I178" s="119"/>
      <c r="J178" s="123"/>
      <c r="K178" s="119"/>
      <c r="L178" s="121"/>
    </row>
    <row r="179" spans="1:12" ht="12.75">
      <c r="A179" s="45" t="s">
        <v>41</v>
      </c>
      <c r="B179" s="362"/>
      <c r="C179" s="140">
        <f aca="true" t="shared" si="30" ref="C179:C185">SUM(D179:L179)</f>
        <v>16927</v>
      </c>
      <c r="D179" s="115"/>
      <c r="E179" s="93"/>
      <c r="F179" s="127">
        <v>13927</v>
      </c>
      <c r="G179" s="93"/>
      <c r="H179" s="127"/>
      <c r="I179" s="93"/>
      <c r="J179" s="127">
        <v>3000</v>
      </c>
      <c r="K179" s="93"/>
      <c r="L179" s="115"/>
    </row>
    <row r="180" spans="1:12" ht="12.75">
      <c r="A180" s="45" t="s">
        <v>480</v>
      </c>
      <c r="B180" s="362"/>
      <c r="C180" s="140">
        <f t="shared" si="30"/>
        <v>19893</v>
      </c>
      <c r="D180" s="115"/>
      <c r="E180" s="93"/>
      <c r="F180" s="127">
        <v>13027</v>
      </c>
      <c r="G180" s="93"/>
      <c r="H180" s="127"/>
      <c r="I180" s="93">
        <v>1645</v>
      </c>
      <c r="J180" s="127">
        <v>5221</v>
      </c>
      <c r="K180" s="93"/>
      <c r="L180" s="115"/>
    </row>
    <row r="181" spans="1:12" ht="12.75">
      <c r="A181" s="45" t="s">
        <v>512</v>
      </c>
      <c r="B181" s="362"/>
      <c r="C181" s="140">
        <f t="shared" si="30"/>
        <v>-3736</v>
      </c>
      <c r="D181" s="115"/>
      <c r="E181" s="93"/>
      <c r="F181" s="127">
        <v>-3736</v>
      </c>
      <c r="G181" s="93"/>
      <c r="H181" s="127"/>
      <c r="I181" s="93"/>
      <c r="J181" s="127"/>
      <c r="K181" s="93"/>
      <c r="L181" s="115"/>
    </row>
    <row r="182" spans="1:12" ht="12.75">
      <c r="A182" s="45" t="s">
        <v>650</v>
      </c>
      <c r="B182" s="362"/>
      <c r="C182" s="140">
        <f t="shared" si="30"/>
        <v>-1645</v>
      </c>
      <c r="D182" s="115"/>
      <c r="E182" s="93"/>
      <c r="F182" s="127"/>
      <c r="G182" s="93"/>
      <c r="H182" s="127"/>
      <c r="I182" s="93">
        <v>-1645</v>
      </c>
      <c r="J182" s="127"/>
      <c r="K182" s="93"/>
      <c r="L182" s="115"/>
    </row>
    <row r="183" spans="1:12" ht="12.75">
      <c r="A183" s="45" t="s">
        <v>627</v>
      </c>
      <c r="B183" s="362"/>
      <c r="C183" s="140">
        <f t="shared" si="30"/>
        <v>-603</v>
      </c>
      <c r="D183" s="115"/>
      <c r="E183" s="93"/>
      <c r="F183" s="127"/>
      <c r="G183" s="93"/>
      <c r="H183" s="127"/>
      <c r="I183" s="93"/>
      <c r="J183" s="127">
        <v>-603</v>
      </c>
      <c r="K183" s="93"/>
      <c r="L183" s="115"/>
    </row>
    <row r="184" spans="1:12" ht="12.75">
      <c r="A184" s="45" t="s">
        <v>431</v>
      </c>
      <c r="B184" s="362"/>
      <c r="C184" s="140">
        <f t="shared" si="30"/>
        <v>-5984</v>
      </c>
      <c r="D184" s="115"/>
      <c r="E184" s="93"/>
      <c r="F184" s="127">
        <f>SUM(F181:F183)</f>
        <v>-3736</v>
      </c>
      <c r="G184" s="93">
        <f aca="true" t="shared" si="31" ref="G184:L184">SUM(G181:G183)</f>
        <v>0</v>
      </c>
      <c r="H184" s="127">
        <f t="shared" si="31"/>
        <v>0</v>
      </c>
      <c r="I184" s="93">
        <f t="shared" si="31"/>
        <v>-1645</v>
      </c>
      <c r="J184" s="127">
        <f t="shared" si="31"/>
        <v>-603</v>
      </c>
      <c r="K184" s="93">
        <f t="shared" si="31"/>
        <v>0</v>
      </c>
      <c r="L184" s="127">
        <f t="shared" si="31"/>
        <v>0</v>
      </c>
    </row>
    <row r="185" spans="1:12" ht="12.75">
      <c r="A185" s="15" t="s">
        <v>591</v>
      </c>
      <c r="B185" s="336" t="s">
        <v>196</v>
      </c>
      <c r="C185" s="117">
        <f t="shared" si="30"/>
        <v>13909</v>
      </c>
      <c r="D185" s="114">
        <v>0</v>
      </c>
      <c r="E185" s="117">
        <v>0</v>
      </c>
      <c r="F185" s="125">
        <f>SUM(F180,F184)</f>
        <v>9291</v>
      </c>
      <c r="G185" s="117">
        <f aca="true" t="shared" si="32" ref="G185:L185">SUM(G180,G184)</f>
        <v>0</v>
      </c>
      <c r="H185" s="125">
        <f t="shared" si="32"/>
        <v>0</v>
      </c>
      <c r="I185" s="117">
        <f t="shared" si="32"/>
        <v>0</v>
      </c>
      <c r="J185" s="125">
        <f t="shared" si="32"/>
        <v>4618</v>
      </c>
      <c r="K185" s="117">
        <f t="shared" si="32"/>
        <v>0</v>
      </c>
      <c r="L185" s="125">
        <f t="shared" si="32"/>
        <v>0</v>
      </c>
    </row>
    <row r="186" spans="1:12" s="236" customFormat="1" ht="12.75">
      <c r="A186" s="513" t="s">
        <v>495</v>
      </c>
      <c r="B186" s="514"/>
      <c r="C186" s="515"/>
      <c r="D186" s="193"/>
      <c r="E186" s="286"/>
      <c r="F186" s="193"/>
      <c r="G186" s="286"/>
      <c r="H186" s="193"/>
      <c r="I186" s="286"/>
      <c r="J186" s="193"/>
      <c r="K186" s="286"/>
      <c r="L186" s="193"/>
    </row>
    <row r="187" spans="1:12" s="236" customFormat="1" ht="12.75">
      <c r="A187" s="516" t="s">
        <v>41</v>
      </c>
      <c r="B187" s="517"/>
      <c r="C187" s="221">
        <f aca="true" t="shared" si="33" ref="C187:C192">SUM(D187:L187)</f>
        <v>0</v>
      </c>
      <c r="D187" s="180"/>
      <c r="E187" s="400"/>
      <c r="F187" s="180">
        <v>0</v>
      </c>
      <c r="G187" s="400"/>
      <c r="H187" s="180"/>
      <c r="I187" s="400"/>
      <c r="J187" s="180">
        <v>0</v>
      </c>
      <c r="K187" s="400"/>
      <c r="L187" s="180"/>
    </row>
    <row r="188" spans="1:12" s="236" customFormat="1" ht="12.75">
      <c r="A188" s="516" t="s">
        <v>480</v>
      </c>
      <c r="B188" s="517"/>
      <c r="C188" s="221">
        <f t="shared" si="33"/>
        <v>5500</v>
      </c>
      <c r="D188" s="180"/>
      <c r="E188" s="400"/>
      <c r="F188" s="180">
        <v>1000</v>
      </c>
      <c r="G188" s="400"/>
      <c r="H188" s="180"/>
      <c r="I188" s="400"/>
      <c r="J188" s="180">
        <v>4500</v>
      </c>
      <c r="K188" s="400"/>
      <c r="L188" s="180"/>
    </row>
    <row r="189" spans="1:12" s="236" customFormat="1" ht="12.75">
      <c r="A189" s="516" t="s">
        <v>622</v>
      </c>
      <c r="B189" s="517"/>
      <c r="C189" s="221">
        <f t="shared" si="33"/>
        <v>-243</v>
      </c>
      <c r="D189" s="180"/>
      <c r="E189" s="400"/>
      <c r="F189" s="180"/>
      <c r="G189" s="400"/>
      <c r="H189" s="180"/>
      <c r="I189" s="400"/>
      <c r="J189" s="180">
        <v>-243</v>
      </c>
      <c r="K189" s="400"/>
      <c r="L189" s="180"/>
    </row>
    <row r="190" spans="1:12" s="236" customFormat="1" ht="12.75">
      <c r="A190" s="516" t="s">
        <v>512</v>
      </c>
      <c r="B190" s="517"/>
      <c r="C190" s="221">
        <f t="shared" si="33"/>
        <v>-770</v>
      </c>
      <c r="D190" s="180"/>
      <c r="E190" s="400"/>
      <c r="F190" s="180">
        <v>-770</v>
      </c>
      <c r="G190" s="400"/>
      <c r="H190" s="180"/>
      <c r="I190" s="400"/>
      <c r="J190" s="180"/>
      <c r="K190" s="400"/>
      <c r="L190" s="180"/>
    </row>
    <row r="191" spans="1:12" s="236" customFormat="1" ht="12.75">
      <c r="A191" s="516" t="s">
        <v>431</v>
      </c>
      <c r="B191" s="517"/>
      <c r="C191" s="221">
        <f t="shared" si="33"/>
        <v>-1013</v>
      </c>
      <c r="D191" s="180">
        <f>SUM(D189)</f>
        <v>0</v>
      </c>
      <c r="E191" s="400">
        <f aca="true" t="shared" si="34" ref="E191:L191">SUM(E189)</f>
        <v>0</v>
      </c>
      <c r="F191" s="180">
        <v>-770</v>
      </c>
      <c r="G191" s="400">
        <f t="shared" si="34"/>
        <v>0</v>
      </c>
      <c r="H191" s="180">
        <f t="shared" si="34"/>
        <v>0</v>
      </c>
      <c r="I191" s="400">
        <f t="shared" si="34"/>
        <v>0</v>
      </c>
      <c r="J191" s="180">
        <f t="shared" si="34"/>
        <v>-243</v>
      </c>
      <c r="K191" s="400">
        <f t="shared" si="34"/>
        <v>0</v>
      </c>
      <c r="L191" s="180">
        <f t="shared" si="34"/>
        <v>0</v>
      </c>
    </row>
    <row r="192" spans="1:12" s="236" customFormat="1" ht="12.75">
      <c r="A192" s="15" t="s">
        <v>591</v>
      </c>
      <c r="B192" s="518" t="s">
        <v>196</v>
      </c>
      <c r="C192" s="179">
        <f t="shared" si="33"/>
        <v>4487</v>
      </c>
      <c r="D192" s="179">
        <f>SUM(D188,D191)</f>
        <v>0</v>
      </c>
      <c r="E192" s="519">
        <f aca="true" t="shared" si="35" ref="E192:L192">SUM(E188,E191)</f>
        <v>0</v>
      </c>
      <c r="F192" s="179">
        <f t="shared" si="35"/>
        <v>230</v>
      </c>
      <c r="G192" s="519">
        <f t="shared" si="35"/>
        <v>0</v>
      </c>
      <c r="H192" s="179">
        <f t="shared" si="35"/>
        <v>0</v>
      </c>
      <c r="I192" s="519">
        <f t="shared" si="35"/>
        <v>0</v>
      </c>
      <c r="J192" s="179">
        <f t="shared" si="35"/>
        <v>4257</v>
      </c>
      <c r="K192" s="519">
        <f t="shared" si="35"/>
        <v>0</v>
      </c>
      <c r="L192" s="179">
        <f t="shared" si="35"/>
        <v>0</v>
      </c>
    </row>
    <row r="193" spans="1:12" ht="12.75">
      <c r="A193" s="361" t="s">
        <v>496</v>
      </c>
      <c r="B193" s="337"/>
      <c r="C193" s="188"/>
      <c r="D193" s="128"/>
      <c r="E193" s="119"/>
      <c r="F193" s="123"/>
      <c r="G193" s="119"/>
      <c r="H193" s="123"/>
      <c r="I193" s="129"/>
      <c r="J193" s="127"/>
      <c r="K193" s="93"/>
      <c r="L193" s="115"/>
    </row>
    <row r="194" spans="1:12" ht="12.75">
      <c r="A194" s="45" t="s">
        <v>41</v>
      </c>
      <c r="B194" s="337"/>
      <c r="C194" s="140">
        <f>SUM(D194:L194)</f>
        <v>562</v>
      </c>
      <c r="D194" s="377"/>
      <c r="E194" s="93"/>
      <c r="F194" s="127">
        <v>562</v>
      </c>
      <c r="G194" s="93"/>
      <c r="H194" s="127"/>
      <c r="I194" s="107"/>
      <c r="J194" s="127"/>
      <c r="K194" s="93"/>
      <c r="L194" s="115"/>
    </row>
    <row r="195" spans="1:12" ht="12.75">
      <c r="A195" s="45" t="s">
        <v>491</v>
      </c>
      <c r="B195" s="337"/>
      <c r="C195" s="140">
        <f>SUM(D195:L195)</f>
        <v>1062</v>
      </c>
      <c r="D195" s="377"/>
      <c r="E195" s="93"/>
      <c r="F195" s="127">
        <v>1062</v>
      </c>
      <c r="G195" s="93"/>
      <c r="H195" s="127"/>
      <c r="I195" s="107"/>
      <c r="J195" s="127"/>
      <c r="K195" s="93"/>
      <c r="L195" s="115"/>
    </row>
    <row r="196" spans="1:12" ht="12.75">
      <c r="A196" s="45" t="s">
        <v>511</v>
      </c>
      <c r="B196" s="337"/>
      <c r="C196" s="140">
        <f>SUM(D196:L196)</f>
        <v>-143</v>
      </c>
      <c r="D196" s="377"/>
      <c r="E196" s="93"/>
      <c r="F196" s="127">
        <v>-143</v>
      </c>
      <c r="G196" s="93"/>
      <c r="H196" s="127"/>
      <c r="I196" s="107"/>
      <c r="J196" s="127"/>
      <c r="K196" s="93"/>
      <c r="L196" s="115"/>
    </row>
    <row r="197" spans="1:12" ht="12.75">
      <c r="A197" s="45" t="s">
        <v>430</v>
      </c>
      <c r="B197" s="337"/>
      <c r="C197" s="140">
        <f>SUM(D197:L197)</f>
        <v>-143</v>
      </c>
      <c r="D197" s="377"/>
      <c r="E197" s="93"/>
      <c r="F197" s="127">
        <v>-143</v>
      </c>
      <c r="G197" s="93"/>
      <c r="H197" s="127"/>
      <c r="I197" s="107"/>
      <c r="J197" s="127"/>
      <c r="K197" s="93"/>
      <c r="L197" s="115"/>
    </row>
    <row r="198" spans="1:12" ht="12.75">
      <c r="A198" s="15" t="s">
        <v>591</v>
      </c>
      <c r="B198" s="334" t="s">
        <v>196</v>
      </c>
      <c r="C198" s="117">
        <f>SUM(D198:L198)</f>
        <v>919</v>
      </c>
      <c r="D198" s="114">
        <v>0</v>
      </c>
      <c r="E198" s="117">
        <v>0</v>
      </c>
      <c r="F198" s="125">
        <f>SUM(F195,F197)</f>
        <v>919</v>
      </c>
      <c r="G198" s="117">
        <v>0</v>
      </c>
      <c r="H198" s="125">
        <v>0</v>
      </c>
      <c r="I198" s="179">
        <v>0</v>
      </c>
      <c r="J198" s="127">
        <v>0</v>
      </c>
      <c r="K198" s="93">
        <v>0</v>
      </c>
      <c r="L198" s="115">
        <v>0</v>
      </c>
    </row>
    <row r="199" spans="1:13" ht="12.75">
      <c r="A199" s="92" t="s">
        <v>497</v>
      </c>
      <c r="B199" s="50"/>
      <c r="C199" s="187"/>
      <c r="D199" s="121"/>
      <c r="E199" s="119"/>
      <c r="F199" s="123"/>
      <c r="G199" s="119"/>
      <c r="H199" s="123"/>
      <c r="I199" s="193"/>
      <c r="J199" s="123"/>
      <c r="K199" s="119"/>
      <c r="L199" s="121"/>
      <c r="M199" s="27"/>
    </row>
    <row r="200" spans="1:13" ht="12.75">
      <c r="A200" s="45" t="s">
        <v>41</v>
      </c>
      <c r="B200" s="50"/>
      <c r="C200" s="140">
        <f>SUM(D200:L200)</f>
        <v>60</v>
      </c>
      <c r="D200" s="115"/>
      <c r="E200" s="93"/>
      <c r="F200" s="127"/>
      <c r="G200" s="93">
        <v>60</v>
      </c>
      <c r="H200" s="127"/>
      <c r="I200" s="180"/>
      <c r="J200" s="127"/>
      <c r="K200" s="93"/>
      <c r="L200" s="115"/>
      <c r="M200" s="27"/>
    </row>
    <row r="201" spans="1:13" ht="12.75">
      <c r="A201" s="45" t="s">
        <v>491</v>
      </c>
      <c r="B201" s="50"/>
      <c r="C201" s="140">
        <f>SUM(D201:L201)</f>
        <v>60</v>
      </c>
      <c r="D201" s="115"/>
      <c r="E201" s="93"/>
      <c r="F201" s="127"/>
      <c r="G201" s="93">
        <v>60</v>
      </c>
      <c r="H201" s="127"/>
      <c r="I201" s="180"/>
      <c r="J201" s="127"/>
      <c r="K201" s="93"/>
      <c r="L201" s="115"/>
      <c r="M201" s="27"/>
    </row>
    <row r="202" spans="1:13" ht="12.75">
      <c r="A202" s="45" t="s">
        <v>651</v>
      </c>
      <c r="B202" s="50"/>
      <c r="C202" s="140">
        <f>SUM(D202:L202)</f>
        <v>37</v>
      </c>
      <c r="D202" s="115"/>
      <c r="E202" s="93"/>
      <c r="F202" s="127"/>
      <c r="G202" s="93">
        <v>37</v>
      </c>
      <c r="H202" s="127"/>
      <c r="I202" s="180"/>
      <c r="J202" s="127"/>
      <c r="K202" s="93"/>
      <c r="L202" s="115"/>
      <c r="M202" s="27"/>
    </row>
    <row r="203" spans="1:13" ht="12.75">
      <c r="A203" s="45" t="s">
        <v>430</v>
      </c>
      <c r="B203" s="50"/>
      <c r="C203" s="140">
        <f>SUM(D203:L203)</f>
        <v>37</v>
      </c>
      <c r="D203" s="115"/>
      <c r="E203" s="93"/>
      <c r="F203" s="127"/>
      <c r="G203" s="93">
        <v>37</v>
      </c>
      <c r="H203" s="127"/>
      <c r="I203" s="180"/>
      <c r="J203" s="127"/>
      <c r="K203" s="93"/>
      <c r="L203" s="115"/>
      <c r="M203" s="27"/>
    </row>
    <row r="204" spans="1:13" ht="12.75">
      <c r="A204" s="15" t="s">
        <v>591</v>
      </c>
      <c r="B204" s="335" t="s">
        <v>197</v>
      </c>
      <c r="C204" s="117">
        <f>SUM(D204:L204)</f>
        <v>97</v>
      </c>
      <c r="D204" s="114">
        <v>0</v>
      </c>
      <c r="E204" s="117">
        <v>0</v>
      </c>
      <c r="F204" s="125">
        <v>0</v>
      </c>
      <c r="G204" s="117">
        <v>97</v>
      </c>
      <c r="H204" s="125">
        <v>0</v>
      </c>
      <c r="I204" s="179">
        <v>0</v>
      </c>
      <c r="J204" s="125">
        <v>0</v>
      </c>
      <c r="K204" s="117">
        <v>0</v>
      </c>
      <c r="L204" s="114">
        <v>0</v>
      </c>
      <c r="M204" s="27"/>
    </row>
    <row r="205" spans="1:13" ht="12.75">
      <c r="A205" s="305" t="s">
        <v>498</v>
      </c>
      <c r="B205" s="62"/>
      <c r="C205" s="187"/>
      <c r="D205" s="123"/>
      <c r="E205" s="119"/>
      <c r="F205" s="123"/>
      <c r="G205" s="119"/>
      <c r="H205" s="123"/>
      <c r="I205" s="193"/>
      <c r="J205" s="123"/>
      <c r="K205" s="119"/>
      <c r="L205" s="119"/>
      <c r="M205" s="27"/>
    </row>
    <row r="206" spans="1:13" ht="12.75">
      <c r="A206" s="45" t="s">
        <v>41</v>
      </c>
      <c r="B206" s="169"/>
      <c r="C206" s="140">
        <f>SUM(D206:L206)</f>
        <v>4528</v>
      </c>
      <c r="D206" s="127"/>
      <c r="E206" s="93"/>
      <c r="F206" s="127">
        <v>1528</v>
      </c>
      <c r="G206" s="93"/>
      <c r="H206" s="127"/>
      <c r="I206" s="180"/>
      <c r="J206" s="127">
        <v>3000</v>
      </c>
      <c r="K206" s="93"/>
      <c r="L206" s="93"/>
      <c r="M206" s="27"/>
    </row>
    <row r="207" spans="1:13" ht="12.75">
      <c r="A207" s="45" t="s">
        <v>491</v>
      </c>
      <c r="B207" s="169"/>
      <c r="C207" s="140">
        <f>SUM(D207:L207)</f>
        <v>2628</v>
      </c>
      <c r="D207" s="127"/>
      <c r="E207" s="93"/>
      <c r="F207" s="127">
        <v>2628</v>
      </c>
      <c r="G207" s="93"/>
      <c r="H207" s="127"/>
      <c r="I207" s="180"/>
      <c r="J207" s="127">
        <v>0</v>
      </c>
      <c r="K207" s="93"/>
      <c r="L207" s="93"/>
      <c r="M207" s="27"/>
    </row>
    <row r="208" spans="1:13" ht="12.75">
      <c r="A208" s="45" t="s">
        <v>513</v>
      </c>
      <c r="B208" s="169"/>
      <c r="C208" s="140">
        <f>SUM(D208:L208)</f>
        <v>-1012</v>
      </c>
      <c r="D208" s="127"/>
      <c r="E208" s="93"/>
      <c r="F208" s="127">
        <v>-1012</v>
      </c>
      <c r="G208" s="93"/>
      <c r="H208" s="127"/>
      <c r="I208" s="180"/>
      <c r="J208" s="127"/>
      <c r="K208" s="93"/>
      <c r="L208" s="93"/>
      <c r="M208" s="27"/>
    </row>
    <row r="209" spans="1:13" ht="12.75">
      <c r="A209" s="45" t="s">
        <v>430</v>
      </c>
      <c r="B209" s="169"/>
      <c r="C209" s="140">
        <f>SUM(D209:L209)</f>
        <v>-1012</v>
      </c>
      <c r="D209" s="127"/>
      <c r="E209" s="93"/>
      <c r="F209" s="127">
        <v>-1012</v>
      </c>
      <c r="G209" s="93"/>
      <c r="H209" s="127"/>
      <c r="I209" s="180"/>
      <c r="J209" s="127">
        <v>0</v>
      </c>
      <c r="K209" s="93"/>
      <c r="L209" s="93"/>
      <c r="M209" s="27"/>
    </row>
    <row r="210" spans="1:13" ht="12.75">
      <c r="A210" s="15" t="s">
        <v>591</v>
      </c>
      <c r="B210" s="281" t="s">
        <v>197</v>
      </c>
      <c r="C210" s="117">
        <f>SUM(D210:L210)</f>
        <v>1616</v>
      </c>
      <c r="D210" s="125">
        <v>0</v>
      </c>
      <c r="E210" s="117">
        <v>0</v>
      </c>
      <c r="F210" s="125">
        <f>SUM(F207,F209)</f>
        <v>1616</v>
      </c>
      <c r="G210" s="117">
        <v>0</v>
      </c>
      <c r="H210" s="125">
        <v>0</v>
      </c>
      <c r="I210" s="179">
        <v>0</v>
      </c>
      <c r="J210" s="125">
        <v>0</v>
      </c>
      <c r="K210" s="117">
        <v>0</v>
      </c>
      <c r="L210" s="117">
        <v>0</v>
      </c>
      <c r="M210" s="27"/>
    </row>
    <row r="211" spans="1:12" ht="12.75">
      <c r="A211" s="92" t="s">
        <v>499</v>
      </c>
      <c r="B211" s="49"/>
      <c r="C211" s="181"/>
      <c r="D211" s="123"/>
      <c r="E211" s="119"/>
      <c r="F211" s="127"/>
      <c r="G211" s="119"/>
      <c r="H211" s="119"/>
      <c r="I211" s="193"/>
      <c r="J211" s="127"/>
      <c r="K211" s="119"/>
      <c r="L211" s="119"/>
    </row>
    <row r="212" spans="1:12" ht="12.75">
      <c r="A212" s="45" t="s">
        <v>41</v>
      </c>
      <c r="B212" s="50"/>
      <c r="C212" s="140">
        <f>SUM(D212:L212)</f>
        <v>0</v>
      </c>
      <c r="D212" s="127"/>
      <c r="E212" s="93"/>
      <c r="F212" s="127"/>
      <c r="G212" s="93"/>
      <c r="H212" s="93"/>
      <c r="I212" s="180"/>
      <c r="J212" s="127"/>
      <c r="K212" s="93"/>
      <c r="L212" s="93"/>
    </row>
    <row r="213" spans="1:12" ht="12.75">
      <c r="A213" s="45" t="s">
        <v>491</v>
      </c>
      <c r="B213" s="50"/>
      <c r="C213" s="140">
        <f>SUM(D213:L213)</f>
        <v>0</v>
      </c>
      <c r="D213" s="127"/>
      <c r="E213" s="93"/>
      <c r="F213" s="127"/>
      <c r="G213" s="93"/>
      <c r="H213" s="180"/>
      <c r="I213" s="180"/>
      <c r="J213" s="127"/>
      <c r="K213" s="93"/>
      <c r="L213" s="93"/>
    </row>
    <row r="214" spans="1:12" ht="12.75">
      <c r="A214" s="15" t="s">
        <v>591</v>
      </c>
      <c r="B214" s="334" t="s">
        <v>197</v>
      </c>
      <c r="C214" s="117">
        <f>SUM(D214:L214)</f>
        <v>0</v>
      </c>
      <c r="D214" s="127">
        <v>0</v>
      </c>
      <c r="E214" s="93">
        <v>0</v>
      </c>
      <c r="F214" s="127">
        <v>0</v>
      </c>
      <c r="G214" s="93">
        <v>0</v>
      </c>
      <c r="H214" s="93">
        <v>0</v>
      </c>
      <c r="I214" s="180">
        <v>0</v>
      </c>
      <c r="J214" s="127">
        <v>0</v>
      </c>
      <c r="K214" s="93">
        <v>0</v>
      </c>
      <c r="L214" s="117">
        <v>0</v>
      </c>
    </row>
    <row r="215" spans="1:12" s="161" customFormat="1" ht="12.75">
      <c r="A215" s="361" t="s">
        <v>500</v>
      </c>
      <c r="B215" s="50"/>
      <c r="C215" s="13"/>
      <c r="D215" s="123"/>
      <c r="E215" s="119"/>
      <c r="F215" s="123"/>
      <c r="G215" s="119"/>
      <c r="H215" s="119"/>
      <c r="I215" s="193"/>
      <c r="J215" s="123"/>
      <c r="K215" s="119"/>
      <c r="L215" s="121"/>
    </row>
    <row r="216" spans="1:12" s="161" customFormat="1" ht="12.75">
      <c r="A216" s="45" t="s">
        <v>41</v>
      </c>
      <c r="B216" s="50"/>
      <c r="C216" s="140">
        <f>SUM(D216:L216)</f>
        <v>0</v>
      </c>
      <c r="D216" s="127"/>
      <c r="E216" s="93"/>
      <c r="F216" s="127"/>
      <c r="G216" s="93"/>
      <c r="H216" s="93"/>
      <c r="I216" s="180"/>
      <c r="J216" s="127"/>
      <c r="K216" s="93"/>
      <c r="L216" s="115"/>
    </row>
    <row r="217" spans="1:12" s="161" customFormat="1" ht="12.75">
      <c r="A217" s="45" t="s">
        <v>491</v>
      </c>
      <c r="B217" s="50"/>
      <c r="C217" s="140">
        <f>SUM(D217:L217)</f>
        <v>0</v>
      </c>
      <c r="D217" s="127"/>
      <c r="E217" s="93"/>
      <c r="F217" s="127"/>
      <c r="G217" s="93"/>
      <c r="H217" s="93"/>
      <c r="I217" s="180"/>
      <c r="J217" s="127"/>
      <c r="K217" s="93"/>
      <c r="L217" s="115"/>
    </row>
    <row r="218" spans="1:12" s="161" customFormat="1" ht="12.75">
      <c r="A218" s="15" t="s">
        <v>591</v>
      </c>
      <c r="B218" s="334" t="s">
        <v>197</v>
      </c>
      <c r="C218" s="117">
        <f>SUM(D218:L218)</f>
        <v>0</v>
      </c>
      <c r="D218" s="125">
        <v>0</v>
      </c>
      <c r="E218" s="117">
        <v>0</v>
      </c>
      <c r="F218" s="125">
        <v>0</v>
      </c>
      <c r="G218" s="117">
        <v>0</v>
      </c>
      <c r="H218" s="117">
        <v>0</v>
      </c>
      <c r="I218" s="179">
        <v>0</v>
      </c>
      <c r="J218" s="125">
        <v>0</v>
      </c>
      <c r="K218" s="117">
        <v>0</v>
      </c>
      <c r="L218" s="114">
        <v>0</v>
      </c>
    </row>
    <row r="219" spans="1:12" ht="12.75">
      <c r="A219" s="376" t="s">
        <v>501</v>
      </c>
      <c r="B219" s="7"/>
      <c r="C219" s="13"/>
      <c r="D219" s="123"/>
      <c r="E219" s="119"/>
      <c r="F219" s="123"/>
      <c r="G219" s="119"/>
      <c r="H219" s="119"/>
      <c r="I219" s="193"/>
      <c r="J219" s="123"/>
      <c r="K219" s="119"/>
      <c r="L219" s="121"/>
    </row>
    <row r="220" spans="1:12" ht="12.75">
      <c r="A220" s="45" t="s">
        <v>41</v>
      </c>
      <c r="B220" s="19"/>
      <c r="C220" s="140">
        <f>SUM(D220:L220)</f>
        <v>4900</v>
      </c>
      <c r="D220" s="127"/>
      <c r="E220" s="93"/>
      <c r="F220" s="127">
        <v>1900</v>
      </c>
      <c r="G220" s="93"/>
      <c r="H220" s="93"/>
      <c r="I220" s="180"/>
      <c r="J220" s="127">
        <v>3000</v>
      </c>
      <c r="K220" s="93"/>
      <c r="L220" s="115"/>
    </row>
    <row r="221" spans="1:12" ht="12.75">
      <c r="A221" s="45" t="s">
        <v>413</v>
      </c>
      <c r="B221" s="19"/>
      <c r="C221" s="140">
        <f>SUM(D221:L221)</f>
        <v>4580</v>
      </c>
      <c r="D221" s="127"/>
      <c r="E221" s="93"/>
      <c r="F221" s="127">
        <v>1900</v>
      </c>
      <c r="G221" s="93"/>
      <c r="H221" s="93"/>
      <c r="I221" s="180"/>
      <c r="J221" s="127">
        <v>2680</v>
      </c>
      <c r="K221" s="93"/>
      <c r="L221" s="115"/>
    </row>
    <row r="222" spans="1:12" ht="12.75">
      <c r="A222" s="45" t="s">
        <v>511</v>
      </c>
      <c r="B222" s="19"/>
      <c r="C222" s="140">
        <f>SUM(D222:L222)</f>
        <v>133</v>
      </c>
      <c r="D222" s="127"/>
      <c r="E222" s="93"/>
      <c r="F222" s="127">
        <v>133</v>
      </c>
      <c r="G222" s="93"/>
      <c r="H222" s="93"/>
      <c r="I222" s="180"/>
      <c r="J222" s="127"/>
      <c r="K222" s="93"/>
      <c r="L222" s="115"/>
    </row>
    <row r="223" spans="1:12" ht="12.75">
      <c r="A223" s="45" t="s">
        <v>430</v>
      </c>
      <c r="B223" s="19"/>
      <c r="C223" s="140">
        <f>SUM(D223:L223)</f>
        <v>133</v>
      </c>
      <c r="D223" s="127"/>
      <c r="E223" s="93"/>
      <c r="F223" s="127">
        <v>133</v>
      </c>
      <c r="G223" s="93"/>
      <c r="H223" s="93"/>
      <c r="I223" s="180"/>
      <c r="J223" s="127"/>
      <c r="K223" s="93"/>
      <c r="L223" s="115"/>
    </row>
    <row r="224" spans="1:12" ht="12.75">
      <c r="A224" s="15" t="s">
        <v>591</v>
      </c>
      <c r="B224" s="334" t="s">
        <v>196</v>
      </c>
      <c r="C224" s="117">
        <f>SUM(D224:L224)</f>
        <v>4713</v>
      </c>
      <c r="D224" s="125">
        <v>0</v>
      </c>
      <c r="E224" s="117">
        <v>0</v>
      </c>
      <c r="F224" s="125">
        <f>SUM(F221,F223)</f>
        <v>2033</v>
      </c>
      <c r="G224" s="117">
        <v>0</v>
      </c>
      <c r="H224" s="117">
        <v>0</v>
      </c>
      <c r="I224" s="179">
        <v>0</v>
      </c>
      <c r="J224" s="125">
        <v>2680</v>
      </c>
      <c r="K224" s="117">
        <v>0</v>
      </c>
      <c r="L224" s="114">
        <v>0</v>
      </c>
    </row>
    <row r="225" spans="1:12" ht="12.75">
      <c r="A225" s="512" t="s">
        <v>502</v>
      </c>
      <c r="B225" s="50"/>
      <c r="C225" s="13"/>
      <c r="D225" s="123"/>
      <c r="E225" s="119"/>
      <c r="F225" s="123"/>
      <c r="G225" s="119"/>
      <c r="H225" s="119"/>
      <c r="I225" s="193"/>
      <c r="J225" s="123"/>
      <c r="K225" s="119"/>
      <c r="L225" s="121"/>
    </row>
    <row r="226" spans="1:12" ht="12.75">
      <c r="A226" s="45" t="s">
        <v>41</v>
      </c>
      <c r="B226" s="50"/>
      <c r="C226" s="140">
        <f>SUM(D226:L226)</f>
        <v>0</v>
      </c>
      <c r="D226" s="127"/>
      <c r="E226" s="93"/>
      <c r="F226" s="127"/>
      <c r="G226" s="93"/>
      <c r="H226" s="93"/>
      <c r="I226" s="180"/>
      <c r="J226" s="127"/>
      <c r="K226" s="93"/>
      <c r="L226" s="115"/>
    </row>
    <row r="227" spans="1:12" ht="12.75">
      <c r="A227" s="45" t="s">
        <v>413</v>
      </c>
      <c r="B227" s="50"/>
      <c r="C227" s="140">
        <f>SUM(D227:L227)</f>
        <v>0</v>
      </c>
      <c r="D227" s="127"/>
      <c r="E227" s="93"/>
      <c r="F227" s="127"/>
      <c r="G227" s="93"/>
      <c r="H227" s="93"/>
      <c r="I227" s="180"/>
      <c r="J227" s="127"/>
      <c r="K227" s="93"/>
      <c r="L227" s="115"/>
    </row>
    <row r="228" spans="1:12" ht="12.75">
      <c r="A228" s="45" t="s">
        <v>652</v>
      </c>
      <c r="B228" s="50"/>
      <c r="C228" s="140">
        <f>SUM(D228:L228)</f>
        <v>33963</v>
      </c>
      <c r="D228" s="127"/>
      <c r="E228" s="93"/>
      <c r="F228" s="127"/>
      <c r="G228" s="93"/>
      <c r="H228" s="93">
        <v>33963</v>
      </c>
      <c r="I228" s="180"/>
      <c r="J228" s="127"/>
      <c r="K228" s="93"/>
      <c r="L228" s="115"/>
    </row>
    <row r="229" spans="1:12" ht="12.75">
      <c r="A229" s="45" t="s">
        <v>430</v>
      </c>
      <c r="B229" s="50"/>
      <c r="C229" s="140">
        <f>SUM(D229:L229)</f>
        <v>33963</v>
      </c>
      <c r="D229" s="127"/>
      <c r="E229" s="93"/>
      <c r="F229" s="127"/>
      <c r="G229" s="93"/>
      <c r="H229" s="93">
        <v>33963</v>
      </c>
      <c r="I229" s="180"/>
      <c r="J229" s="127"/>
      <c r="K229" s="93"/>
      <c r="L229" s="115"/>
    </row>
    <row r="230" spans="1:12" ht="12.75">
      <c r="A230" s="15" t="s">
        <v>591</v>
      </c>
      <c r="B230" s="334" t="s">
        <v>197</v>
      </c>
      <c r="C230" s="117">
        <f>SUM(D230:L230)</f>
        <v>33963</v>
      </c>
      <c r="D230" s="125">
        <v>0</v>
      </c>
      <c r="E230" s="117">
        <v>0</v>
      </c>
      <c r="F230" s="125">
        <v>0</v>
      </c>
      <c r="G230" s="117">
        <v>0</v>
      </c>
      <c r="H230" s="117">
        <v>33963</v>
      </c>
      <c r="I230" s="179">
        <v>0</v>
      </c>
      <c r="J230" s="125">
        <v>0</v>
      </c>
      <c r="K230" s="117">
        <v>0</v>
      </c>
      <c r="L230" s="114">
        <v>0</v>
      </c>
    </row>
    <row r="231" spans="1:12" ht="12.75">
      <c r="A231" s="43" t="s">
        <v>503</v>
      </c>
      <c r="B231" s="7"/>
      <c r="C231" s="13"/>
      <c r="D231" s="123"/>
      <c r="E231" s="119"/>
      <c r="F231" s="123"/>
      <c r="G231" s="119"/>
      <c r="H231" s="119"/>
      <c r="I231" s="119"/>
      <c r="J231" s="123"/>
      <c r="K231" s="119"/>
      <c r="L231" s="121"/>
    </row>
    <row r="232" spans="1:12" ht="12.75">
      <c r="A232" s="45" t="s">
        <v>41</v>
      </c>
      <c r="B232" s="19"/>
      <c r="C232" s="140">
        <f>SUM(D232:L232)</f>
        <v>0</v>
      </c>
      <c r="D232" s="127"/>
      <c r="E232" s="93"/>
      <c r="F232" s="127"/>
      <c r="G232" s="93"/>
      <c r="H232" s="93"/>
      <c r="I232" s="93"/>
      <c r="J232" s="127"/>
      <c r="K232" s="93"/>
      <c r="L232" s="115"/>
    </row>
    <row r="233" spans="1:12" ht="12.75">
      <c r="A233" s="45" t="s">
        <v>413</v>
      </c>
      <c r="B233" s="19"/>
      <c r="C233" s="140">
        <f>SUM(D233:L233)</f>
        <v>5206</v>
      </c>
      <c r="D233" s="127"/>
      <c r="E233" s="93"/>
      <c r="F233" s="127">
        <v>0</v>
      </c>
      <c r="G233" s="93">
        <v>5206</v>
      </c>
      <c r="H233" s="93"/>
      <c r="I233" s="93"/>
      <c r="J233" s="127"/>
      <c r="K233" s="93"/>
      <c r="L233" s="115"/>
    </row>
    <row r="234" spans="1:12" ht="12.75">
      <c r="A234" s="45" t="s">
        <v>678</v>
      </c>
      <c r="B234" s="19"/>
      <c r="C234" s="140">
        <f>SUM(D234:L234)</f>
        <v>-162</v>
      </c>
      <c r="D234" s="127"/>
      <c r="E234" s="93"/>
      <c r="F234" s="127"/>
      <c r="G234" s="93">
        <v>-162</v>
      </c>
      <c r="H234" s="93"/>
      <c r="I234" s="93"/>
      <c r="J234" s="127"/>
      <c r="K234" s="93"/>
      <c r="L234" s="115"/>
    </row>
    <row r="235" spans="1:12" ht="12.75">
      <c r="A235" s="45" t="s">
        <v>431</v>
      </c>
      <c r="B235" s="19"/>
      <c r="C235" s="140">
        <f>SUM(D235:L235)</f>
        <v>-162</v>
      </c>
      <c r="D235" s="127"/>
      <c r="E235" s="93"/>
      <c r="F235" s="127"/>
      <c r="G235" s="93">
        <v>-162</v>
      </c>
      <c r="H235" s="93"/>
      <c r="I235" s="93"/>
      <c r="J235" s="127"/>
      <c r="K235" s="93"/>
      <c r="L235" s="115"/>
    </row>
    <row r="236" spans="1:12" ht="12.75">
      <c r="A236" s="15" t="s">
        <v>591</v>
      </c>
      <c r="B236" s="334" t="s">
        <v>196</v>
      </c>
      <c r="C236" s="116">
        <f>SUM(D236:L236)</f>
        <v>5044</v>
      </c>
      <c r="D236" s="125">
        <v>0</v>
      </c>
      <c r="E236" s="117">
        <v>0</v>
      </c>
      <c r="F236" s="125">
        <v>0</v>
      </c>
      <c r="G236" s="117">
        <f>SUM(G233,G235)</f>
        <v>5044</v>
      </c>
      <c r="H236" s="117">
        <v>0</v>
      </c>
      <c r="I236" s="117">
        <v>0</v>
      </c>
      <c r="J236" s="125">
        <v>0</v>
      </c>
      <c r="K236" s="117">
        <v>0</v>
      </c>
      <c r="L236" s="114">
        <v>0</v>
      </c>
    </row>
    <row r="237" spans="1:12" ht="12.75">
      <c r="A237" s="43" t="s">
        <v>504</v>
      </c>
      <c r="B237" s="7"/>
      <c r="C237" s="59"/>
      <c r="D237" s="127"/>
      <c r="E237" s="93"/>
      <c r="F237" s="127"/>
      <c r="G237" s="93"/>
      <c r="H237" s="93"/>
      <c r="I237" s="93"/>
      <c r="J237" s="127"/>
      <c r="K237" s="93"/>
      <c r="L237" s="115"/>
    </row>
    <row r="238" spans="1:12" ht="12.75">
      <c r="A238" s="45" t="s">
        <v>41</v>
      </c>
      <c r="B238" s="19"/>
      <c r="C238" s="140">
        <f>SUM(D238:L238)</f>
        <v>38</v>
      </c>
      <c r="D238" s="127"/>
      <c r="E238" s="93"/>
      <c r="F238" s="127">
        <v>38</v>
      </c>
      <c r="G238" s="93"/>
      <c r="H238" s="93"/>
      <c r="I238" s="93"/>
      <c r="J238" s="127"/>
      <c r="K238" s="93"/>
      <c r="L238" s="115"/>
    </row>
    <row r="239" spans="1:12" ht="12.75">
      <c r="A239" s="45" t="s">
        <v>413</v>
      </c>
      <c r="B239" s="19"/>
      <c r="C239" s="140">
        <f>SUM(D239:L239)</f>
        <v>38</v>
      </c>
      <c r="D239" s="127"/>
      <c r="E239" s="93"/>
      <c r="F239" s="127">
        <v>38</v>
      </c>
      <c r="G239" s="93"/>
      <c r="H239" s="93"/>
      <c r="I239" s="93"/>
      <c r="J239" s="127"/>
      <c r="K239" s="93"/>
      <c r="L239" s="115"/>
    </row>
    <row r="240" spans="1:12" ht="12.75">
      <c r="A240" s="45" t="s">
        <v>653</v>
      </c>
      <c r="B240" s="19"/>
      <c r="C240" s="140">
        <f>SUM(D240:L240)</f>
        <v>5572</v>
      </c>
      <c r="D240" s="127"/>
      <c r="E240" s="93"/>
      <c r="F240" s="127">
        <v>5572</v>
      </c>
      <c r="G240" s="93"/>
      <c r="H240" s="93"/>
      <c r="I240" s="93"/>
      <c r="J240" s="127"/>
      <c r="K240" s="93"/>
      <c r="L240" s="115"/>
    </row>
    <row r="241" spans="1:12" ht="12.75">
      <c r="A241" s="45" t="s">
        <v>430</v>
      </c>
      <c r="B241" s="19"/>
      <c r="C241" s="140">
        <f>SUM(D241:L241)</f>
        <v>5572</v>
      </c>
      <c r="D241" s="127"/>
      <c r="E241" s="93"/>
      <c r="F241" s="127">
        <v>5572</v>
      </c>
      <c r="G241" s="93"/>
      <c r="H241" s="93"/>
      <c r="I241" s="93"/>
      <c r="J241" s="127"/>
      <c r="K241" s="93"/>
      <c r="L241" s="115"/>
    </row>
    <row r="242" spans="1:12" ht="12.75">
      <c r="A242" s="15" t="s">
        <v>591</v>
      </c>
      <c r="B242" s="334" t="s">
        <v>196</v>
      </c>
      <c r="C242" s="117">
        <f>SUM(D242:L242)</f>
        <v>5610</v>
      </c>
      <c r="D242" s="114">
        <v>0</v>
      </c>
      <c r="E242" s="93">
        <v>0</v>
      </c>
      <c r="F242" s="127">
        <v>5610</v>
      </c>
      <c r="G242" s="93">
        <v>0</v>
      </c>
      <c r="H242" s="93">
        <v>0</v>
      </c>
      <c r="I242" s="93">
        <v>0</v>
      </c>
      <c r="J242" s="127">
        <v>0</v>
      </c>
      <c r="K242" s="93">
        <v>0</v>
      </c>
      <c r="L242" s="115">
        <v>0</v>
      </c>
    </row>
    <row r="243" spans="1:12" ht="12.75">
      <c r="A243" s="43" t="s">
        <v>505</v>
      </c>
      <c r="B243" s="7"/>
      <c r="C243" s="181"/>
      <c r="D243" s="123"/>
      <c r="E243" s="119"/>
      <c r="F243" s="123"/>
      <c r="G243" s="119"/>
      <c r="H243" s="119"/>
      <c r="I243" s="119"/>
      <c r="J243" s="123"/>
      <c r="K243" s="119"/>
      <c r="L243" s="121"/>
    </row>
    <row r="244" spans="1:12" ht="12.75">
      <c r="A244" s="45" t="s">
        <v>41</v>
      </c>
      <c r="B244" s="19"/>
      <c r="C244" s="140">
        <f>SUM(D244:L244)</f>
        <v>650</v>
      </c>
      <c r="D244" s="127"/>
      <c r="E244" s="93"/>
      <c r="F244" s="127"/>
      <c r="G244" s="93">
        <v>650</v>
      </c>
      <c r="H244" s="93"/>
      <c r="I244" s="93"/>
      <c r="J244" s="127"/>
      <c r="K244" s="93"/>
      <c r="L244" s="115"/>
    </row>
    <row r="245" spans="1:12" ht="12.75">
      <c r="A245" s="45" t="s">
        <v>413</v>
      </c>
      <c r="B245" s="19"/>
      <c r="C245" s="140">
        <f>SUM(D245:L245)</f>
        <v>650</v>
      </c>
      <c r="D245" s="127"/>
      <c r="E245" s="93"/>
      <c r="F245" s="127"/>
      <c r="G245" s="93">
        <v>650</v>
      </c>
      <c r="H245" s="93"/>
      <c r="I245" s="93"/>
      <c r="J245" s="127"/>
      <c r="K245" s="93"/>
      <c r="L245" s="115"/>
    </row>
    <row r="246" spans="1:12" ht="12.75">
      <c r="A246" s="45" t="s">
        <v>654</v>
      </c>
      <c r="B246" s="19"/>
      <c r="C246" s="140">
        <f>SUM(D246:L246)</f>
        <v>527</v>
      </c>
      <c r="D246" s="127"/>
      <c r="E246" s="93"/>
      <c r="F246" s="127"/>
      <c r="G246" s="93">
        <v>527</v>
      </c>
      <c r="H246" s="93"/>
      <c r="I246" s="93"/>
      <c r="J246" s="127"/>
      <c r="K246" s="93"/>
      <c r="L246" s="115"/>
    </row>
    <row r="247" spans="1:12" ht="12.75">
      <c r="A247" s="45" t="s">
        <v>430</v>
      </c>
      <c r="B247" s="19"/>
      <c r="C247" s="140">
        <f>SUM(D247:L247)</f>
        <v>527</v>
      </c>
      <c r="D247" s="127"/>
      <c r="E247" s="93"/>
      <c r="F247" s="127"/>
      <c r="G247" s="93">
        <v>527</v>
      </c>
      <c r="H247" s="93"/>
      <c r="I247" s="93"/>
      <c r="J247" s="127"/>
      <c r="K247" s="93"/>
      <c r="L247" s="115"/>
    </row>
    <row r="248" spans="1:12" ht="12.75">
      <c r="A248" s="15" t="s">
        <v>486</v>
      </c>
      <c r="B248" s="334" t="s">
        <v>196</v>
      </c>
      <c r="C248" s="117">
        <f>SUM(D248:L248)</f>
        <v>1177</v>
      </c>
      <c r="D248" s="125">
        <v>0</v>
      </c>
      <c r="E248" s="117">
        <v>0</v>
      </c>
      <c r="F248" s="125">
        <v>0</v>
      </c>
      <c r="G248" s="117">
        <f>SUM(G245,G247)</f>
        <v>1177</v>
      </c>
      <c r="H248" s="117">
        <v>0</v>
      </c>
      <c r="I248" s="117">
        <v>0</v>
      </c>
      <c r="J248" s="125">
        <v>0</v>
      </c>
      <c r="K248" s="117">
        <v>0</v>
      </c>
      <c r="L248" s="114">
        <v>0</v>
      </c>
    </row>
    <row r="249" spans="1:12" ht="12.75">
      <c r="A249" s="43" t="s">
        <v>506</v>
      </c>
      <c r="B249" s="7"/>
      <c r="C249" s="56"/>
      <c r="D249" s="123"/>
      <c r="E249" s="119"/>
      <c r="F249" s="123"/>
      <c r="G249" s="119"/>
      <c r="H249" s="119"/>
      <c r="I249" s="119"/>
      <c r="J249" s="123"/>
      <c r="K249" s="119"/>
      <c r="L249" s="121"/>
    </row>
    <row r="250" spans="1:12" ht="12.75">
      <c r="A250" s="45" t="s">
        <v>41</v>
      </c>
      <c r="B250" s="19"/>
      <c r="C250" s="140">
        <f>SUM(D250:L250)</f>
        <v>9750</v>
      </c>
      <c r="D250" s="127"/>
      <c r="E250" s="93"/>
      <c r="F250" s="127"/>
      <c r="G250" s="93">
        <v>9750</v>
      </c>
      <c r="H250" s="93"/>
      <c r="I250" s="93"/>
      <c r="J250" s="127"/>
      <c r="K250" s="93"/>
      <c r="L250" s="115"/>
    </row>
    <row r="251" spans="1:12" ht="12.75">
      <c r="A251" s="45" t="s">
        <v>413</v>
      </c>
      <c r="B251" s="19"/>
      <c r="C251" s="140">
        <f>SUM(D251:L251)</f>
        <v>9750</v>
      </c>
      <c r="D251" s="127"/>
      <c r="E251" s="93"/>
      <c r="F251" s="127"/>
      <c r="G251" s="93">
        <v>9750</v>
      </c>
      <c r="H251" s="93"/>
      <c r="I251" s="93"/>
      <c r="J251" s="127"/>
      <c r="K251" s="93"/>
      <c r="L251" s="115"/>
    </row>
    <row r="252" spans="1:12" ht="12.75">
      <c r="A252" s="45" t="s">
        <v>655</v>
      </c>
      <c r="B252" s="19"/>
      <c r="C252" s="140">
        <f>SUM(D252:L252)</f>
        <v>-3258</v>
      </c>
      <c r="D252" s="127"/>
      <c r="E252" s="93"/>
      <c r="F252" s="127"/>
      <c r="G252" s="93">
        <v>-3258</v>
      </c>
      <c r="H252" s="93"/>
      <c r="I252" s="93"/>
      <c r="J252" s="127"/>
      <c r="K252" s="93"/>
      <c r="L252" s="115"/>
    </row>
    <row r="253" spans="1:12" ht="12.75">
      <c r="A253" s="45" t="s">
        <v>430</v>
      </c>
      <c r="B253" s="19"/>
      <c r="C253" s="140">
        <f>SUM(D253:L253)</f>
        <v>-3258</v>
      </c>
      <c r="D253" s="127"/>
      <c r="E253" s="93"/>
      <c r="F253" s="127"/>
      <c r="G253" s="93">
        <v>-3258</v>
      </c>
      <c r="H253" s="93"/>
      <c r="I253" s="93"/>
      <c r="J253" s="127"/>
      <c r="K253" s="93"/>
      <c r="L253" s="115"/>
    </row>
    <row r="254" spans="1:12" ht="12.75">
      <c r="A254" s="15" t="s">
        <v>591</v>
      </c>
      <c r="B254" s="334" t="s">
        <v>197</v>
      </c>
      <c r="C254" s="117">
        <f>SUM(D254:L254)</f>
        <v>6492</v>
      </c>
      <c r="D254" s="125">
        <v>0</v>
      </c>
      <c r="E254" s="117">
        <v>0</v>
      </c>
      <c r="F254" s="125">
        <v>0</v>
      </c>
      <c r="G254" s="117">
        <f>SUM(G251,G253)</f>
        <v>6492</v>
      </c>
      <c r="H254" s="117">
        <v>0</v>
      </c>
      <c r="I254" s="117">
        <v>0</v>
      </c>
      <c r="J254" s="125">
        <v>0</v>
      </c>
      <c r="K254" s="117">
        <v>0</v>
      </c>
      <c r="L254" s="114">
        <v>0</v>
      </c>
    </row>
    <row r="255" spans="1:12" ht="12.75">
      <c r="A255" s="361" t="s">
        <v>507</v>
      </c>
      <c r="B255" s="50"/>
      <c r="C255" s="265"/>
      <c r="D255" s="119"/>
      <c r="E255" s="123"/>
      <c r="F255" s="119"/>
      <c r="G255" s="123"/>
      <c r="H255" s="119"/>
      <c r="I255" s="123"/>
      <c r="J255" s="119"/>
      <c r="K255" s="123"/>
      <c r="L255" s="119"/>
    </row>
    <row r="256" spans="1:12" ht="12.75">
      <c r="A256" s="45" t="s">
        <v>41</v>
      </c>
      <c r="B256" s="50"/>
      <c r="C256" s="140">
        <f>SUM(D256:L256)</f>
        <v>32209</v>
      </c>
      <c r="D256" s="93"/>
      <c r="E256" s="127"/>
      <c r="F256" s="93"/>
      <c r="G256" s="127"/>
      <c r="H256" s="93">
        <v>32209</v>
      </c>
      <c r="I256" s="127"/>
      <c r="J256" s="93"/>
      <c r="K256" s="127"/>
      <c r="L256" s="93"/>
    </row>
    <row r="257" spans="1:12" ht="12.75">
      <c r="A257" s="45" t="s">
        <v>480</v>
      </c>
      <c r="B257" s="50"/>
      <c r="C257" s="140">
        <f>SUM(D257:L257)</f>
        <v>37695</v>
      </c>
      <c r="D257" s="93"/>
      <c r="E257" s="127"/>
      <c r="F257" s="93"/>
      <c r="G257" s="127"/>
      <c r="H257" s="93">
        <v>37695</v>
      </c>
      <c r="I257" s="127"/>
      <c r="J257" s="93"/>
      <c r="K257" s="127"/>
      <c r="L257" s="93"/>
    </row>
    <row r="258" spans="1:12" ht="12.75">
      <c r="A258" s="45" t="s">
        <v>656</v>
      </c>
      <c r="B258" s="50"/>
      <c r="C258" s="140">
        <f>SUM(D258:L258)</f>
        <v>1644</v>
      </c>
      <c r="D258" s="93"/>
      <c r="E258" s="127"/>
      <c r="F258" s="93"/>
      <c r="G258" s="127"/>
      <c r="H258" s="93">
        <v>1644</v>
      </c>
      <c r="I258" s="127"/>
      <c r="J258" s="93"/>
      <c r="K258" s="127"/>
      <c r="L258" s="93"/>
    </row>
    <row r="259" spans="1:12" ht="12.75">
      <c r="A259" s="45" t="s">
        <v>431</v>
      </c>
      <c r="B259" s="50"/>
      <c r="C259" s="140">
        <f>SUM(D259:L259)</f>
        <v>1644</v>
      </c>
      <c r="D259" s="93"/>
      <c r="E259" s="127"/>
      <c r="F259" s="93"/>
      <c r="G259" s="127"/>
      <c r="H259" s="93">
        <f>SUM(H258:H258)</f>
        <v>1644</v>
      </c>
      <c r="I259" s="127"/>
      <c r="J259" s="93"/>
      <c r="K259" s="127"/>
      <c r="L259" s="93"/>
    </row>
    <row r="260" spans="1:12" ht="12.75">
      <c r="A260" s="15" t="s">
        <v>591</v>
      </c>
      <c r="B260" s="335" t="s">
        <v>196</v>
      </c>
      <c r="C260" s="117">
        <f>SUM(D260:L260)</f>
        <v>39339</v>
      </c>
      <c r="D260" s="117">
        <f aca="true" t="shared" si="36" ref="D260:L260">SUM(D257,D259)</f>
        <v>0</v>
      </c>
      <c r="E260" s="125">
        <f t="shared" si="36"/>
        <v>0</v>
      </c>
      <c r="F260" s="117">
        <f t="shared" si="36"/>
        <v>0</v>
      </c>
      <c r="G260" s="125">
        <f t="shared" si="36"/>
        <v>0</v>
      </c>
      <c r="H260" s="179">
        <f t="shared" si="36"/>
        <v>39339</v>
      </c>
      <c r="I260" s="125">
        <f t="shared" si="36"/>
        <v>0</v>
      </c>
      <c r="J260" s="117">
        <f t="shared" si="36"/>
        <v>0</v>
      </c>
      <c r="K260" s="125">
        <f t="shared" si="36"/>
        <v>0</v>
      </c>
      <c r="L260" s="117">
        <f t="shared" si="36"/>
        <v>0</v>
      </c>
    </row>
    <row r="261" spans="1:12" s="161" customFormat="1" ht="12.75">
      <c r="A261" s="92" t="s">
        <v>508</v>
      </c>
      <c r="B261" s="389"/>
      <c r="C261" s="13"/>
      <c r="D261" s="119"/>
      <c r="E261" s="123"/>
      <c r="F261" s="119"/>
      <c r="G261" s="123"/>
      <c r="H261" s="119"/>
      <c r="I261" s="123"/>
      <c r="J261" s="119"/>
      <c r="K261" s="123"/>
      <c r="L261" s="119"/>
    </row>
    <row r="262" spans="1:12" s="161" customFormat="1" ht="12.75">
      <c r="A262" s="11" t="s">
        <v>41</v>
      </c>
      <c r="B262" s="388"/>
      <c r="C262" s="140">
        <f>SUM(D262:L262)</f>
        <v>35108</v>
      </c>
      <c r="D262" s="93"/>
      <c r="E262" s="127"/>
      <c r="F262" s="93"/>
      <c r="G262" s="127"/>
      <c r="H262" s="93">
        <v>35108</v>
      </c>
      <c r="I262" s="127"/>
      <c r="J262" s="93"/>
      <c r="K262" s="127"/>
      <c r="L262" s="93"/>
    </row>
    <row r="263" spans="1:12" s="161" customFormat="1" ht="12.75">
      <c r="A263" s="11" t="s">
        <v>413</v>
      </c>
      <c r="B263" s="388"/>
      <c r="C263" s="140">
        <f>SUM(D263:L263)</f>
        <v>38912</v>
      </c>
      <c r="D263" s="93"/>
      <c r="E263" s="127"/>
      <c r="F263" s="93"/>
      <c r="G263" s="127"/>
      <c r="H263" s="93">
        <v>38912</v>
      </c>
      <c r="I263" s="127"/>
      <c r="J263" s="93"/>
      <c r="K263" s="127"/>
      <c r="L263" s="93"/>
    </row>
    <row r="264" spans="1:12" s="161" customFormat="1" ht="12.75">
      <c r="A264" s="11" t="s">
        <v>652</v>
      </c>
      <c r="B264" s="388"/>
      <c r="C264" s="140">
        <f>SUM(D264:L264)</f>
        <v>-2668</v>
      </c>
      <c r="D264" s="93"/>
      <c r="E264" s="127"/>
      <c r="F264" s="93"/>
      <c r="G264" s="127"/>
      <c r="H264" s="93">
        <v>-2668</v>
      </c>
      <c r="I264" s="127"/>
      <c r="J264" s="93"/>
      <c r="K264" s="127"/>
      <c r="L264" s="93"/>
    </row>
    <row r="265" spans="1:12" s="161" customFormat="1" ht="12.75">
      <c r="A265" s="11" t="s">
        <v>431</v>
      </c>
      <c r="B265" s="388"/>
      <c r="C265" s="140">
        <f>SUM(D265:L265)</f>
        <v>-2668</v>
      </c>
      <c r="D265" s="93"/>
      <c r="E265" s="127"/>
      <c r="F265" s="93"/>
      <c r="G265" s="127"/>
      <c r="H265" s="93">
        <f>SUM(H264:H264)</f>
        <v>-2668</v>
      </c>
      <c r="I265" s="127"/>
      <c r="J265" s="93"/>
      <c r="K265" s="127"/>
      <c r="L265" s="93"/>
    </row>
    <row r="266" spans="1:12" ht="12.75">
      <c r="A266" s="15" t="s">
        <v>591</v>
      </c>
      <c r="B266" s="336" t="s">
        <v>196</v>
      </c>
      <c r="C266" s="117">
        <f>SUM(D266:L266)</f>
        <v>36244</v>
      </c>
      <c r="D266" s="117">
        <f aca="true" t="shared" si="37" ref="D266:L266">SUM(D263,D265)</f>
        <v>0</v>
      </c>
      <c r="E266" s="125">
        <f t="shared" si="37"/>
        <v>0</v>
      </c>
      <c r="F266" s="117">
        <f t="shared" si="37"/>
        <v>0</v>
      </c>
      <c r="G266" s="125">
        <f t="shared" si="37"/>
        <v>0</v>
      </c>
      <c r="H266" s="117">
        <f t="shared" si="37"/>
        <v>36244</v>
      </c>
      <c r="I266" s="125">
        <f t="shared" si="37"/>
        <v>0</v>
      </c>
      <c r="J266" s="117">
        <f t="shared" si="37"/>
        <v>0</v>
      </c>
      <c r="K266" s="125">
        <f t="shared" si="37"/>
        <v>0</v>
      </c>
      <c r="L266" s="117">
        <f t="shared" si="37"/>
        <v>0</v>
      </c>
    </row>
    <row r="267" spans="1:12" ht="12.75">
      <c r="A267" s="376" t="s">
        <v>509</v>
      </c>
      <c r="B267" s="7"/>
      <c r="C267" s="56"/>
      <c r="D267" s="123"/>
      <c r="E267" s="119"/>
      <c r="F267" s="123"/>
      <c r="G267" s="119"/>
      <c r="H267" s="119"/>
      <c r="I267" s="119"/>
      <c r="J267" s="123"/>
      <c r="K267" s="119"/>
      <c r="L267" s="121"/>
    </row>
    <row r="268" spans="1:12" ht="12.75">
      <c r="A268" s="45" t="s">
        <v>41</v>
      </c>
      <c r="B268" s="19"/>
      <c r="C268" s="140">
        <f>SUM(D268:L268)</f>
        <v>5844</v>
      </c>
      <c r="D268" s="127"/>
      <c r="E268" s="93"/>
      <c r="F268" s="127"/>
      <c r="G268" s="93"/>
      <c r="H268" s="93">
        <v>5844</v>
      </c>
      <c r="I268" s="93"/>
      <c r="J268" s="127"/>
      <c r="K268" s="93"/>
      <c r="L268" s="115"/>
    </row>
    <row r="269" spans="1:12" ht="12.75">
      <c r="A269" s="45" t="s">
        <v>413</v>
      </c>
      <c r="B269" s="19"/>
      <c r="C269" s="140">
        <f>SUM(D269:L269)</f>
        <v>6846</v>
      </c>
      <c r="D269" s="127"/>
      <c r="E269" s="93"/>
      <c r="F269" s="127"/>
      <c r="G269" s="93"/>
      <c r="H269" s="93">
        <v>6846</v>
      </c>
      <c r="I269" s="93"/>
      <c r="J269" s="127"/>
      <c r="K269" s="93"/>
      <c r="L269" s="115"/>
    </row>
    <row r="270" spans="1:12" ht="12.75">
      <c r="A270" s="45" t="s">
        <v>652</v>
      </c>
      <c r="B270" s="19"/>
      <c r="C270" s="140">
        <f>SUM(D270:L270)</f>
        <v>858</v>
      </c>
      <c r="D270" s="127"/>
      <c r="E270" s="93"/>
      <c r="F270" s="127"/>
      <c r="G270" s="93"/>
      <c r="H270" s="93">
        <v>858</v>
      </c>
      <c r="I270" s="93"/>
      <c r="J270" s="127"/>
      <c r="K270" s="93"/>
      <c r="L270" s="115"/>
    </row>
    <row r="271" spans="1:12" ht="12.75">
      <c r="A271" s="45" t="s">
        <v>431</v>
      </c>
      <c r="B271" s="19"/>
      <c r="C271" s="140">
        <f>SUM(D271:L271)</f>
        <v>858</v>
      </c>
      <c r="D271" s="127"/>
      <c r="E271" s="93"/>
      <c r="F271" s="127"/>
      <c r="G271" s="93"/>
      <c r="H271" s="93">
        <f>SUM(H270:H270)</f>
        <v>858</v>
      </c>
      <c r="I271" s="93"/>
      <c r="J271" s="127"/>
      <c r="K271" s="93"/>
      <c r="L271" s="115"/>
    </row>
    <row r="272" spans="1:12" ht="12.75">
      <c r="A272" s="15" t="s">
        <v>591</v>
      </c>
      <c r="B272" s="334" t="s">
        <v>196</v>
      </c>
      <c r="C272" s="117">
        <f>SUM(D272:L272)</f>
        <v>7704</v>
      </c>
      <c r="D272" s="125">
        <v>0</v>
      </c>
      <c r="E272" s="117">
        <v>0</v>
      </c>
      <c r="F272" s="125">
        <v>0</v>
      </c>
      <c r="G272" s="117">
        <v>0</v>
      </c>
      <c r="H272" s="117">
        <f>SUM(H269,H271)</f>
        <v>7704</v>
      </c>
      <c r="I272" s="117">
        <v>0</v>
      </c>
      <c r="J272" s="125">
        <v>0</v>
      </c>
      <c r="K272" s="117">
        <v>0</v>
      </c>
      <c r="L272" s="114">
        <v>0</v>
      </c>
    </row>
    <row r="273" spans="1:12" ht="12.75">
      <c r="A273" s="92" t="s">
        <v>510</v>
      </c>
      <c r="B273" s="49"/>
      <c r="C273" s="56"/>
      <c r="D273" s="123"/>
      <c r="E273" s="119"/>
      <c r="F273" s="123"/>
      <c r="G273" s="119"/>
      <c r="H273" s="119"/>
      <c r="I273" s="119"/>
      <c r="J273" s="123"/>
      <c r="K273" s="119"/>
      <c r="L273" s="121"/>
    </row>
    <row r="274" spans="1:12" ht="12.75">
      <c r="A274" s="45" t="s">
        <v>41</v>
      </c>
      <c r="B274" s="50"/>
      <c r="C274" s="140">
        <f>SUM(D274:L274)</f>
        <v>58462</v>
      </c>
      <c r="D274" s="127"/>
      <c r="E274" s="93"/>
      <c r="F274" s="127"/>
      <c r="G274" s="93"/>
      <c r="H274" s="93">
        <v>58462</v>
      </c>
      <c r="I274" s="93"/>
      <c r="J274" s="127"/>
      <c r="K274" s="93"/>
      <c r="L274" s="115"/>
    </row>
    <row r="275" spans="1:12" ht="12.75">
      <c r="A275" s="45" t="s">
        <v>413</v>
      </c>
      <c r="B275" s="50"/>
      <c r="C275" s="140">
        <f>SUM(D275:L275)</f>
        <v>69264</v>
      </c>
      <c r="D275" s="127"/>
      <c r="E275" s="93"/>
      <c r="F275" s="127"/>
      <c r="G275" s="93"/>
      <c r="H275" s="93">
        <v>69264</v>
      </c>
      <c r="I275" s="93"/>
      <c r="J275" s="127"/>
      <c r="K275" s="93"/>
      <c r="L275" s="115"/>
    </row>
    <row r="276" spans="1:12" ht="12.75">
      <c r="A276" s="45" t="s">
        <v>652</v>
      </c>
      <c r="B276" s="50"/>
      <c r="C276" s="140">
        <f>SUM(D276:L276)</f>
        <v>-33449</v>
      </c>
      <c r="D276" s="127"/>
      <c r="E276" s="93"/>
      <c r="F276" s="127"/>
      <c r="G276" s="93"/>
      <c r="H276" s="93">
        <v>-33449</v>
      </c>
      <c r="I276" s="93"/>
      <c r="J276" s="127"/>
      <c r="K276" s="93"/>
      <c r="L276" s="115"/>
    </row>
    <row r="277" spans="1:12" ht="13.5" customHeight="1">
      <c r="A277" s="45" t="s">
        <v>432</v>
      </c>
      <c r="B277" s="50"/>
      <c r="C277" s="140">
        <f>SUM(D277:L277)</f>
        <v>-33449</v>
      </c>
      <c r="D277" s="127"/>
      <c r="E277" s="93"/>
      <c r="F277" s="127"/>
      <c r="G277" s="93"/>
      <c r="H277" s="93">
        <f>SUM(H276:H276)</f>
        <v>-33449</v>
      </c>
      <c r="I277" s="93"/>
      <c r="J277" s="127"/>
      <c r="K277" s="93"/>
      <c r="L277" s="115"/>
    </row>
    <row r="278" spans="1:12" ht="12.75">
      <c r="A278" s="15" t="s">
        <v>591</v>
      </c>
      <c r="B278" s="334" t="s">
        <v>196</v>
      </c>
      <c r="C278" s="117">
        <f>SUM(D278:L278)</f>
        <v>35815</v>
      </c>
      <c r="D278" s="114">
        <v>0</v>
      </c>
      <c r="E278" s="117">
        <v>0</v>
      </c>
      <c r="F278" s="125">
        <v>0</v>
      </c>
      <c r="G278" s="117">
        <v>0</v>
      </c>
      <c r="H278" s="117">
        <f>SUM(H275,H277)</f>
        <v>35815</v>
      </c>
      <c r="I278" s="117">
        <v>0</v>
      </c>
      <c r="J278" s="125">
        <v>0</v>
      </c>
      <c r="K278" s="117">
        <v>0</v>
      </c>
      <c r="L278" s="114">
        <v>0</v>
      </c>
    </row>
    <row r="279" spans="1:12" ht="12.75">
      <c r="A279" s="376" t="s">
        <v>42</v>
      </c>
      <c r="B279" s="23"/>
      <c r="C279" s="23"/>
      <c r="D279" s="133"/>
      <c r="E279" s="130"/>
      <c r="F279" s="131"/>
      <c r="G279" s="135"/>
      <c r="H279" s="130"/>
      <c r="I279" s="130"/>
      <c r="J279" s="132"/>
      <c r="K279" s="135"/>
      <c r="L279" s="133"/>
    </row>
    <row r="280" spans="1:12" ht="12.75">
      <c r="A280" s="45" t="s">
        <v>41</v>
      </c>
      <c r="B280" s="23"/>
      <c r="C280" s="130">
        <f>SUM(D280:L280)</f>
        <v>913443</v>
      </c>
      <c r="D280" s="133">
        <f aca="true" t="shared" si="38" ref="D280:L280">SUM(D216,D220,D226,D232,D238,D244,D250,D256,D262,D268,D274,D292)</f>
        <v>107982</v>
      </c>
      <c r="E280" s="133">
        <f t="shared" si="38"/>
        <v>25585</v>
      </c>
      <c r="F280" s="133">
        <f t="shared" si="38"/>
        <v>332651</v>
      </c>
      <c r="G280" s="133">
        <f t="shared" si="38"/>
        <v>10460</v>
      </c>
      <c r="H280" s="133">
        <f t="shared" si="38"/>
        <v>140201</v>
      </c>
      <c r="I280" s="133">
        <f t="shared" si="38"/>
        <v>149064</v>
      </c>
      <c r="J280" s="133">
        <f t="shared" si="38"/>
        <v>136000</v>
      </c>
      <c r="K280" s="133">
        <f t="shared" si="38"/>
        <v>11500</v>
      </c>
      <c r="L280" s="133">
        <f t="shared" si="38"/>
        <v>0</v>
      </c>
    </row>
    <row r="281" spans="1:27" ht="12.75">
      <c r="A281" s="45" t="s">
        <v>413</v>
      </c>
      <c r="B281" s="23"/>
      <c r="C281" s="130">
        <f>SUM(D281:L281)</f>
        <v>1649839</v>
      </c>
      <c r="D281" s="133">
        <f aca="true" t="shared" si="39" ref="D281:L281">SUM(D217,D221,D227,D233,D239,D245,D251,D257,D263,D269,D275,D293)</f>
        <v>125027</v>
      </c>
      <c r="E281" s="133">
        <f t="shared" si="39"/>
        <v>26028</v>
      </c>
      <c r="F281" s="133">
        <v>393150</v>
      </c>
      <c r="G281" s="133">
        <f t="shared" si="39"/>
        <v>15666</v>
      </c>
      <c r="H281" s="133">
        <f t="shared" si="39"/>
        <v>173650</v>
      </c>
      <c r="I281" s="133">
        <f t="shared" si="39"/>
        <v>338906</v>
      </c>
      <c r="J281" s="133">
        <v>156751</v>
      </c>
      <c r="K281" s="133">
        <f t="shared" si="39"/>
        <v>22961</v>
      </c>
      <c r="L281" s="133">
        <f t="shared" si="39"/>
        <v>397700</v>
      </c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</row>
    <row r="282" spans="1:27" ht="12.75">
      <c r="A282" s="45" t="s">
        <v>430</v>
      </c>
      <c r="B282" s="23"/>
      <c r="C282" s="130">
        <f>SUM(D282:L282)</f>
        <v>-115930</v>
      </c>
      <c r="D282" s="133">
        <f>SUM(D295,D223,D229,D235,D241,D247,D253,D259,D265,D271,D277)</f>
        <v>-5000</v>
      </c>
      <c r="E282" s="133">
        <f aca="true" t="shared" si="40" ref="E282:L282">SUM(E295,E223,E229,E235,E241,E247,E253,E259,E265,E271,E277)</f>
        <v>-2500</v>
      </c>
      <c r="F282" s="133">
        <f t="shared" si="40"/>
        <v>-24487</v>
      </c>
      <c r="G282" s="133">
        <f t="shared" si="40"/>
        <v>-2856</v>
      </c>
      <c r="H282" s="133">
        <f t="shared" si="40"/>
        <v>36902</v>
      </c>
      <c r="I282" s="133">
        <f t="shared" si="40"/>
        <v>-118086</v>
      </c>
      <c r="J282" s="133">
        <f t="shared" si="40"/>
        <v>-15118</v>
      </c>
      <c r="K282" s="133">
        <f t="shared" si="40"/>
        <v>-500</v>
      </c>
      <c r="L282" s="133">
        <f t="shared" si="40"/>
        <v>15715</v>
      </c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</row>
    <row r="283" spans="1:12" ht="12.75">
      <c r="A283" s="15" t="s">
        <v>591</v>
      </c>
      <c r="B283" s="23"/>
      <c r="C283" s="130">
        <f>SUM(D283:L283)</f>
        <v>1533909</v>
      </c>
      <c r="D283" s="133">
        <f>SUM(D281:D282)</f>
        <v>120027</v>
      </c>
      <c r="E283" s="133">
        <f aca="true" t="shared" si="41" ref="E283:L283">SUM(E281:E282)</f>
        <v>23528</v>
      </c>
      <c r="F283" s="133">
        <f t="shared" si="41"/>
        <v>368663</v>
      </c>
      <c r="G283" s="133">
        <f t="shared" si="41"/>
        <v>12810</v>
      </c>
      <c r="H283" s="133">
        <f t="shared" si="41"/>
        <v>210552</v>
      </c>
      <c r="I283" s="133">
        <f t="shared" si="41"/>
        <v>220820</v>
      </c>
      <c r="J283" s="133">
        <f t="shared" si="41"/>
        <v>141633</v>
      </c>
      <c r="K283" s="133">
        <f t="shared" si="41"/>
        <v>22461</v>
      </c>
      <c r="L283" s="133">
        <f t="shared" si="41"/>
        <v>413415</v>
      </c>
    </row>
    <row r="284" spans="1:12" ht="12.75">
      <c r="A284" s="246" t="s">
        <v>414</v>
      </c>
      <c r="B284" s="181"/>
      <c r="C284" s="382">
        <f>SUM(E284:L284,D284)</f>
        <v>843144</v>
      </c>
      <c r="D284" s="382">
        <v>75915</v>
      </c>
      <c r="E284" s="380">
        <v>16927</v>
      </c>
      <c r="F284" s="382">
        <v>330894</v>
      </c>
      <c r="G284" s="380">
        <v>650</v>
      </c>
      <c r="H284" s="382">
        <v>136694</v>
      </c>
      <c r="I284" s="380">
        <v>149064</v>
      </c>
      <c r="J284" s="382">
        <v>133000</v>
      </c>
      <c r="K284" s="380">
        <v>0</v>
      </c>
      <c r="L284" s="382">
        <v>0</v>
      </c>
    </row>
    <row r="285" spans="1:12" ht="12.75">
      <c r="A285" s="273" t="s">
        <v>418</v>
      </c>
      <c r="B285" s="381"/>
      <c r="C285" s="385">
        <f>SUM(E285:L285,D285)</f>
        <v>1427105</v>
      </c>
      <c r="D285" s="385">
        <f>D283-(D287+D289)</f>
        <v>93111</v>
      </c>
      <c r="E285" s="385">
        <f aca="true" t="shared" si="42" ref="E285:L285">E283-(E287+E289)</f>
        <v>17370</v>
      </c>
      <c r="F285" s="385">
        <f t="shared" si="42"/>
        <v>361880</v>
      </c>
      <c r="G285" s="385">
        <f t="shared" si="42"/>
        <v>6221</v>
      </c>
      <c r="H285" s="385">
        <f t="shared" si="42"/>
        <v>173380</v>
      </c>
      <c r="I285" s="385">
        <f t="shared" si="42"/>
        <v>220595</v>
      </c>
      <c r="J285" s="385">
        <f t="shared" si="42"/>
        <v>141633</v>
      </c>
      <c r="K285" s="385">
        <f t="shared" si="42"/>
        <v>-500</v>
      </c>
      <c r="L285" s="385">
        <f t="shared" si="42"/>
        <v>413415</v>
      </c>
    </row>
    <row r="286" spans="1:12" s="236" customFormat="1" ht="12.75">
      <c r="A286" s="246" t="s">
        <v>415</v>
      </c>
      <c r="B286" s="267"/>
      <c r="C286" s="378">
        <f>SUM(D286:L286)</f>
        <v>29574</v>
      </c>
      <c r="D286" s="383"/>
      <c r="E286" s="379"/>
      <c r="F286" s="383">
        <v>1757</v>
      </c>
      <c r="G286" s="379">
        <v>9810</v>
      </c>
      <c r="H286" s="383">
        <v>3507</v>
      </c>
      <c r="I286" s="379"/>
      <c r="J286" s="383">
        <v>3000</v>
      </c>
      <c r="K286" s="379">
        <v>11500</v>
      </c>
      <c r="L286" s="383"/>
    </row>
    <row r="287" spans="1:12" s="236" customFormat="1" ht="12.75">
      <c r="A287" s="273" t="s">
        <v>419</v>
      </c>
      <c r="B287" s="267"/>
      <c r="C287" s="378">
        <f>SUM(D287:L287)</f>
        <v>68338</v>
      </c>
      <c r="D287" s="383">
        <f aca="true" t="shared" si="43" ref="D287:J287">SUM(D156,D170,D204,D210,D214,D218,D230,D254,)</f>
        <v>0</v>
      </c>
      <c r="E287" s="383">
        <f t="shared" si="43"/>
        <v>0</v>
      </c>
      <c r="F287" s="383">
        <f t="shared" si="43"/>
        <v>1616</v>
      </c>
      <c r="G287" s="383">
        <f t="shared" si="43"/>
        <v>6589</v>
      </c>
      <c r="H287" s="383">
        <f t="shared" si="43"/>
        <v>37172</v>
      </c>
      <c r="I287" s="383">
        <f t="shared" si="43"/>
        <v>0</v>
      </c>
      <c r="J287" s="383">
        <f t="shared" si="43"/>
        <v>0</v>
      </c>
      <c r="K287" s="383">
        <v>22961</v>
      </c>
      <c r="L287" s="383">
        <f>SUM(L156,L170,L204,L210,L214,L218,L230,L254,)</f>
        <v>0</v>
      </c>
    </row>
    <row r="288" spans="1:12" s="236" customFormat="1" ht="12.75">
      <c r="A288" s="289" t="s">
        <v>416</v>
      </c>
      <c r="B288" s="181"/>
      <c r="C288" s="382">
        <f>SUM(D288:L288)</f>
        <v>38450</v>
      </c>
      <c r="D288" s="386">
        <v>32067</v>
      </c>
      <c r="E288" s="387">
        <f aca="true" t="shared" si="44" ref="E288:L288">SUM(E19)</f>
        <v>6158</v>
      </c>
      <c r="F288" s="386"/>
      <c r="G288" s="387">
        <f t="shared" si="44"/>
        <v>0</v>
      </c>
      <c r="H288" s="386">
        <f t="shared" si="44"/>
        <v>0</v>
      </c>
      <c r="I288" s="387">
        <f t="shared" si="44"/>
        <v>225</v>
      </c>
      <c r="J288" s="386">
        <f t="shared" si="44"/>
        <v>0</v>
      </c>
      <c r="K288" s="387">
        <f t="shared" si="44"/>
        <v>0</v>
      </c>
      <c r="L288" s="386">
        <f t="shared" si="44"/>
        <v>0</v>
      </c>
    </row>
    <row r="289" spans="1:12" s="236" customFormat="1" ht="12.75">
      <c r="A289" s="273" t="s">
        <v>420</v>
      </c>
      <c r="B289" s="381"/>
      <c r="C289" s="378">
        <f>SUM(D289:L289)</f>
        <v>38466</v>
      </c>
      <c r="D289" s="384">
        <f>SUM(D19,)</f>
        <v>26916</v>
      </c>
      <c r="E289" s="384">
        <f aca="true" t="shared" si="45" ref="E289:L289">SUM(E19,)</f>
        <v>6158</v>
      </c>
      <c r="F289" s="384">
        <f t="shared" si="45"/>
        <v>5167</v>
      </c>
      <c r="G289" s="384">
        <f t="shared" si="45"/>
        <v>0</v>
      </c>
      <c r="H289" s="384">
        <f t="shared" si="45"/>
        <v>0</v>
      </c>
      <c r="I289" s="384">
        <f t="shared" si="45"/>
        <v>225</v>
      </c>
      <c r="J289" s="384">
        <f t="shared" si="45"/>
        <v>0</v>
      </c>
      <c r="K289" s="384">
        <f t="shared" si="45"/>
        <v>0</v>
      </c>
      <c r="L289" s="384">
        <f t="shared" si="45"/>
        <v>0</v>
      </c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 t="s">
        <v>492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247" t="s">
        <v>493</v>
      </c>
      <c r="B292" s="247"/>
      <c r="C292" s="247"/>
      <c r="D292" s="159">
        <f aca="true" t="shared" si="46" ref="D292:L292">SUM(D13,D21,D28,D41,D48,D52,D58,D65,D72,D79,D85,D92,D99,D106,D113,D129,D136,D146,D152,D158,D166,D172,D179,D194,D200,D206,D212)</f>
        <v>107982</v>
      </c>
      <c r="E292" s="159">
        <f t="shared" si="46"/>
        <v>25585</v>
      </c>
      <c r="F292" s="159">
        <f t="shared" si="46"/>
        <v>330713</v>
      </c>
      <c r="G292" s="159">
        <f t="shared" si="46"/>
        <v>60</v>
      </c>
      <c r="H292" s="159">
        <f t="shared" si="46"/>
        <v>8578</v>
      </c>
      <c r="I292" s="159">
        <f t="shared" si="46"/>
        <v>149064</v>
      </c>
      <c r="J292" s="159">
        <f t="shared" si="46"/>
        <v>133000</v>
      </c>
      <c r="K292" s="159">
        <f t="shared" si="46"/>
        <v>11500</v>
      </c>
      <c r="L292" s="159">
        <f t="shared" si="46"/>
        <v>0</v>
      </c>
    </row>
    <row r="293" spans="1:12" ht="12.75">
      <c r="A293" s="1" t="s">
        <v>494</v>
      </c>
      <c r="B293" s="481"/>
      <c r="C293" s="1"/>
      <c r="D293" s="159">
        <f aca="true" t="shared" si="47" ref="D293:L293">SUM(D14,D22,D29,D42,D49,D53,D59,D66,D73,D80,D86,D93,D100,D107,D114,D130,D137,D147,D153,D159,D167,D173,D180,D195,D201,D207,D213)</f>
        <v>125027</v>
      </c>
      <c r="E293" s="159">
        <f t="shared" si="47"/>
        <v>26028</v>
      </c>
      <c r="F293" s="159">
        <f t="shared" si="47"/>
        <v>390212</v>
      </c>
      <c r="G293" s="159">
        <f t="shared" si="47"/>
        <v>60</v>
      </c>
      <c r="H293" s="159">
        <f t="shared" si="47"/>
        <v>20933</v>
      </c>
      <c r="I293" s="159">
        <f t="shared" si="47"/>
        <v>338906</v>
      </c>
      <c r="J293" s="159">
        <f t="shared" si="47"/>
        <v>149571</v>
      </c>
      <c r="K293" s="159">
        <f t="shared" si="47"/>
        <v>22961</v>
      </c>
      <c r="L293" s="159">
        <f t="shared" si="47"/>
        <v>397700</v>
      </c>
    </row>
    <row r="294" spans="1:12" ht="12.75">
      <c r="A294" s="1"/>
      <c r="B294" s="1"/>
      <c r="C294" s="1"/>
      <c r="D294" s="159" t="e">
        <f>SUM(D38,D76,D110,D126,D143,D163,#REF!,D259,D265,D271,D277,)</f>
        <v>#REF!</v>
      </c>
      <c r="E294" s="159" t="e">
        <f>SUM(E38,E76,E110,E126,E143,E163,#REF!,E259,E265,E271,E277,)</f>
        <v>#REF!</v>
      </c>
      <c r="F294" s="159" t="e">
        <f>SUM(F38,F76,F110,F126,F143,F163,#REF!,F259,F265,F271,F277,)</f>
        <v>#REF!</v>
      </c>
      <c r="G294" s="159" t="e">
        <f>SUM(G38,G76,G110,G126,G143,G163,#REF!,G259,G265,G271,G277,)</f>
        <v>#REF!</v>
      </c>
      <c r="H294" s="159" t="e">
        <f>SUM(H38,H76,H110,H126,H143,H163,#REF!,H259,H265,H271,H277,)</f>
        <v>#REF!</v>
      </c>
      <c r="I294" s="159" t="e">
        <f>SUM(I38,I76,I110,I126,I143,I163,#REF!,I259,I265,I271,I277,)</f>
        <v>#REF!</v>
      </c>
      <c r="J294" s="159" t="e">
        <f>SUM(J38,J76,J110,J126,J143,J163,#REF!,J259,J265,J271,J277,)</f>
        <v>#REF!</v>
      </c>
      <c r="K294" s="159" t="e">
        <f>SUM(K38,K76,K110,K126,K143,K163,#REF!,K259,K265,K271,K277,)</f>
        <v>#REF!</v>
      </c>
      <c r="L294" s="159" t="e">
        <f>SUM(L38,L76,L110,L126,L143,L163,#REF!,L259,L265,L271,L277,)</f>
        <v>#REF!</v>
      </c>
    </row>
    <row r="295" spans="1:12" ht="12.75">
      <c r="A295" s="1" t="s">
        <v>685</v>
      </c>
      <c r="B295" s="1"/>
      <c r="C295" s="1"/>
      <c r="D295" s="159">
        <f aca="true" t="shared" si="48" ref="D295:L295">SUM(D18,D25,D38,D45,D55,D62,D69,D76,D82,D89,D96,D103,D110,D126,D133,D143,D149,D155,D163,D169,D176,D184,D191,D197,D203,D209)</f>
        <v>-5000</v>
      </c>
      <c r="E295" s="159">
        <f t="shared" si="48"/>
        <v>-2500</v>
      </c>
      <c r="F295" s="159">
        <f t="shared" si="48"/>
        <v>-30192</v>
      </c>
      <c r="G295" s="159">
        <f t="shared" si="48"/>
        <v>37</v>
      </c>
      <c r="H295" s="159">
        <f t="shared" si="48"/>
        <v>36554</v>
      </c>
      <c r="I295" s="159">
        <f t="shared" si="48"/>
        <v>-118086</v>
      </c>
      <c r="J295" s="159">
        <f t="shared" si="48"/>
        <v>-15118</v>
      </c>
      <c r="K295" s="159">
        <f t="shared" si="48"/>
        <v>-500</v>
      </c>
      <c r="L295" s="159">
        <f t="shared" si="48"/>
        <v>15715</v>
      </c>
    </row>
    <row r="296" spans="1:12" ht="12.75">
      <c r="A296" s="1"/>
      <c r="B296" s="1"/>
      <c r="C296" s="1"/>
      <c r="D296" s="159"/>
      <c r="E296" s="1"/>
      <c r="F296" s="1"/>
      <c r="G296" s="1"/>
      <c r="H296" s="1"/>
      <c r="I296" s="1"/>
      <c r="J296" s="1"/>
      <c r="K296" s="1"/>
      <c r="L296" s="1"/>
    </row>
    <row r="297" spans="1:13" ht="12.75">
      <c r="A297" s="1"/>
      <c r="B297" s="1"/>
      <c r="C297" s="1"/>
      <c r="D297" s="159"/>
      <c r="E297" s="1"/>
      <c r="F297" s="1"/>
      <c r="G297" s="1"/>
      <c r="H297" s="1"/>
      <c r="I297" s="1"/>
      <c r="J297" s="1"/>
      <c r="K297" s="1"/>
      <c r="L297" s="1"/>
      <c r="M297" s="68"/>
    </row>
    <row r="298" spans="1:12" ht="12.75">
      <c r="A298" s="1"/>
      <c r="B298" s="1"/>
      <c r="C298" s="1"/>
      <c r="D298" s="159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</sheetData>
  <sheetProtection/>
  <mergeCells count="17">
    <mergeCell ref="I8:I10"/>
    <mergeCell ref="J8:J10"/>
    <mergeCell ref="K8:K10"/>
    <mergeCell ref="D7:H7"/>
    <mergeCell ref="I7:K7"/>
    <mergeCell ref="B7:B10"/>
    <mergeCell ref="C7:C10"/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A7:A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2" r:id="rId1"/>
  <headerFooter alignWithMargins="0">
    <oddFooter>&amp;C&amp;P. oldal</oddFooter>
  </headerFooter>
  <rowBreaks count="5" manualBreakCount="5">
    <brk id="50" max="11" man="1"/>
    <brk id="97" max="11" man="1"/>
    <brk id="144" max="11" man="1"/>
    <brk id="192" max="11" man="1"/>
    <brk id="24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215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2" max="2" width="42.421875" style="0" customWidth="1"/>
    <col min="3" max="3" width="11.140625" style="0" customWidth="1"/>
    <col min="4" max="4" width="11.57421875" style="0" customWidth="1"/>
    <col min="5" max="5" width="9.8515625" style="0" bestFit="1" customWidth="1"/>
    <col min="6" max="6" width="11.00390625" style="0" customWidth="1"/>
    <col min="7" max="8" width="9.7109375" style="0" customWidth="1"/>
    <col min="9" max="9" width="13.140625" style="0" customWidth="1"/>
    <col min="10" max="10" width="11.421875" style="0" customWidth="1"/>
    <col min="11" max="11" width="9.7109375" style="0" customWidth="1"/>
    <col min="12" max="13" width="10.7109375" style="0" customWidth="1"/>
    <col min="14" max="14" width="9.8515625" style="0" bestFit="1" customWidth="1"/>
  </cols>
  <sheetData>
    <row r="1" spans="2:13" ht="15.75">
      <c r="B1" s="4" t="s">
        <v>752</v>
      </c>
      <c r="C1" s="4"/>
      <c r="D1" s="4"/>
      <c r="E1" s="4"/>
      <c r="F1" s="4"/>
      <c r="G1" s="4"/>
      <c r="H1" s="4"/>
      <c r="I1" s="4"/>
      <c r="J1" s="4"/>
      <c r="K1" s="5"/>
      <c r="L1" s="5"/>
      <c r="M1" s="5"/>
    </row>
    <row r="2" spans="2:13" ht="15.75"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2:13" ht="15.75">
      <c r="B3" s="647" t="s">
        <v>33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</row>
    <row r="4" spans="2:13" ht="15.75">
      <c r="B4" s="647" t="s">
        <v>598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</row>
    <row r="5" spans="2:13" ht="15.75">
      <c r="B5" s="647" t="s">
        <v>20</v>
      </c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 t="s">
        <v>28</v>
      </c>
      <c r="L6" s="5"/>
      <c r="M6" s="5"/>
    </row>
    <row r="7" spans="2:13" ht="12.75" customHeight="1">
      <c r="B7" s="607" t="s">
        <v>422</v>
      </c>
      <c r="C7" s="635" t="s">
        <v>301</v>
      </c>
      <c r="D7" s="607" t="s">
        <v>425</v>
      </c>
      <c r="E7" s="624" t="s">
        <v>36</v>
      </c>
      <c r="F7" s="641"/>
      <c r="G7" s="641"/>
      <c r="H7" s="641"/>
      <c r="I7" s="641"/>
      <c r="J7" s="651" t="s">
        <v>37</v>
      </c>
      <c r="K7" s="642"/>
      <c r="L7" s="642"/>
      <c r="M7" s="607" t="s">
        <v>225</v>
      </c>
    </row>
    <row r="8" spans="2:13" ht="12.75" customHeight="1">
      <c r="B8" s="611"/>
      <c r="C8" s="636"/>
      <c r="D8" s="611"/>
      <c r="E8" s="607" t="s">
        <v>80</v>
      </c>
      <c r="F8" s="607" t="s">
        <v>81</v>
      </c>
      <c r="G8" s="607" t="s">
        <v>102</v>
      </c>
      <c r="H8" s="605" t="s">
        <v>246</v>
      </c>
      <c r="I8" s="612" t="s">
        <v>218</v>
      </c>
      <c r="J8" s="607" t="s">
        <v>39</v>
      </c>
      <c r="K8" s="607" t="s">
        <v>38</v>
      </c>
      <c r="L8" s="626" t="s">
        <v>275</v>
      </c>
      <c r="M8" s="611"/>
    </row>
    <row r="9" spans="2:13" ht="12.75">
      <c r="B9" s="611"/>
      <c r="C9" s="636"/>
      <c r="D9" s="611"/>
      <c r="E9" s="611"/>
      <c r="F9" s="611"/>
      <c r="G9" s="611"/>
      <c r="H9" s="644"/>
      <c r="I9" s="649"/>
      <c r="J9" s="611"/>
      <c r="K9" s="611"/>
      <c r="L9" s="645"/>
      <c r="M9" s="611"/>
    </row>
    <row r="10" spans="2:13" ht="12.75">
      <c r="B10" s="608"/>
      <c r="C10" s="608"/>
      <c r="D10" s="608"/>
      <c r="E10" s="608"/>
      <c r="F10" s="608"/>
      <c r="G10" s="608"/>
      <c r="H10" s="606"/>
      <c r="I10" s="650"/>
      <c r="J10" s="608"/>
      <c r="K10" s="608"/>
      <c r="L10" s="646"/>
      <c r="M10" s="608"/>
    </row>
    <row r="11" spans="2:13" ht="12.75">
      <c r="B11" s="7" t="s">
        <v>8</v>
      </c>
      <c r="C11" s="9"/>
      <c r="D11" s="18" t="s">
        <v>9</v>
      </c>
      <c r="E11" s="9" t="s">
        <v>10</v>
      </c>
      <c r="F11" s="18" t="s">
        <v>11</v>
      </c>
      <c r="G11" s="9" t="s">
        <v>12</v>
      </c>
      <c r="H11" s="18" t="s">
        <v>13</v>
      </c>
      <c r="I11" s="17" t="s">
        <v>14</v>
      </c>
      <c r="J11" s="9" t="s">
        <v>16</v>
      </c>
      <c r="K11" s="9" t="s">
        <v>17</v>
      </c>
      <c r="L11" s="18" t="s">
        <v>18</v>
      </c>
      <c r="M11" s="9" t="s">
        <v>19</v>
      </c>
    </row>
    <row r="12" spans="2:13" ht="12.75">
      <c r="B12" s="43" t="s">
        <v>276</v>
      </c>
      <c r="C12" s="13"/>
      <c r="D12" s="7"/>
      <c r="E12" s="119"/>
      <c r="F12" s="119"/>
      <c r="G12" s="123"/>
      <c r="H12" s="119"/>
      <c r="I12" s="123"/>
      <c r="J12" s="119"/>
      <c r="K12" s="122"/>
      <c r="L12" s="119"/>
      <c r="M12" s="119"/>
    </row>
    <row r="13" spans="2:13" ht="12.75">
      <c r="B13" s="45" t="s">
        <v>41</v>
      </c>
      <c r="C13" s="23"/>
      <c r="D13" s="363">
        <f>SUM(E13:M13)</f>
        <v>261233</v>
      </c>
      <c r="E13" s="93">
        <v>154165</v>
      </c>
      <c r="F13" s="93">
        <v>45603</v>
      </c>
      <c r="G13" s="127">
        <v>51354</v>
      </c>
      <c r="H13" s="93"/>
      <c r="I13" s="127"/>
      <c r="J13" s="93">
        <v>10111</v>
      </c>
      <c r="K13" s="136"/>
      <c r="L13" s="93"/>
      <c r="M13" s="93"/>
    </row>
    <row r="14" spans="2:13" ht="12.75">
      <c r="B14" s="45" t="s">
        <v>413</v>
      </c>
      <c r="C14" s="23"/>
      <c r="D14" s="363">
        <f>SUM(E14:M14)</f>
        <v>265715</v>
      </c>
      <c r="E14" s="93">
        <v>157946</v>
      </c>
      <c r="F14" s="93">
        <v>45603</v>
      </c>
      <c r="G14" s="127">
        <v>51824</v>
      </c>
      <c r="H14" s="93"/>
      <c r="I14" s="127"/>
      <c r="J14" s="93">
        <v>10342</v>
      </c>
      <c r="K14" s="136"/>
      <c r="L14" s="93"/>
      <c r="M14" s="93"/>
    </row>
    <row r="15" spans="2:13" ht="12.75">
      <c r="B15" s="45" t="s">
        <v>602</v>
      </c>
      <c r="C15" s="23"/>
      <c r="D15" s="200">
        <f>SUM(E15:M15)</f>
        <v>-1757</v>
      </c>
      <c r="E15" s="93"/>
      <c r="F15" s="93"/>
      <c r="G15" s="127">
        <v>-1757</v>
      </c>
      <c r="H15" s="93"/>
      <c r="I15" s="127"/>
      <c r="J15" s="93"/>
      <c r="K15" s="136"/>
      <c r="L15" s="93"/>
      <c r="M15" s="93"/>
    </row>
    <row r="16" spans="2:13" ht="12.75">
      <c r="B16" s="45" t="s">
        <v>603</v>
      </c>
      <c r="C16" s="23"/>
      <c r="D16" s="200">
        <f aca="true" t="shared" si="0" ref="D16:D25">SUM(E16:M16)</f>
        <v>-1705</v>
      </c>
      <c r="E16" s="93"/>
      <c r="F16" s="93"/>
      <c r="G16" s="127">
        <v>-1705</v>
      </c>
      <c r="H16" s="93"/>
      <c r="I16" s="127"/>
      <c r="J16" s="93"/>
      <c r="K16" s="136"/>
      <c r="L16" s="93"/>
      <c r="M16" s="93"/>
    </row>
    <row r="17" spans="2:13" ht="12.75">
      <c r="B17" s="45" t="s">
        <v>604</v>
      </c>
      <c r="C17" s="23"/>
      <c r="D17" s="200">
        <f t="shared" si="0"/>
        <v>-50</v>
      </c>
      <c r="E17" s="93"/>
      <c r="F17" s="93"/>
      <c r="G17" s="127">
        <v>-50</v>
      </c>
      <c r="H17" s="93"/>
      <c r="I17" s="127"/>
      <c r="J17" s="93"/>
      <c r="K17" s="136"/>
      <c r="L17" s="93"/>
      <c r="M17" s="93"/>
    </row>
    <row r="18" spans="2:13" ht="12.75">
      <c r="B18" s="45" t="s">
        <v>605</v>
      </c>
      <c r="C18" s="23"/>
      <c r="D18" s="200">
        <f t="shared" si="0"/>
        <v>154</v>
      </c>
      <c r="E18" s="93"/>
      <c r="F18" s="93"/>
      <c r="G18" s="127">
        <v>154</v>
      </c>
      <c r="H18" s="93"/>
      <c r="I18" s="127"/>
      <c r="J18" s="93"/>
      <c r="K18" s="136"/>
      <c r="L18" s="93"/>
      <c r="M18" s="93"/>
    </row>
    <row r="19" spans="2:13" ht="12.75">
      <c r="B19" s="45" t="s">
        <v>606</v>
      </c>
      <c r="C19" s="23"/>
      <c r="D19" s="200">
        <f t="shared" si="0"/>
        <v>-242</v>
      </c>
      <c r="E19" s="93"/>
      <c r="F19" s="93"/>
      <c r="G19" s="127">
        <v>-242</v>
      </c>
      <c r="H19" s="93"/>
      <c r="I19" s="127"/>
      <c r="J19" s="93"/>
      <c r="K19" s="136"/>
      <c r="L19" s="93"/>
      <c r="M19" s="93"/>
    </row>
    <row r="20" spans="2:13" ht="12.75">
      <c r="B20" s="45" t="s">
        <v>607</v>
      </c>
      <c r="C20" s="23"/>
      <c r="D20" s="200">
        <f t="shared" si="0"/>
        <v>-220</v>
      </c>
      <c r="E20" s="93"/>
      <c r="F20" s="93"/>
      <c r="G20" s="127">
        <v>-220</v>
      </c>
      <c r="H20" s="93"/>
      <c r="I20" s="127"/>
      <c r="J20" s="93"/>
      <c r="K20" s="136"/>
      <c r="L20" s="93"/>
      <c r="M20" s="93"/>
    </row>
    <row r="21" spans="2:13" ht="12.75">
      <c r="B21" s="45" t="s">
        <v>608</v>
      </c>
      <c r="C21" s="23"/>
      <c r="D21" s="200">
        <f t="shared" si="0"/>
        <v>-2570</v>
      </c>
      <c r="E21" s="93"/>
      <c r="F21" s="93"/>
      <c r="G21" s="127">
        <v>-2570</v>
      </c>
      <c r="H21" s="93"/>
      <c r="I21" s="127"/>
      <c r="J21" s="93"/>
      <c r="K21" s="136"/>
      <c r="L21" s="93"/>
      <c r="M21" s="93"/>
    </row>
    <row r="22" spans="2:13" ht="12.75">
      <c r="B22" s="45" t="s">
        <v>609</v>
      </c>
      <c r="C22" s="23"/>
      <c r="D22" s="200">
        <f t="shared" si="0"/>
        <v>-120</v>
      </c>
      <c r="E22" s="93"/>
      <c r="F22" s="93"/>
      <c r="G22" s="127">
        <v>-120</v>
      </c>
      <c r="H22" s="93"/>
      <c r="I22" s="127"/>
      <c r="J22" s="93"/>
      <c r="K22" s="136"/>
      <c r="L22" s="93"/>
      <c r="M22" s="93"/>
    </row>
    <row r="23" spans="2:13" ht="12.75">
      <c r="B23" s="45" t="s">
        <v>610</v>
      </c>
      <c r="C23" s="23"/>
      <c r="D23" s="200">
        <f t="shared" si="0"/>
        <v>-230</v>
      </c>
      <c r="E23" s="93"/>
      <c r="F23" s="93"/>
      <c r="G23" s="127">
        <v>-230</v>
      </c>
      <c r="H23" s="93"/>
      <c r="I23" s="127"/>
      <c r="J23" s="93"/>
      <c r="K23" s="136"/>
      <c r="L23" s="93"/>
      <c r="M23" s="93"/>
    </row>
    <row r="24" spans="2:13" ht="12.75">
      <c r="B24" s="45" t="s">
        <v>611</v>
      </c>
      <c r="C24" s="23"/>
      <c r="D24" s="200">
        <f t="shared" si="0"/>
        <v>-449</v>
      </c>
      <c r="E24" s="93"/>
      <c r="F24" s="93"/>
      <c r="G24" s="127">
        <v>-449</v>
      </c>
      <c r="H24" s="93"/>
      <c r="I24" s="127"/>
      <c r="J24" s="93"/>
      <c r="K24" s="136"/>
      <c r="L24" s="93"/>
      <c r="M24" s="93"/>
    </row>
    <row r="25" spans="2:13" ht="12.75">
      <c r="B25" s="45" t="s">
        <v>612</v>
      </c>
      <c r="C25" s="23"/>
      <c r="D25" s="200">
        <f t="shared" si="0"/>
        <v>442</v>
      </c>
      <c r="E25" s="93"/>
      <c r="F25" s="93"/>
      <c r="G25" s="127"/>
      <c r="H25" s="93"/>
      <c r="I25" s="127"/>
      <c r="J25" s="93">
        <v>442</v>
      </c>
      <c r="K25" s="136"/>
      <c r="L25" s="93"/>
      <c r="M25" s="93"/>
    </row>
    <row r="26" spans="2:13" ht="12.75">
      <c r="B26" s="45" t="s">
        <v>430</v>
      </c>
      <c r="C26" s="23"/>
      <c r="D26" s="363">
        <f>SUM(E26:M26)</f>
        <v>-6747</v>
      </c>
      <c r="E26" s="93">
        <f>SUM(E15:E25)</f>
        <v>0</v>
      </c>
      <c r="F26" s="93">
        <f aca="true" t="shared" si="1" ref="F26:M26">SUM(F15:F25)</f>
        <v>0</v>
      </c>
      <c r="G26" s="93">
        <f t="shared" si="1"/>
        <v>-7189</v>
      </c>
      <c r="H26" s="93">
        <f t="shared" si="1"/>
        <v>0</v>
      </c>
      <c r="I26" s="93">
        <f t="shared" si="1"/>
        <v>0</v>
      </c>
      <c r="J26" s="93">
        <f t="shared" si="1"/>
        <v>442</v>
      </c>
      <c r="K26" s="93">
        <f t="shared" si="1"/>
        <v>0</v>
      </c>
      <c r="L26" s="93">
        <f t="shared" si="1"/>
        <v>0</v>
      </c>
      <c r="M26" s="93">
        <f t="shared" si="1"/>
        <v>0</v>
      </c>
    </row>
    <row r="27" spans="2:13" ht="12.75">
      <c r="B27" s="15" t="s">
        <v>584</v>
      </c>
      <c r="C27" s="15" t="s">
        <v>198</v>
      </c>
      <c r="D27" s="290">
        <f>SUM(E27:M27)</f>
        <v>258968</v>
      </c>
      <c r="E27" s="117">
        <f>SUM(E14,E26)</f>
        <v>157946</v>
      </c>
      <c r="F27" s="117">
        <f aca="true" t="shared" si="2" ref="F27:M27">SUM(F14,F26)</f>
        <v>45603</v>
      </c>
      <c r="G27" s="117">
        <f t="shared" si="2"/>
        <v>44635</v>
      </c>
      <c r="H27" s="117">
        <f t="shared" si="2"/>
        <v>0</v>
      </c>
      <c r="I27" s="117">
        <f t="shared" si="2"/>
        <v>0</v>
      </c>
      <c r="J27" s="117">
        <f t="shared" si="2"/>
        <v>10784</v>
      </c>
      <c r="K27" s="117">
        <f t="shared" si="2"/>
        <v>0</v>
      </c>
      <c r="L27" s="117">
        <f t="shared" si="2"/>
        <v>0</v>
      </c>
      <c r="M27" s="117">
        <f t="shared" si="2"/>
        <v>0</v>
      </c>
    </row>
    <row r="28" spans="2:13" ht="12.75">
      <c r="B28" s="43" t="s">
        <v>277</v>
      </c>
      <c r="C28" s="13"/>
      <c r="D28" s="291"/>
      <c r="E28" s="128"/>
      <c r="F28" s="119"/>
      <c r="G28" s="123"/>
      <c r="H28" s="119"/>
      <c r="I28" s="123"/>
      <c r="J28" s="129"/>
      <c r="K28" s="122"/>
      <c r="L28" s="119"/>
      <c r="M28" s="119"/>
    </row>
    <row r="29" spans="2:13" ht="12.75">
      <c r="B29" s="45" t="s">
        <v>41</v>
      </c>
      <c r="C29" s="23"/>
      <c r="D29" s="363">
        <f>SUM(E29:M29)</f>
        <v>0</v>
      </c>
      <c r="E29" s="377"/>
      <c r="F29" s="93"/>
      <c r="G29" s="127"/>
      <c r="H29" s="93"/>
      <c r="I29" s="127"/>
      <c r="J29" s="107"/>
      <c r="K29" s="136"/>
      <c r="L29" s="93"/>
      <c r="M29" s="93"/>
    </row>
    <row r="30" spans="2:13" ht="12.75">
      <c r="B30" s="45" t="s">
        <v>480</v>
      </c>
      <c r="C30" s="23"/>
      <c r="D30" s="363">
        <f>SUM(E30:M30)</f>
        <v>0</v>
      </c>
      <c r="E30" s="377"/>
      <c r="F30" s="93"/>
      <c r="G30" s="127"/>
      <c r="H30" s="93"/>
      <c r="I30" s="127"/>
      <c r="J30" s="107"/>
      <c r="K30" s="136"/>
      <c r="L30" s="93"/>
      <c r="M30" s="93"/>
    </row>
    <row r="31" spans="2:13" ht="12.75">
      <c r="B31" s="15" t="s">
        <v>584</v>
      </c>
      <c r="C31" s="15" t="s">
        <v>198</v>
      </c>
      <c r="D31" s="290">
        <f>SUM(E31:M31)</f>
        <v>0</v>
      </c>
      <c r="E31" s="114">
        <v>0</v>
      </c>
      <c r="F31" s="117">
        <v>0</v>
      </c>
      <c r="G31" s="125">
        <v>0</v>
      </c>
      <c r="H31" s="117">
        <v>0</v>
      </c>
      <c r="I31" s="125">
        <v>0</v>
      </c>
      <c r="J31" s="110">
        <v>0</v>
      </c>
      <c r="K31" s="124">
        <v>0</v>
      </c>
      <c r="L31" s="117">
        <v>0</v>
      </c>
      <c r="M31" s="117">
        <v>0</v>
      </c>
    </row>
    <row r="32" spans="2:13" ht="12.75">
      <c r="B32" s="43" t="s">
        <v>278</v>
      </c>
      <c r="C32" s="13"/>
      <c r="D32" s="291"/>
      <c r="E32" s="119"/>
      <c r="F32" s="119"/>
      <c r="G32" s="123"/>
      <c r="H32" s="119"/>
      <c r="I32" s="123"/>
      <c r="J32" s="119"/>
      <c r="K32" s="122"/>
      <c r="L32" s="119"/>
      <c r="M32" s="119"/>
    </row>
    <row r="33" spans="2:13" ht="12.75">
      <c r="B33" s="45" t="s">
        <v>41</v>
      </c>
      <c r="C33" s="23"/>
      <c r="D33" s="363">
        <f>SUM(E33:M33)</f>
        <v>0</v>
      </c>
      <c r="E33" s="93"/>
      <c r="F33" s="93"/>
      <c r="G33" s="127"/>
      <c r="H33" s="93"/>
      <c r="I33" s="127"/>
      <c r="J33" s="93"/>
      <c r="K33" s="136"/>
      <c r="L33" s="93"/>
      <c r="M33" s="93"/>
    </row>
    <row r="34" spans="2:13" ht="12.75">
      <c r="B34" s="45" t="s">
        <v>480</v>
      </c>
      <c r="C34" s="23"/>
      <c r="D34" s="363">
        <f>SUM(E34:M34)</f>
        <v>0</v>
      </c>
      <c r="E34" s="93"/>
      <c r="F34" s="93"/>
      <c r="G34" s="127"/>
      <c r="H34" s="93"/>
      <c r="I34" s="127"/>
      <c r="J34" s="93"/>
      <c r="K34" s="136"/>
      <c r="L34" s="93"/>
      <c r="M34" s="93"/>
    </row>
    <row r="35" spans="2:13" ht="11.25" customHeight="1">
      <c r="B35" s="15" t="s">
        <v>584</v>
      </c>
      <c r="C35" s="15" t="s">
        <v>196</v>
      </c>
      <c r="D35" s="290">
        <f>SUM(E35:M35)</f>
        <v>0</v>
      </c>
      <c r="E35" s="117">
        <f>SUM(F35:M35)</f>
        <v>0</v>
      </c>
      <c r="F35" s="117">
        <v>0</v>
      </c>
      <c r="G35" s="125">
        <v>0</v>
      </c>
      <c r="H35" s="117">
        <v>0</v>
      </c>
      <c r="I35" s="125">
        <v>0</v>
      </c>
      <c r="J35" s="117">
        <v>0</v>
      </c>
      <c r="K35" s="124">
        <v>0</v>
      </c>
      <c r="L35" s="117">
        <v>0</v>
      </c>
      <c r="M35" s="117">
        <v>0</v>
      </c>
    </row>
    <row r="36" spans="2:13" ht="12.75">
      <c r="B36" s="43" t="s">
        <v>279</v>
      </c>
      <c r="C36" s="13"/>
      <c r="D36" s="291"/>
      <c r="E36" s="119"/>
      <c r="F36" s="119"/>
      <c r="G36" s="123"/>
      <c r="H36" s="119"/>
      <c r="I36" s="123"/>
      <c r="J36" s="119"/>
      <c r="K36" s="122"/>
      <c r="L36" s="119"/>
      <c r="M36" s="119"/>
    </row>
    <row r="37" spans="2:13" ht="12.75">
      <c r="B37" s="45" t="s">
        <v>41</v>
      </c>
      <c r="C37" s="23"/>
      <c r="D37" s="363">
        <f>SUM(E37:M37)</f>
        <v>110</v>
      </c>
      <c r="E37" s="93"/>
      <c r="F37" s="93"/>
      <c r="G37" s="127"/>
      <c r="H37" s="93">
        <v>110</v>
      </c>
      <c r="I37" s="127"/>
      <c r="J37" s="93"/>
      <c r="K37" s="136"/>
      <c r="L37" s="93"/>
      <c r="M37" s="93"/>
    </row>
    <row r="38" spans="2:13" ht="12.75">
      <c r="B38" s="45" t="s">
        <v>480</v>
      </c>
      <c r="C38" s="23"/>
      <c r="D38" s="363">
        <f>SUM(E38:M38)</f>
        <v>60</v>
      </c>
      <c r="E38" s="93"/>
      <c r="F38" s="93"/>
      <c r="G38" s="127"/>
      <c r="H38" s="93">
        <v>60</v>
      </c>
      <c r="I38" s="127"/>
      <c r="J38" s="93"/>
      <c r="K38" s="136"/>
      <c r="L38" s="93"/>
      <c r="M38" s="93"/>
    </row>
    <row r="39" spans="2:13" ht="12.75">
      <c r="B39" s="45" t="s">
        <v>515</v>
      </c>
      <c r="C39" s="23"/>
      <c r="D39" s="363">
        <f>SUM(E39:M39)</f>
        <v>-40</v>
      </c>
      <c r="E39" s="93"/>
      <c r="F39" s="93"/>
      <c r="G39" s="127"/>
      <c r="H39" s="93">
        <v>-40</v>
      </c>
      <c r="I39" s="127"/>
      <c r="J39" s="93"/>
      <c r="K39" s="136"/>
      <c r="L39" s="93"/>
      <c r="M39" s="93"/>
    </row>
    <row r="40" spans="2:13" ht="12.75">
      <c r="B40" s="45" t="s">
        <v>431</v>
      </c>
      <c r="C40" s="23"/>
      <c r="D40" s="363">
        <f>SUM(E40:M40)</f>
        <v>-40</v>
      </c>
      <c r="E40" s="93"/>
      <c r="F40" s="93"/>
      <c r="G40" s="127"/>
      <c r="H40" s="93">
        <v>-40</v>
      </c>
      <c r="I40" s="127"/>
      <c r="J40" s="93"/>
      <c r="K40" s="136"/>
      <c r="L40" s="93"/>
      <c r="M40" s="93"/>
    </row>
    <row r="41" spans="2:13" ht="12.75">
      <c r="B41" s="15" t="s">
        <v>584</v>
      </c>
      <c r="C41" s="15" t="s">
        <v>196</v>
      </c>
      <c r="D41" s="290">
        <f>SUM(E41:M41)</f>
        <v>20</v>
      </c>
      <c r="E41" s="117">
        <v>0</v>
      </c>
      <c r="F41" s="117">
        <v>0</v>
      </c>
      <c r="G41" s="125">
        <v>0</v>
      </c>
      <c r="H41" s="117">
        <f>SUM(H38,H40)</f>
        <v>20</v>
      </c>
      <c r="I41" s="125">
        <v>0</v>
      </c>
      <c r="J41" s="117">
        <v>0</v>
      </c>
      <c r="K41" s="124">
        <v>0</v>
      </c>
      <c r="L41" s="117">
        <v>0</v>
      </c>
      <c r="M41" s="117">
        <v>0</v>
      </c>
    </row>
    <row r="42" spans="2:13" ht="12.75">
      <c r="B42" s="92" t="s">
        <v>280</v>
      </c>
      <c r="C42" s="56"/>
      <c r="D42" s="292"/>
      <c r="E42" s="119"/>
      <c r="F42" s="119"/>
      <c r="G42" s="123"/>
      <c r="H42" s="119"/>
      <c r="I42" s="123"/>
      <c r="J42" s="119"/>
      <c r="K42" s="122"/>
      <c r="L42" s="119"/>
      <c r="M42" s="119"/>
    </row>
    <row r="43" spans="2:13" ht="12.75">
      <c r="B43" s="45" t="s">
        <v>41</v>
      </c>
      <c r="C43" s="59"/>
      <c r="D43" s="363">
        <f>SUM(E43:M43)</f>
        <v>7500</v>
      </c>
      <c r="E43" s="93"/>
      <c r="F43" s="93"/>
      <c r="G43" s="127"/>
      <c r="H43" s="93">
        <v>7500</v>
      </c>
      <c r="I43" s="127"/>
      <c r="J43" s="93"/>
      <c r="K43" s="136"/>
      <c r="L43" s="93"/>
      <c r="M43" s="93"/>
    </row>
    <row r="44" spans="2:13" ht="12.75">
      <c r="B44" s="45" t="s">
        <v>413</v>
      </c>
      <c r="C44" s="59"/>
      <c r="D44" s="363">
        <f>SUM(E44:M44)</f>
        <v>10934</v>
      </c>
      <c r="E44" s="93"/>
      <c r="F44" s="93"/>
      <c r="G44" s="127"/>
      <c r="H44" s="93">
        <v>10934</v>
      </c>
      <c r="I44" s="127"/>
      <c r="J44" s="93"/>
      <c r="K44" s="136"/>
      <c r="L44" s="93"/>
      <c r="M44" s="93"/>
    </row>
    <row r="45" spans="2:13" ht="12.75">
      <c r="B45" s="15" t="s">
        <v>584</v>
      </c>
      <c r="C45" s="15" t="s">
        <v>196</v>
      </c>
      <c r="D45" s="290">
        <f>SUM(E45:M45)</f>
        <v>10934</v>
      </c>
      <c r="E45" s="117">
        <v>0</v>
      </c>
      <c r="F45" s="117">
        <v>0</v>
      </c>
      <c r="G45" s="125">
        <v>0</v>
      </c>
      <c r="H45" s="117">
        <v>10934</v>
      </c>
      <c r="I45" s="125">
        <v>0</v>
      </c>
      <c r="J45" s="117">
        <v>0</v>
      </c>
      <c r="K45" s="124">
        <v>0</v>
      </c>
      <c r="L45" s="117">
        <v>0</v>
      </c>
      <c r="M45" s="117">
        <v>0</v>
      </c>
    </row>
    <row r="46" spans="2:13" ht="12.75">
      <c r="B46" s="92" t="s">
        <v>281</v>
      </c>
      <c r="C46" s="289"/>
      <c r="D46" s="293"/>
      <c r="E46" s="119"/>
      <c r="F46" s="93"/>
      <c r="G46" s="127"/>
      <c r="H46" s="93"/>
      <c r="I46" s="127"/>
      <c r="J46" s="93"/>
      <c r="K46" s="136"/>
      <c r="L46" s="93"/>
      <c r="M46" s="93"/>
    </row>
    <row r="47" spans="2:13" ht="12.75">
      <c r="B47" s="45" t="s">
        <v>41</v>
      </c>
      <c r="C47" s="289"/>
      <c r="D47" s="363">
        <f>SUM(E47:M47)</f>
        <v>8000</v>
      </c>
      <c r="E47" s="93"/>
      <c r="F47" s="93"/>
      <c r="G47" s="127"/>
      <c r="H47" s="93">
        <v>8000</v>
      </c>
      <c r="I47" s="127"/>
      <c r="J47" s="93"/>
      <c r="K47" s="136"/>
      <c r="L47" s="93"/>
      <c r="M47" s="93"/>
    </row>
    <row r="48" spans="2:13" ht="12.75">
      <c r="B48" s="45" t="s">
        <v>413</v>
      </c>
      <c r="C48" s="289"/>
      <c r="D48" s="364">
        <f>SUM(E48:M48)</f>
        <v>5300</v>
      </c>
      <c r="E48" s="93"/>
      <c r="F48" s="93"/>
      <c r="G48" s="127"/>
      <c r="H48" s="93">
        <v>5300</v>
      </c>
      <c r="I48" s="127"/>
      <c r="J48" s="93"/>
      <c r="K48" s="136"/>
      <c r="L48" s="93"/>
      <c r="M48" s="93"/>
    </row>
    <row r="49" spans="2:13" ht="12.75">
      <c r="B49" s="45" t="s">
        <v>514</v>
      </c>
      <c r="C49" s="289"/>
      <c r="D49" s="364">
        <f>SUM(E49:M49)</f>
        <v>-439</v>
      </c>
      <c r="E49" s="93"/>
      <c r="F49" s="93"/>
      <c r="G49" s="127"/>
      <c r="H49" s="93">
        <v>-439</v>
      </c>
      <c r="I49" s="127"/>
      <c r="J49" s="93"/>
      <c r="K49" s="136"/>
      <c r="L49" s="93"/>
      <c r="M49" s="93"/>
    </row>
    <row r="50" spans="2:13" ht="12.75">
      <c r="B50" s="45" t="s">
        <v>430</v>
      </c>
      <c r="C50" s="289"/>
      <c r="D50" s="364">
        <f>SUM(E50:M50)</f>
        <v>-439</v>
      </c>
      <c r="E50" s="93"/>
      <c r="F50" s="93"/>
      <c r="G50" s="127"/>
      <c r="H50" s="93">
        <v>-439</v>
      </c>
      <c r="I50" s="127"/>
      <c r="J50" s="93"/>
      <c r="K50" s="136"/>
      <c r="L50" s="93"/>
      <c r="M50" s="93"/>
    </row>
    <row r="51" spans="2:13" ht="12.75">
      <c r="B51" s="15" t="s">
        <v>584</v>
      </c>
      <c r="C51" s="33" t="s">
        <v>196</v>
      </c>
      <c r="D51" s="365">
        <f>SUM(E51:M51)</f>
        <v>4861</v>
      </c>
      <c r="E51" s="117">
        <v>0</v>
      </c>
      <c r="F51" s="93">
        <v>0</v>
      </c>
      <c r="G51" s="127">
        <v>0</v>
      </c>
      <c r="H51" s="93">
        <f>SUM(H48,H50)</f>
        <v>4861</v>
      </c>
      <c r="I51" s="127">
        <v>0</v>
      </c>
      <c r="J51" s="93">
        <v>0</v>
      </c>
      <c r="K51" s="136">
        <v>0</v>
      </c>
      <c r="L51" s="93">
        <v>0</v>
      </c>
      <c r="M51" s="93">
        <v>0</v>
      </c>
    </row>
    <row r="52" spans="2:13" ht="12.75">
      <c r="B52" s="43" t="s">
        <v>43</v>
      </c>
      <c r="C52" s="13"/>
      <c r="D52" s="291"/>
      <c r="E52" s="119"/>
      <c r="F52" s="121"/>
      <c r="G52" s="119"/>
      <c r="H52" s="121"/>
      <c r="I52" s="119"/>
      <c r="J52" s="121"/>
      <c r="K52" s="122"/>
      <c r="L52" s="119"/>
      <c r="M52" s="119"/>
    </row>
    <row r="53" spans="2:13" ht="12.75">
      <c r="B53" s="59" t="s">
        <v>41</v>
      </c>
      <c r="C53" s="23"/>
      <c r="D53" s="363">
        <f aca="true" t="shared" si="3" ref="D53:D59">SUM(E53:M53)</f>
        <v>276843</v>
      </c>
      <c r="E53" s="93">
        <f aca="true" t="shared" si="4" ref="E53:M53">SUM(E13,E29,E33,E37,E43,E47)</f>
        <v>154165</v>
      </c>
      <c r="F53" s="93">
        <f t="shared" si="4"/>
        <v>45603</v>
      </c>
      <c r="G53" s="93">
        <f t="shared" si="4"/>
        <v>51354</v>
      </c>
      <c r="H53" s="93">
        <f t="shared" si="4"/>
        <v>15610</v>
      </c>
      <c r="I53" s="93">
        <f t="shared" si="4"/>
        <v>0</v>
      </c>
      <c r="J53" s="93">
        <f t="shared" si="4"/>
        <v>10111</v>
      </c>
      <c r="K53" s="93">
        <f t="shared" si="4"/>
        <v>0</v>
      </c>
      <c r="L53" s="93">
        <f t="shared" si="4"/>
        <v>0</v>
      </c>
      <c r="M53" s="93">
        <f t="shared" si="4"/>
        <v>0</v>
      </c>
    </row>
    <row r="54" spans="2:13" ht="12.75">
      <c r="B54" s="59" t="s">
        <v>413</v>
      </c>
      <c r="C54" s="23"/>
      <c r="D54" s="363">
        <f t="shared" si="3"/>
        <v>282009</v>
      </c>
      <c r="E54" s="93">
        <f aca="true" t="shared" si="5" ref="E54:M54">SUM(E14,E30,E34,E38,E44,E48,)</f>
        <v>157946</v>
      </c>
      <c r="F54" s="93">
        <f t="shared" si="5"/>
        <v>45603</v>
      </c>
      <c r="G54" s="93">
        <f t="shared" si="5"/>
        <v>51824</v>
      </c>
      <c r="H54" s="93">
        <f t="shared" si="5"/>
        <v>16294</v>
      </c>
      <c r="I54" s="93">
        <f t="shared" si="5"/>
        <v>0</v>
      </c>
      <c r="J54" s="93">
        <f t="shared" si="5"/>
        <v>10342</v>
      </c>
      <c r="K54" s="93">
        <f t="shared" si="5"/>
        <v>0</v>
      </c>
      <c r="L54" s="93">
        <f t="shared" si="5"/>
        <v>0</v>
      </c>
      <c r="M54" s="93">
        <f t="shared" si="5"/>
        <v>0</v>
      </c>
    </row>
    <row r="55" spans="2:13" ht="12.75">
      <c r="B55" s="59" t="s">
        <v>430</v>
      </c>
      <c r="C55" s="23"/>
      <c r="D55" s="363">
        <f t="shared" si="3"/>
        <v>-7226</v>
      </c>
      <c r="E55" s="363">
        <f aca="true" t="shared" si="6" ref="E55:M55">SUM(E26,E40,E50)</f>
        <v>0</v>
      </c>
      <c r="F55" s="363">
        <f t="shared" si="6"/>
        <v>0</v>
      </c>
      <c r="G55" s="363">
        <f t="shared" si="6"/>
        <v>-7189</v>
      </c>
      <c r="H55" s="363">
        <f t="shared" si="6"/>
        <v>-479</v>
      </c>
      <c r="I55" s="363">
        <f t="shared" si="6"/>
        <v>0</v>
      </c>
      <c r="J55" s="363">
        <f t="shared" si="6"/>
        <v>442</v>
      </c>
      <c r="K55" s="363">
        <f t="shared" si="6"/>
        <v>0</v>
      </c>
      <c r="L55" s="363">
        <f t="shared" si="6"/>
        <v>0</v>
      </c>
      <c r="M55" s="363">
        <f t="shared" si="6"/>
        <v>0</v>
      </c>
    </row>
    <row r="56" spans="2:13" s="160" customFormat="1" ht="12.75">
      <c r="B56" s="48" t="s">
        <v>600</v>
      </c>
      <c r="C56" s="23"/>
      <c r="D56" s="363">
        <f t="shared" si="3"/>
        <v>274783</v>
      </c>
      <c r="E56" s="134">
        <f>SUM(E54:E55)</f>
        <v>157946</v>
      </c>
      <c r="F56" s="134">
        <f aca="true" t="shared" si="7" ref="F56:M56">SUM(F54:F55)</f>
        <v>45603</v>
      </c>
      <c r="G56" s="134">
        <f t="shared" si="7"/>
        <v>44635</v>
      </c>
      <c r="H56" s="134">
        <f t="shared" si="7"/>
        <v>15815</v>
      </c>
      <c r="I56" s="134">
        <f t="shared" si="7"/>
        <v>0</v>
      </c>
      <c r="J56" s="134">
        <f t="shared" si="7"/>
        <v>10784</v>
      </c>
      <c r="K56" s="134">
        <f t="shared" si="7"/>
        <v>0</v>
      </c>
      <c r="L56" s="134">
        <f t="shared" si="7"/>
        <v>0</v>
      </c>
      <c r="M56" s="134">
        <f t="shared" si="7"/>
        <v>0</v>
      </c>
    </row>
    <row r="57" spans="2:13" ht="12.75">
      <c r="B57" s="397" t="s">
        <v>414</v>
      </c>
      <c r="C57" s="390"/>
      <c r="D57" s="392">
        <f t="shared" si="3"/>
        <v>15610</v>
      </c>
      <c r="E57" s="393">
        <f>SUM(E35,E41,E45,E51)</f>
        <v>0</v>
      </c>
      <c r="F57" s="393">
        <f>SUM(F35,F41,F45,F51)</f>
        <v>0</v>
      </c>
      <c r="G57" s="393">
        <f>SUM(G35,G41,G45,G51)</f>
        <v>0</v>
      </c>
      <c r="H57" s="393">
        <v>15610</v>
      </c>
      <c r="I57" s="393">
        <f>SUM(I35,I41,I45,I51)</f>
        <v>0</v>
      </c>
      <c r="J57" s="393">
        <f>SUM(J35,J41,J45,J51)</f>
        <v>0</v>
      </c>
      <c r="K57" s="393">
        <f>SUM(K35,K41,K45,K51)</f>
        <v>0</v>
      </c>
      <c r="L57" s="393">
        <f>SUM(L35,L41,L45,L51)</f>
        <v>0</v>
      </c>
      <c r="M57" s="393">
        <f>SUM(M35,M41,M45,M51)</f>
        <v>0</v>
      </c>
    </row>
    <row r="58" spans="2:13" ht="12.75">
      <c r="B58" s="273" t="s">
        <v>418</v>
      </c>
      <c r="C58" s="396" t="s">
        <v>196</v>
      </c>
      <c r="D58" s="290">
        <f t="shared" si="3"/>
        <v>15815</v>
      </c>
      <c r="E58" s="395"/>
      <c r="F58" s="395"/>
      <c r="G58" s="395"/>
      <c r="H58" s="395">
        <v>15815</v>
      </c>
      <c r="I58" s="395"/>
      <c r="J58" s="395"/>
      <c r="K58" s="395"/>
      <c r="L58" s="395"/>
      <c r="M58" s="395"/>
    </row>
    <row r="59" spans="2:13" ht="12.75">
      <c r="B59" s="397" t="s">
        <v>415</v>
      </c>
      <c r="C59" s="391"/>
      <c r="D59" s="363">
        <f t="shared" si="3"/>
        <v>0</v>
      </c>
      <c r="E59" s="394">
        <v>0</v>
      </c>
      <c r="F59" s="394">
        <v>0</v>
      </c>
      <c r="G59" s="394">
        <v>0</v>
      </c>
      <c r="H59" s="394">
        <v>0</v>
      </c>
      <c r="I59" s="394">
        <v>0</v>
      </c>
      <c r="J59" s="394">
        <v>0</v>
      </c>
      <c r="K59" s="394">
        <v>0</v>
      </c>
      <c r="L59" s="394">
        <v>0</v>
      </c>
      <c r="M59" s="394">
        <v>0</v>
      </c>
    </row>
    <row r="60" spans="2:13" ht="12.75">
      <c r="B60" s="273" t="s">
        <v>419</v>
      </c>
      <c r="C60" s="391" t="s">
        <v>197</v>
      </c>
      <c r="D60" s="363"/>
      <c r="E60" s="394"/>
      <c r="F60" s="394"/>
      <c r="G60" s="394"/>
      <c r="H60" s="394"/>
      <c r="I60" s="394"/>
      <c r="J60" s="394"/>
      <c r="K60" s="394"/>
      <c r="L60" s="394"/>
      <c r="M60" s="394"/>
    </row>
    <row r="61" spans="2:13" ht="12.75">
      <c r="B61" s="98" t="s">
        <v>416</v>
      </c>
      <c r="C61" s="390"/>
      <c r="D61" s="392">
        <f>SUM(E61:M61)</f>
        <v>261233</v>
      </c>
      <c r="E61" s="393">
        <v>154165</v>
      </c>
      <c r="F61" s="393">
        <f>SUM(F27,F31)</f>
        <v>45603</v>
      </c>
      <c r="G61" s="393">
        <v>51354</v>
      </c>
      <c r="H61" s="393">
        <f aca="true" t="shared" si="8" ref="H61:M61">SUM(H27,H31)</f>
        <v>0</v>
      </c>
      <c r="I61" s="393">
        <f t="shared" si="8"/>
        <v>0</v>
      </c>
      <c r="J61" s="393">
        <v>10111</v>
      </c>
      <c r="K61" s="393">
        <f t="shared" si="8"/>
        <v>0</v>
      </c>
      <c r="L61" s="393">
        <f t="shared" si="8"/>
        <v>0</v>
      </c>
      <c r="M61" s="393">
        <f t="shared" si="8"/>
        <v>0</v>
      </c>
    </row>
    <row r="62" spans="2:13" ht="12.75">
      <c r="B62" s="273" t="s">
        <v>420</v>
      </c>
      <c r="C62" s="396" t="s">
        <v>198</v>
      </c>
      <c r="D62" s="399">
        <f>SUM(E62:M62)</f>
        <v>258968</v>
      </c>
      <c r="E62" s="395">
        <v>157946</v>
      </c>
      <c r="F62" s="395">
        <v>45603</v>
      </c>
      <c r="G62" s="395">
        <v>44635</v>
      </c>
      <c r="H62" s="395"/>
      <c r="I62" s="395"/>
      <c r="J62" s="395">
        <v>10784</v>
      </c>
      <c r="K62" s="395"/>
      <c r="L62" s="395"/>
      <c r="M62" s="395"/>
    </row>
    <row r="63" spans="2:13" ht="12.75">
      <c r="B63" s="1"/>
      <c r="C63" s="1"/>
      <c r="D63" s="1"/>
      <c r="E63" s="159"/>
      <c r="F63" s="159"/>
      <c r="G63" s="159"/>
      <c r="H63" s="159"/>
      <c r="I63" s="159"/>
      <c r="J63" s="159"/>
      <c r="K63" s="159"/>
      <c r="L63" s="159"/>
      <c r="M63" s="159"/>
    </row>
    <row r="64" spans="2:13" ht="12.75">
      <c r="B64" s="1"/>
      <c r="C64" s="1"/>
      <c r="D64" s="1"/>
      <c r="E64" s="159"/>
      <c r="F64" s="159"/>
      <c r="G64" s="159"/>
      <c r="H64" s="159"/>
      <c r="I64" s="159"/>
      <c r="J64" s="159"/>
      <c r="K64" s="159"/>
      <c r="L64" s="159"/>
      <c r="M64" s="159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</sheetData>
  <sheetProtection/>
  <mergeCells count="17">
    <mergeCell ref="K8:K10"/>
    <mergeCell ref="L8:L10"/>
    <mergeCell ref="E7:I7"/>
    <mergeCell ref="J7:L7"/>
    <mergeCell ref="B7:B10"/>
    <mergeCell ref="C7:C10"/>
    <mergeCell ref="D7:D10"/>
    <mergeCell ref="B3:M3"/>
    <mergeCell ref="B4:M4"/>
    <mergeCell ref="B5:M5"/>
    <mergeCell ref="M7:M10"/>
    <mergeCell ref="E8:E10"/>
    <mergeCell ref="F8:F10"/>
    <mergeCell ref="G8:G10"/>
    <mergeCell ref="H8:H10"/>
    <mergeCell ref="I8:I10"/>
    <mergeCell ref="J8:J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5" r:id="rId1"/>
  <headerFooter alignWithMargins="0">
    <oddFooter>&amp;C&amp;P. oldal</oddFooter>
  </headerFooter>
  <rowBreaks count="1" manualBreakCount="1">
    <brk id="6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H338"/>
  <sheetViews>
    <sheetView view="pageBreakPreview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49.8515625" style="0" customWidth="1"/>
    <col min="4" max="4" width="9.8515625" style="0" customWidth="1"/>
    <col min="6" max="9" width="9.140625" style="236" customWidth="1"/>
  </cols>
  <sheetData>
    <row r="1" spans="1:12" ht="15.75">
      <c r="A1" s="4" t="s">
        <v>753</v>
      </c>
      <c r="B1" s="4"/>
      <c r="C1" s="4"/>
      <c r="D1" s="4"/>
      <c r="E1" s="4"/>
      <c r="F1" s="511"/>
      <c r="G1" s="511"/>
      <c r="H1" s="511"/>
      <c r="I1" s="237"/>
      <c r="J1" s="238"/>
      <c r="K1" s="238"/>
      <c r="L1" s="237"/>
    </row>
    <row r="2" spans="1:12" ht="15.75">
      <c r="A2" s="631" t="s">
        <v>40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pans="1:12" ht="15.75">
      <c r="A3" s="631" t="s">
        <v>572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</row>
    <row r="4" spans="1:12" ht="15.75">
      <c r="A4" s="631" t="s">
        <v>20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</row>
    <row r="5" spans="1:12" ht="12.75">
      <c r="A5" s="237"/>
      <c r="B5" s="237"/>
      <c r="C5" s="237"/>
      <c r="D5" s="239"/>
      <c r="E5" s="237"/>
      <c r="F5" s="237"/>
      <c r="G5" s="237"/>
      <c r="H5" s="237"/>
      <c r="I5" s="656" t="s">
        <v>28</v>
      </c>
      <c r="J5" s="656"/>
      <c r="K5" s="656"/>
      <c r="L5" s="656"/>
    </row>
    <row r="6" spans="1:12" ht="12.75" customHeight="1">
      <c r="A6" s="7" t="s">
        <v>477</v>
      </c>
      <c r="B6" s="605" t="s">
        <v>301</v>
      </c>
      <c r="C6" s="613" t="s">
        <v>476</v>
      </c>
      <c r="D6" s="624" t="s">
        <v>36</v>
      </c>
      <c r="E6" s="641"/>
      <c r="F6" s="641"/>
      <c r="G6" s="641"/>
      <c r="H6" s="641"/>
      <c r="I6" s="624" t="s">
        <v>37</v>
      </c>
      <c r="J6" s="642"/>
      <c r="K6" s="643"/>
      <c r="L6" s="607" t="s">
        <v>225</v>
      </c>
    </row>
    <row r="7" spans="1:12" ht="12.75" customHeight="1">
      <c r="A7" s="19" t="s">
        <v>475</v>
      </c>
      <c r="B7" s="657"/>
      <c r="C7" s="615"/>
      <c r="D7" s="607" t="s">
        <v>80</v>
      </c>
      <c r="E7" s="607" t="s">
        <v>81</v>
      </c>
      <c r="F7" s="635" t="s">
        <v>102</v>
      </c>
      <c r="G7" s="619" t="s">
        <v>246</v>
      </c>
      <c r="H7" s="619" t="s">
        <v>218</v>
      </c>
      <c r="I7" s="635" t="s">
        <v>39</v>
      </c>
      <c r="J7" s="607" t="s">
        <v>38</v>
      </c>
      <c r="K7" s="626" t="s">
        <v>274</v>
      </c>
      <c r="L7" s="611"/>
    </row>
    <row r="8" spans="1:12" ht="12.75">
      <c r="A8" s="19"/>
      <c r="B8" s="657"/>
      <c r="C8" s="615"/>
      <c r="D8" s="611"/>
      <c r="E8" s="611"/>
      <c r="F8" s="652"/>
      <c r="G8" s="654"/>
      <c r="H8" s="654"/>
      <c r="I8" s="652"/>
      <c r="J8" s="611"/>
      <c r="K8" s="645"/>
      <c r="L8" s="611"/>
    </row>
    <row r="9" spans="1:12" ht="12.75">
      <c r="A9" s="8"/>
      <c r="B9" s="658"/>
      <c r="C9" s="659"/>
      <c r="D9" s="608"/>
      <c r="E9" s="608"/>
      <c r="F9" s="653"/>
      <c r="G9" s="655"/>
      <c r="H9" s="655"/>
      <c r="I9" s="653"/>
      <c r="J9" s="608"/>
      <c r="K9" s="646"/>
      <c r="L9" s="608"/>
    </row>
    <row r="10" spans="1:12" ht="12.75">
      <c r="A10" s="7" t="s">
        <v>8</v>
      </c>
      <c r="B10" s="9"/>
      <c r="C10" s="18" t="s">
        <v>9</v>
      </c>
      <c r="D10" s="9" t="s">
        <v>10</v>
      </c>
      <c r="E10" s="18" t="s">
        <v>11</v>
      </c>
      <c r="F10" s="509" t="s">
        <v>12</v>
      </c>
      <c r="G10" s="510" t="s">
        <v>13</v>
      </c>
      <c r="H10" s="509" t="s">
        <v>14</v>
      </c>
      <c r="I10" s="508" t="s">
        <v>15</v>
      </c>
      <c r="J10" s="9" t="s">
        <v>16</v>
      </c>
      <c r="K10" s="18" t="s">
        <v>17</v>
      </c>
      <c r="L10" s="9" t="s">
        <v>18</v>
      </c>
    </row>
    <row r="11" spans="1:12" ht="12.75">
      <c r="A11" s="231" t="s">
        <v>294</v>
      </c>
      <c r="B11" s="231"/>
      <c r="C11" s="231"/>
      <c r="D11" s="224"/>
      <c r="E11" s="225"/>
      <c r="F11" s="224"/>
      <c r="G11" s="225"/>
      <c r="H11" s="224"/>
      <c r="I11" s="225"/>
      <c r="J11" s="225"/>
      <c r="K11" s="224"/>
      <c r="L11" s="225"/>
    </row>
    <row r="12" spans="1:14" ht="12.75">
      <c r="A12" s="241" t="s">
        <v>34</v>
      </c>
      <c r="B12" s="241" t="s">
        <v>196</v>
      </c>
      <c r="C12" s="229">
        <f>SUM(D12:G12)</f>
        <v>117419</v>
      </c>
      <c r="D12" s="228">
        <v>73432</v>
      </c>
      <c r="E12" s="229">
        <v>19624</v>
      </c>
      <c r="F12" s="437">
        <v>24363</v>
      </c>
      <c r="G12" s="229"/>
      <c r="H12" s="228"/>
      <c r="I12" s="229"/>
      <c r="J12" s="229"/>
      <c r="K12" s="228"/>
      <c r="L12" s="229"/>
      <c r="M12" s="153">
        <f>SUM(D12:L12)</f>
        <v>117419</v>
      </c>
      <c r="N12" s="153">
        <f>C12-M12</f>
        <v>0</v>
      </c>
    </row>
    <row r="13" spans="1:14" ht="12.75">
      <c r="A13" s="208" t="s">
        <v>464</v>
      </c>
      <c r="B13" s="258"/>
      <c r="C13" s="209">
        <v>118483</v>
      </c>
      <c r="D13" s="209">
        <v>73672</v>
      </c>
      <c r="E13" s="209">
        <v>19689</v>
      </c>
      <c r="F13" s="212">
        <v>25122</v>
      </c>
      <c r="G13" s="209">
        <v>0</v>
      </c>
      <c r="H13" s="212">
        <v>0</v>
      </c>
      <c r="I13" s="209">
        <v>0</v>
      </c>
      <c r="J13" s="212">
        <v>0</v>
      </c>
      <c r="K13" s="209">
        <v>0</v>
      </c>
      <c r="L13" s="209">
        <v>0</v>
      </c>
      <c r="M13" s="153">
        <f aca="true" t="shared" si="0" ref="M13:M76">SUM(D13:L13)</f>
        <v>118483</v>
      </c>
      <c r="N13" s="153">
        <f aca="true" t="shared" si="1" ref="N13:N76">C13-M13</f>
        <v>0</v>
      </c>
    </row>
    <row r="14" spans="1:14" ht="12.75">
      <c r="A14" s="208" t="s">
        <v>570</v>
      </c>
      <c r="B14" s="258"/>
      <c r="C14" s="209">
        <v>125840</v>
      </c>
      <c r="D14" s="209">
        <v>73992</v>
      </c>
      <c r="E14" s="209">
        <v>19776</v>
      </c>
      <c r="F14" s="212">
        <v>31477</v>
      </c>
      <c r="G14" s="209">
        <v>0</v>
      </c>
      <c r="H14" s="212">
        <v>0</v>
      </c>
      <c r="I14" s="209">
        <v>595</v>
      </c>
      <c r="J14" s="212">
        <v>0</v>
      </c>
      <c r="K14" s="209">
        <v>0</v>
      </c>
      <c r="L14" s="212">
        <v>0</v>
      </c>
      <c r="M14" s="153">
        <f t="shared" si="0"/>
        <v>125840</v>
      </c>
      <c r="N14" s="153">
        <f t="shared" si="1"/>
        <v>0</v>
      </c>
    </row>
    <row r="15" spans="1:14" ht="12.75">
      <c r="A15" s="208" t="s">
        <v>733</v>
      </c>
      <c r="B15" s="258"/>
      <c r="C15" s="209">
        <v>42</v>
      </c>
      <c r="D15" s="209"/>
      <c r="E15" s="209"/>
      <c r="F15" s="212">
        <v>42</v>
      </c>
      <c r="G15" s="209"/>
      <c r="H15" s="212"/>
      <c r="I15" s="209"/>
      <c r="J15" s="212"/>
      <c r="K15" s="209"/>
      <c r="L15" s="212"/>
      <c r="M15" s="153">
        <f t="shared" si="0"/>
        <v>42</v>
      </c>
      <c r="N15" s="153">
        <f t="shared" si="1"/>
        <v>0</v>
      </c>
    </row>
    <row r="16" spans="1:14" ht="12.75">
      <c r="A16" s="208" t="s">
        <v>734</v>
      </c>
      <c r="B16" s="258"/>
      <c r="C16" s="209">
        <v>-12037</v>
      </c>
      <c r="D16" s="209">
        <v>-372</v>
      </c>
      <c r="E16" s="209"/>
      <c r="F16" s="212">
        <v>-11665</v>
      </c>
      <c r="G16" s="209"/>
      <c r="H16" s="212"/>
      <c r="I16" s="209"/>
      <c r="J16" s="212"/>
      <c r="K16" s="209"/>
      <c r="L16" s="212"/>
      <c r="M16" s="153">
        <f t="shared" si="0"/>
        <v>-12037</v>
      </c>
      <c r="N16" s="153">
        <f t="shared" si="1"/>
        <v>0</v>
      </c>
    </row>
    <row r="17" spans="1:14" ht="12.75">
      <c r="A17" s="208" t="s">
        <v>735</v>
      </c>
      <c r="B17" s="258"/>
      <c r="C17" s="209">
        <v>2740</v>
      </c>
      <c r="D17" s="209"/>
      <c r="E17" s="209">
        <v>549</v>
      </c>
      <c r="F17" s="212">
        <v>2409</v>
      </c>
      <c r="G17" s="209"/>
      <c r="H17" s="212"/>
      <c r="I17" s="209">
        <v>-218</v>
      </c>
      <c r="J17" s="212"/>
      <c r="K17" s="209"/>
      <c r="L17" s="212"/>
      <c r="M17" s="153">
        <f t="shared" si="0"/>
        <v>2740</v>
      </c>
      <c r="N17" s="153">
        <f t="shared" si="1"/>
        <v>0</v>
      </c>
    </row>
    <row r="18" spans="1:14" ht="12.75">
      <c r="A18" s="208" t="s">
        <v>571</v>
      </c>
      <c r="B18" s="258"/>
      <c r="C18" s="209">
        <f aca="true" t="shared" si="2" ref="C18:L18">SUM(C15:C17)</f>
        <v>-9255</v>
      </c>
      <c r="D18" s="209">
        <f t="shared" si="2"/>
        <v>-372</v>
      </c>
      <c r="E18" s="209">
        <f t="shared" si="2"/>
        <v>549</v>
      </c>
      <c r="F18" s="209">
        <f t="shared" si="2"/>
        <v>-9214</v>
      </c>
      <c r="G18" s="209">
        <f t="shared" si="2"/>
        <v>0</v>
      </c>
      <c r="H18" s="209">
        <f t="shared" si="2"/>
        <v>0</v>
      </c>
      <c r="I18" s="209">
        <f t="shared" si="2"/>
        <v>-218</v>
      </c>
      <c r="J18" s="209">
        <f t="shared" si="2"/>
        <v>0</v>
      </c>
      <c r="K18" s="209">
        <f t="shared" si="2"/>
        <v>0</v>
      </c>
      <c r="L18" s="209">
        <f t="shared" si="2"/>
        <v>0</v>
      </c>
      <c r="M18" s="153">
        <f t="shared" si="0"/>
        <v>-9255</v>
      </c>
      <c r="N18" s="153">
        <f t="shared" si="1"/>
        <v>0</v>
      </c>
    </row>
    <row r="19" spans="1:14" ht="12.75">
      <c r="A19" s="424" t="s">
        <v>736</v>
      </c>
      <c r="B19" s="257"/>
      <c r="C19" s="211">
        <f aca="true" t="shared" si="3" ref="C19:L19">C14+C18</f>
        <v>116585</v>
      </c>
      <c r="D19" s="211">
        <f t="shared" si="3"/>
        <v>73620</v>
      </c>
      <c r="E19" s="211">
        <f t="shared" si="3"/>
        <v>20325</v>
      </c>
      <c r="F19" s="211">
        <f t="shared" si="3"/>
        <v>22263</v>
      </c>
      <c r="G19" s="211">
        <f t="shared" si="3"/>
        <v>0</v>
      </c>
      <c r="H19" s="211">
        <f t="shared" si="3"/>
        <v>0</v>
      </c>
      <c r="I19" s="211">
        <f t="shared" si="3"/>
        <v>377</v>
      </c>
      <c r="J19" s="211">
        <f t="shared" si="3"/>
        <v>0</v>
      </c>
      <c r="K19" s="211">
        <f t="shared" si="3"/>
        <v>0</v>
      </c>
      <c r="L19" s="211">
        <f t="shared" si="3"/>
        <v>0</v>
      </c>
      <c r="M19" s="153">
        <f t="shared" si="0"/>
        <v>116585</v>
      </c>
      <c r="N19" s="153">
        <f t="shared" si="1"/>
        <v>0</v>
      </c>
    </row>
    <row r="20" spans="1:14" ht="12.75">
      <c r="A20" s="231" t="s">
        <v>295</v>
      </c>
      <c r="B20" s="231"/>
      <c r="C20" s="229"/>
      <c r="D20" s="224"/>
      <c r="E20" s="225"/>
      <c r="F20" s="224"/>
      <c r="G20" s="225"/>
      <c r="H20" s="224"/>
      <c r="I20" s="225"/>
      <c r="J20" s="225"/>
      <c r="K20" s="224"/>
      <c r="L20" s="225"/>
      <c r="M20" s="153">
        <f t="shared" si="0"/>
        <v>0</v>
      </c>
      <c r="N20" s="153">
        <f t="shared" si="1"/>
        <v>0</v>
      </c>
    </row>
    <row r="21" spans="1:14" s="68" customFormat="1" ht="12.75">
      <c r="A21" s="241" t="s">
        <v>34</v>
      </c>
      <c r="B21" s="241" t="s">
        <v>196</v>
      </c>
      <c r="C21" s="229">
        <f>SUM(D21:G21)</f>
        <v>96049</v>
      </c>
      <c r="D21" s="437">
        <v>61968</v>
      </c>
      <c r="E21" s="229">
        <v>16429</v>
      </c>
      <c r="F21" s="228">
        <v>17652</v>
      </c>
      <c r="G21" s="229"/>
      <c r="H21" s="228"/>
      <c r="I21" s="229"/>
      <c r="J21" s="229"/>
      <c r="K21" s="228"/>
      <c r="L21" s="229"/>
      <c r="M21" s="153">
        <f t="shared" si="0"/>
        <v>96049</v>
      </c>
      <c r="N21" s="153">
        <f t="shared" si="1"/>
        <v>0</v>
      </c>
    </row>
    <row r="22" spans="1:14" ht="12.75">
      <c r="A22" s="208" t="s">
        <v>464</v>
      </c>
      <c r="B22" s="258"/>
      <c r="C22" s="209">
        <v>97055</v>
      </c>
      <c r="D22" s="209">
        <v>62271</v>
      </c>
      <c r="E22" s="209">
        <v>16511</v>
      </c>
      <c r="F22" s="212">
        <v>18273</v>
      </c>
      <c r="G22" s="209">
        <v>0</v>
      </c>
      <c r="H22" s="212">
        <v>0</v>
      </c>
      <c r="I22" s="209">
        <v>0</v>
      </c>
      <c r="J22" s="212">
        <v>0</v>
      </c>
      <c r="K22" s="209">
        <v>0</v>
      </c>
      <c r="L22" s="209">
        <v>0</v>
      </c>
      <c r="M22" s="153">
        <f t="shared" si="0"/>
        <v>97055</v>
      </c>
      <c r="N22" s="153">
        <f t="shared" si="1"/>
        <v>0</v>
      </c>
    </row>
    <row r="23" spans="1:14" s="68" customFormat="1" ht="12.75">
      <c r="A23" s="208" t="s">
        <v>570</v>
      </c>
      <c r="B23" s="258"/>
      <c r="C23" s="209">
        <v>102693</v>
      </c>
      <c r="D23" s="209">
        <v>62694</v>
      </c>
      <c r="E23" s="209">
        <v>16626</v>
      </c>
      <c r="F23" s="209">
        <v>22565</v>
      </c>
      <c r="G23" s="209">
        <v>0</v>
      </c>
      <c r="H23" s="209">
        <v>0</v>
      </c>
      <c r="I23" s="209">
        <v>808</v>
      </c>
      <c r="J23" s="209">
        <v>0</v>
      </c>
      <c r="K23" s="209">
        <v>0</v>
      </c>
      <c r="L23" s="209">
        <v>0</v>
      </c>
      <c r="M23" s="153">
        <f t="shared" si="0"/>
        <v>102693</v>
      </c>
      <c r="N23" s="153">
        <f t="shared" si="1"/>
        <v>0</v>
      </c>
    </row>
    <row r="24" spans="1:14" ht="12.75">
      <c r="A24" s="208" t="s">
        <v>733</v>
      </c>
      <c r="B24" s="258"/>
      <c r="C24" s="209">
        <v>-404</v>
      </c>
      <c r="D24" s="209"/>
      <c r="E24" s="209"/>
      <c r="F24" s="212">
        <v>-404</v>
      </c>
      <c r="G24" s="209"/>
      <c r="H24" s="212"/>
      <c r="I24" s="209"/>
      <c r="J24" s="212"/>
      <c r="K24" s="209"/>
      <c r="L24" s="212"/>
      <c r="M24" s="153">
        <f t="shared" si="0"/>
        <v>-404</v>
      </c>
      <c r="N24" s="153">
        <f t="shared" si="1"/>
        <v>0</v>
      </c>
    </row>
    <row r="25" spans="1:14" ht="12.75">
      <c r="A25" s="208" t="s">
        <v>734</v>
      </c>
      <c r="B25" s="258"/>
      <c r="C25" s="209">
        <v>-7091</v>
      </c>
      <c r="D25" s="209"/>
      <c r="E25" s="209"/>
      <c r="F25" s="212">
        <v>-7091</v>
      </c>
      <c r="G25" s="209"/>
      <c r="H25" s="212"/>
      <c r="I25" s="209"/>
      <c r="J25" s="212"/>
      <c r="K25" s="209"/>
      <c r="L25" s="212"/>
      <c r="M25" s="153">
        <f t="shared" si="0"/>
        <v>-7091</v>
      </c>
      <c r="N25" s="153">
        <f t="shared" si="1"/>
        <v>0</v>
      </c>
    </row>
    <row r="26" spans="1:14" ht="12.75">
      <c r="A26" s="208" t="s">
        <v>735</v>
      </c>
      <c r="B26" s="258"/>
      <c r="C26" s="209">
        <v>6754</v>
      </c>
      <c r="D26" s="209"/>
      <c r="E26" s="209">
        <v>427</v>
      </c>
      <c r="F26" s="212">
        <v>6635</v>
      </c>
      <c r="G26" s="209"/>
      <c r="H26" s="212"/>
      <c r="I26" s="209">
        <v>-308</v>
      </c>
      <c r="J26" s="212"/>
      <c r="K26" s="209"/>
      <c r="L26" s="212"/>
      <c r="M26" s="153">
        <f t="shared" si="0"/>
        <v>6754</v>
      </c>
      <c r="N26" s="153">
        <f t="shared" si="1"/>
        <v>0</v>
      </c>
    </row>
    <row r="27" spans="1:14" ht="12.75">
      <c r="A27" s="208" t="s">
        <v>571</v>
      </c>
      <c r="B27" s="258"/>
      <c r="C27" s="209">
        <f>SUM(C24:C26)</f>
        <v>-741</v>
      </c>
      <c r="D27" s="209">
        <f aca="true" t="shared" si="4" ref="D27:L27">SUM(D24:D26)</f>
        <v>0</v>
      </c>
      <c r="E27" s="209">
        <f t="shared" si="4"/>
        <v>427</v>
      </c>
      <c r="F27" s="209">
        <f t="shared" si="4"/>
        <v>-860</v>
      </c>
      <c r="G27" s="209">
        <f t="shared" si="4"/>
        <v>0</v>
      </c>
      <c r="H27" s="209">
        <f t="shared" si="4"/>
        <v>0</v>
      </c>
      <c r="I27" s="209">
        <f t="shared" si="4"/>
        <v>-308</v>
      </c>
      <c r="J27" s="209">
        <f t="shared" si="4"/>
        <v>0</v>
      </c>
      <c r="K27" s="209">
        <f t="shared" si="4"/>
        <v>0</v>
      </c>
      <c r="L27" s="209">
        <f t="shared" si="4"/>
        <v>0</v>
      </c>
      <c r="M27" s="153">
        <f t="shared" si="0"/>
        <v>-741</v>
      </c>
      <c r="N27" s="153">
        <f t="shared" si="1"/>
        <v>0</v>
      </c>
    </row>
    <row r="28" spans="1:14" ht="12.75">
      <c r="A28" s="424" t="s">
        <v>736</v>
      </c>
      <c r="B28" s="257"/>
      <c r="C28" s="211">
        <f>C23+C27</f>
        <v>101952</v>
      </c>
      <c r="D28" s="211">
        <f aca="true" t="shared" si="5" ref="D28:L28">D23+D27</f>
        <v>62694</v>
      </c>
      <c r="E28" s="211">
        <f t="shared" si="5"/>
        <v>17053</v>
      </c>
      <c r="F28" s="211">
        <f t="shared" si="5"/>
        <v>21705</v>
      </c>
      <c r="G28" s="211">
        <f t="shared" si="5"/>
        <v>0</v>
      </c>
      <c r="H28" s="211">
        <f t="shared" si="5"/>
        <v>0</v>
      </c>
      <c r="I28" s="211">
        <f t="shared" si="5"/>
        <v>500</v>
      </c>
      <c r="J28" s="211">
        <f t="shared" si="5"/>
        <v>0</v>
      </c>
      <c r="K28" s="211">
        <f t="shared" si="5"/>
        <v>0</v>
      </c>
      <c r="L28" s="211">
        <f t="shared" si="5"/>
        <v>0</v>
      </c>
      <c r="M28" s="153">
        <f t="shared" si="0"/>
        <v>101952</v>
      </c>
      <c r="N28" s="153">
        <f t="shared" si="1"/>
        <v>0</v>
      </c>
    </row>
    <row r="29" spans="1:14" ht="12.75">
      <c r="A29" s="231" t="s">
        <v>296</v>
      </c>
      <c r="B29" s="231"/>
      <c r="C29" s="229"/>
      <c r="D29" s="228"/>
      <c r="E29" s="225"/>
      <c r="F29" s="224"/>
      <c r="G29" s="225"/>
      <c r="H29" s="224"/>
      <c r="I29" s="225"/>
      <c r="J29" s="225"/>
      <c r="K29" s="224"/>
      <c r="L29" s="225"/>
      <c r="M29" s="153">
        <f t="shared" si="0"/>
        <v>0</v>
      </c>
      <c r="N29" s="153">
        <f t="shared" si="1"/>
        <v>0</v>
      </c>
    </row>
    <row r="30" spans="1:14" ht="12.75">
      <c r="A30" s="241" t="s">
        <v>34</v>
      </c>
      <c r="B30" s="241" t="s">
        <v>196</v>
      </c>
      <c r="C30" s="229">
        <f>SUM(D30:G30)</f>
        <v>56533</v>
      </c>
      <c r="D30" s="437">
        <v>36744</v>
      </c>
      <c r="E30" s="229">
        <v>9793</v>
      </c>
      <c r="F30" s="228">
        <v>9996</v>
      </c>
      <c r="G30" s="229"/>
      <c r="H30" s="228"/>
      <c r="I30" s="229"/>
      <c r="J30" s="229"/>
      <c r="K30" s="228"/>
      <c r="L30" s="229"/>
      <c r="M30" s="153">
        <f t="shared" si="0"/>
        <v>56533</v>
      </c>
      <c r="N30" s="153">
        <f t="shared" si="1"/>
        <v>0</v>
      </c>
    </row>
    <row r="31" spans="1:14" ht="12.75">
      <c r="A31" s="208" t="s">
        <v>464</v>
      </c>
      <c r="B31" s="258"/>
      <c r="C31" s="209">
        <v>56976</v>
      </c>
      <c r="D31" s="209">
        <v>36805</v>
      </c>
      <c r="E31" s="209">
        <v>9810</v>
      </c>
      <c r="F31" s="212">
        <v>10361</v>
      </c>
      <c r="G31" s="209">
        <v>0</v>
      </c>
      <c r="H31" s="212">
        <v>0</v>
      </c>
      <c r="I31" s="209">
        <v>0</v>
      </c>
      <c r="J31" s="212">
        <v>0</v>
      </c>
      <c r="K31" s="209">
        <v>0</v>
      </c>
      <c r="L31" s="209">
        <v>0</v>
      </c>
      <c r="M31" s="153">
        <f t="shared" si="0"/>
        <v>56976</v>
      </c>
      <c r="N31" s="153">
        <f t="shared" si="1"/>
        <v>0</v>
      </c>
    </row>
    <row r="32" spans="1:14" ht="12.75">
      <c r="A32" s="208" t="s">
        <v>570</v>
      </c>
      <c r="B32" s="258"/>
      <c r="C32" s="209">
        <v>59342</v>
      </c>
      <c r="D32" s="209">
        <v>36936</v>
      </c>
      <c r="E32" s="209">
        <v>9845</v>
      </c>
      <c r="F32" s="212">
        <v>12180</v>
      </c>
      <c r="G32" s="209">
        <v>0</v>
      </c>
      <c r="H32" s="212">
        <v>0</v>
      </c>
      <c r="I32" s="209">
        <v>381</v>
      </c>
      <c r="J32" s="212">
        <v>0</v>
      </c>
      <c r="K32" s="209">
        <v>0</v>
      </c>
      <c r="L32" s="212">
        <v>0</v>
      </c>
      <c r="M32" s="153">
        <f t="shared" si="0"/>
        <v>59342</v>
      </c>
      <c r="N32" s="153">
        <f t="shared" si="1"/>
        <v>0</v>
      </c>
    </row>
    <row r="33" spans="1:14" ht="12.75">
      <c r="A33" s="208" t="s">
        <v>734</v>
      </c>
      <c r="B33" s="258"/>
      <c r="C33" s="209">
        <v>-3149</v>
      </c>
      <c r="D33" s="209">
        <v>-1341</v>
      </c>
      <c r="E33" s="209">
        <v>-215</v>
      </c>
      <c r="F33" s="212">
        <v>-1517</v>
      </c>
      <c r="G33" s="209"/>
      <c r="H33" s="212"/>
      <c r="I33" s="209">
        <v>-76</v>
      </c>
      <c r="J33" s="212"/>
      <c r="K33" s="209"/>
      <c r="L33" s="212"/>
      <c r="M33" s="153">
        <f t="shared" si="0"/>
        <v>-3149</v>
      </c>
      <c r="N33" s="153">
        <f t="shared" si="1"/>
        <v>0</v>
      </c>
    </row>
    <row r="34" spans="1:14" ht="12.75">
      <c r="A34" s="208" t="s">
        <v>733</v>
      </c>
      <c r="B34" s="258"/>
      <c r="C34" s="209">
        <v>362</v>
      </c>
      <c r="D34" s="209"/>
      <c r="E34" s="209"/>
      <c r="F34" s="212">
        <v>362</v>
      </c>
      <c r="G34" s="209"/>
      <c r="H34" s="212"/>
      <c r="I34" s="209"/>
      <c r="J34" s="212"/>
      <c r="K34" s="209"/>
      <c r="L34" s="212"/>
      <c r="M34" s="153">
        <f t="shared" si="0"/>
        <v>362</v>
      </c>
      <c r="N34" s="153">
        <f t="shared" si="1"/>
        <v>0</v>
      </c>
    </row>
    <row r="35" spans="1:14" ht="12.75">
      <c r="A35" s="208" t="s">
        <v>571</v>
      </c>
      <c r="B35" s="258"/>
      <c r="C35" s="209">
        <f aca="true" t="shared" si="6" ref="C35:L35">SUM(C33:C34)</f>
        <v>-2787</v>
      </c>
      <c r="D35" s="209">
        <f t="shared" si="6"/>
        <v>-1341</v>
      </c>
      <c r="E35" s="209">
        <f t="shared" si="6"/>
        <v>-215</v>
      </c>
      <c r="F35" s="209">
        <f t="shared" si="6"/>
        <v>-1155</v>
      </c>
      <c r="G35" s="209">
        <f t="shared" si="6"/>
        <v>0</v>
      </c>
      <c r="H35" s="209">
        <f t="shared" si="6"/>
        <v>0</v>
      </c>
      <c r="I35" s="209">
        <f t="shared" si="6"/>
        <v>-76</v>
      </c>
      <c r="J35" s="209">
        <f t="shared" si="6"/>
        <v>0</v>
      </c>
      <c r="K35" s="209">
        <f t="shared" si="6"/>
        <v>0</v>
      </c>
      <c r="L35" s="209">
        <f t="shared" si="6"/>
        <v>0</v>
      </c>
      <c r="M35" s="153">
        <f t="shared" si="0"/>
        <v>-2787</v>
      </c>
      <c r="N35" s="153">
        <f t="shared" si="1"/>
        <v>0</v>
      </c>
    </row>
    <row r="36" spans="1:14" ht="12.75">
      <c r="A36" s="424" t="s">
        <v>736</v>
      </c>
      <c r="B36" s="257"/>
      <c r="C36" s="211">
        <f aca="true" t="shared" si="7" ref="C36:L36">C32+C35</f>
        <v>56555</v>
      </c>
      <c r="D36" s="211">
        <f t="shared" si="7"/>
        <v>35595</v>
      </c>
      <c r="E36" s="211">
        <f t="shared" si="7"/>
        <v>9630</v>
      </c>
      <c r="F36" s="211">
        <f t="shared" si="7"/>
        <v>11025</v>
      </c>
      <c r="G36" s="211">
        <f t="shared" si="7"/>
        <v>0</v>
      </c>
      <c r="H36" s="211">
        <f t="shared" si="7"/>
        <v>0</v>
      </c>
      <c r="I36" s="211">
        <f t="shared" si="7"/>
        <v>305</v>
      </c>
      <c r="J36" s="211">
        <f t="shared" si="7"/>
        <v>0</v>
      </c>
      <c r="K36" s="211">
        <f t="shared" si="7"/>
        <v>0</v>
      </c>
      <c r="L36" s="211">
        <f t="shared" si="7"/>
        <v>0</v>
      </c>
      <c r="M36" s="153">
        <f t="shared" si="0"/>
        <v>56555</v>
      </c>
      <c r="N36" s="153">
        <f t="shared" si="1"/>
        <v>0</v>
      </c>
    </row>
    <row r="37" spans="1:14" ht="12.75">
      <c r="A37" s="205" t="s">
        <v>312</v>
      </c>
      <c r="B37" s="205"/>
      <c r="C37" s="229"/>
      <c r="D37" s="228"/>
      <c r="E37" s="225"/>
      <c r="F37" s="224"/>
      <c r="G37" s="225"/>
      <c r="H37" s="224"/>
      <c r="I37" s="225"/>
      <c r="J37" s="225"/>
      <c r="K37" s="224"/>
      <c r="L37" s="225"/>
      <c r="M37" s="153">
        <f t="shared" si="0"/>
        <v>0</v>
      </c>
      <c r="N37" s="153">
        <f t="shared" si="1"/>
        <v>0</v>
      </c>
    </row>
    <row r="38" spans="1:14" s="68" customFormat="1" ht="12.75">
      <c r="A38" s="241" t="s">
        <v>34</v>
      </c>
      <c r="B38" s="241" t="s">
        <v>196</v>
      </c>
      <c r="C38" s="229">
        <f>SUM(D38:G38)</f>
        <v>23993</v>
      </c>
      <c r="D38" s="228">
        <v>16175</v>
      </c>
      <c r="E38" s="229">
        <v>4370</v>
      </c>
      <c r="F38" s="228">
        <v>3448</v>
      </c>
      <c r="G38" s="229"/>
      <c r="H38" s="228"/>
      <c r="I38" s="229"/>
      <c r="J38" s="229"/>
      <c r="K38" s="228"/>
      <c r="L38" s="229"/>
      <c r="M38" s="153">
        <f t="shared" si="0"/>
        <v>23993</v>
      </c>
      <c r="N38" s="153">
        <f t="shared" si="1"/>
        <v>0</v>
      </c>
    </row>
    <row r="39" spans="1:14" ht="12.75">
      <c r="A39" s="208" t="s">
        <v>464</v>
      </c>
      <c r="B39" s="258"/>
      <c r="C39" s="209">
        <v>24603</v>
      </c>
      <c r="D39" s="209">
        <v>16338</v>
      </c>
      <c r="E39" s="209">
        <v>4414</v>
      </c>
      <c r="F39" s="212">
        <v>3851</v>
      </c>
      <c r="G39" s="209">
        <v>0</v>
      </c>
      <c r="H39" s="212">
        <v>0</v>
      </c>
      <c r="I39" s="209">
        <v>0</v>
      </c>
      <c r="J39" s="212">
        <v>0</v>
      </c>
      <c r="K39" s="209">
        <v>0</v>
      </c>
      <c r="L39" s="209">
        <v>0</v>
      </c>
      <c r="M39" s="153">
        <f t="shared" si="0"/>
        <v>24603</v>
      </c>
      <c r="N39" s="153">
        <f t="shared" si="1"/>
        <v>0</v>
      </c>
    </row>
    <row r="40" spans="1:14" ht="12.75">
      <c r="A40" s="208" t="s">
        <v>570</v>
      </c>
      <c r="B40" s="258"/>
      <c r="C40" s="209">
        <v>24889</v>
      </c>
      <c r="D40" s="209">
        <v>16563</v>
      </c>
      <c r="E40" s="209">
        <v>4475</v>
      </c>
      <c r="F40" s="212">
        <v>2701</v>
      </c>
      <c r="G40" s="209">
        <v>0</v>
      </c>
      <c r="H40" s="212">
        <v>0</v>
      </c>
      <c r="I40" s="209">
        <v>1150</v>
      </c>
      <c r="J40" s="212">
        <v>0</v>
      </c>
      <c r="K40" s="209">
        <v>0</v>
      </c>
      <c r="L40" s="212">
        <v>0</v>
      </c>
      <c r="M40" s="153">
        <f t="shared" si="0"/>
        <v>24889</v>
      </c>
      <c r="N40" s="153">
        <f t="shared" si="1"/>
        <v>0</v>
      </c>
    </row>
    <row r="41" spans="1:14" ht="12.75">
      <c r="A41" s="208" t="s">
        <v>737</v>
      </c>
      <c r="B41" s="258"/>
      <c r="C41" s="209">
        <v>67</v>
      </c>
      <c r="D41" s="209"/>
      <c r="E41" s="209"/>
      <c r="F41" s="212"/>
      <c r="G41" s="209"/>
      <c r="H41" s="212"/>
      <c r="I41" s="209">
        <v>67</v>
      </c>
      <c r="J41" s="212"/>
      <c r="K41" s="209"/>
      <c r="L41" s="212"/>
      <c r="M41" s="153">
        <f t="shared" si="0"/>
        <v>67</v>
      </c>
      <c r="N41" s="153">
        <f t="shared" si="1"/>
        <v>0</v>
      </c>
    </row>
    <row r="42" spans="1:14" ht="12.75">
      <c r="A42" s="208" t="s">
        <v>735</v>
      </c>
      <c r="B42" s="258"/>
      <c r="C42" s="209">
        <v>375</v>
      </c>
      <c r="D42" s="209"/>
      <c r="E42" s="209"/>
      <c r="F42" s="212">
        <v>6</v>
      </c>
      <c r="G42" s="209"/>
      <c r="H42" s="212"/>
      <c r="I42" s="209">
        <v>369</v>
      </c>
      <c r="J42" s="212"/>
      <c r="K42" s="209"/>
      <c r="L42" s="212"/>
      <c r="M42" s="153">
        <f t="shared" si="0"/>
        <v>375</v>
      </c>
      <c r="N42" s="153">
        <f t="shared" si="1"/>
        <v>0</v>
      </c>
    </row>
    <row r="43" spans="1:14" ht="12.75">
      <c r="A43" s="208" t="s">
        <v>741</v>
      </c>
      <c r="B43" s="258"/>
      <c r="C43" s="209"/>
      <c r="D43" s="209">
        <v>-403</v>
      </c>
      <c r="E43" s="209">
        <v>-101</v>
      </c>
      <c r="F43" s="212">
        <v>220</v>
      </c>
      <c r="G43" s="209"/>
      <c r="H43" s="212"/>
      <c r="I43" s="209">
        <v>284</v>
      </c>
      <c r="J43" s="212"/>
      <c r="K43" s="209"/>
      <c r="L43" s="212"/>
      <c r="M43" s="153">
        <f t="shared" si="0"/>
        <v>0</v>
      </c>
      <c r="N43" s="153">
        <f t="shared" si="1"/>
        <v>0</v>
      </c>
    </row>
    <row r="44" spans="1:14" ht="12.75">
      <c r="A44" s="208" t="s">
        <v>571</v>
      </c>
      <c r="B44" s="258"/>
      <c r="C44" s="209">
        <f aca="true" t="shared" si="8" ref="C44:L44">SUM(C41:C43)</f>
        <v>442</v>
      </c>
      <c r="D44" s="209">
        <f t="shared" si="8"/>
        <v>-403</v>
      </c>
      <c r="E44" s="209">
        <f t="shared" si="8"/>
        <v>-101</v>
      </c>
      <c r="F44" s="209">
        <f t="shared" si="8"/>
        <v>226</v>
      </c>
      <c r="G44" s="209">
        <f t="shared" si="8"/>
        <v>0</v>
      </c>
      <c r="H44" s="209">
        <f t="shared" si="8"/>
        <v>0</v>
      </c>
      <c r="I44" s="209">
        <f t="shared" si="8"/>
        <v>720</v>
      </c>
      <c r="J44" s="209">
        <f t="shared" si="8"/>
        <v>0</v>
      </c>
      <c r="K44" s="209">
        <f t="shared" si="8"/>
        <v>0</v>
      </c>
      <c r="L44" s="209">
        <f t="shared" si="8"/>
        <v>0</v>
      </c>
      <c r="M44" s="153">
        <f t="shared" si="0"/>
        <v>442</v>
      </c>
      <c r="N44" s="153">
        <f t="shared" si="1"/>
        <v>0</v>
      </c>
    </row>
    <row r="45" spans="1:14" ht="12.75">
      <c r="A45" s="424" t="s">
        <v>736</v>
      </c>
      <c r="B45" s="257"/>
      <c r="C45" s="211">
        <f aca="true" t="shared" si="9" ref="C45:L45">C40+C44</f>
        <v>25331</v>
      </c>
      <c r="D45" s="211">
        <f t="shared" si="9"/>
        <v>16160</v>
      </c>
      <c r="E45" s="211">
        <f t="shared" si="9"/>
        <v>4374</v>
      </c>
      <c r="F45" s="211">
        <f t="shared" si="9"/>
        <v>2927</v>
      </c>
      <c r="G45" s="211">
        <f t="shared" si="9"/>
        <v>0</v>
      </c>
      <c r="H45" s="211">
        <f t="shared" si="9"/>
        <v>0</v>
      </c>
      <c r="I45" s="211">
        <f t="shared" si="9"/>
        <v>1870</v>
      </c>
      <c r="J45" s="211">
        <f t="shared" si="9"/>
        <v>0</v>
      </c>
      <c r="K45" s="211">
        <f t="shared" si="9"/>
        <v>0</v>
      </c>
      <c r="L45" s="211">
        <f t="shared" si="9"/>
        <v>0</v>
      </c>
      <c r="M45" s="153">
        <f t="shared" si="0"/>
        <v>25331</v>
      </c>
      <c r="N45" s="153">
        <f t="shared" si="1"/>
        <v>0</v>
      </c>
    </row>
    <row r="46" spans="1:14" ht="12.75">
      <c r="A46" s="205" t="s">
        <v>290</v>
      </c>
      <c r="B46" s="205"/>
      <c r="C46" s="229"/>
      <c r="D46" s="225"/>
      <c r="E46" s="225"/>
      <c r="F46" s="224"/>
      <c r="G46" s="225"/>
      <c r="H46" s="224"/>
      <c r="I46" s="225"/>
      <c r="J46" s="225"/>
      <c r="K46" s="224"/>
      <c r="L46" s="225"/>
      <c r="M46" s="153">
        <f t="shared" si="0"/>
        <v>0</v>
      </c>
      <c r="N46" s="153">
        <f t="shared" si="1"/>
        <v>0</v>
      </c>
    </row>
    <row r="47" spans="1:14" s="68" customFormat="1" ht="12.75">
      <c r="A47" s="208" t="s">
        <v>34</v>
      </c>
      <c r="B47" s="208"/>
      <c r="C47" s="229">
        <f aca="true" t="shared" si="10" ref="C47:L49">C53+C63</f>
        <v>143832</v>
      </c>
      <c r="D47" s="229">
        <f t="shared" si="10"/>
        <v>65944</v>
      </c>
      <c r="E47" s="229">
        <f t="shared" si="10"/>
        <v>16117</v>
      </c>
      <c r="F47" s="229">
        <f t="shared" si="10"/>
        <v>61771</v>
      </c>
      <c r="G47" s="229">
        <f t="shared" si="10"/>
        <v>0</v>
      </c>
      <c r="H47" s="229">
        <f t="shared" si="10"/>
        <v>0</v>
      </c>
      <c r="I47" s="229">
        <f t="shared" si="10"/>
        <v>0</v>
      </c>
      <c r="J47" s="229">
        <f t="shared" si="10"/>
        <v>0</v>
      </c>
      <c r="K47" s="229">
        <f t="shared" si="10"/>
        <v>0</v>
      </c>
      <c r="L47" s="229">
        <f t="shared" si="10"/>
        <v>0</v>
      </c>
      <c r="M47" s="153">
        <f t="shared" si="0"/>
        <v>143832</v>
      </c>
      <c r="N47" s="153">
        <f t="shared" si="1"/>
        <v>0</v>
      </c>
    </row>
    <row r="48" spans="1:14" s="68" customFormat="1" ht="12.75">
      <c r="A48" s="208" t="s">
        <v>464</v>
      </c>
      <c r="B48" s="208"/>
      <c r="C48" s="229">
        <f t="shared" si="10"/>
        <v>153129</v>
      </c>
      <c r="D48" s="229">
        <f t="shared" si="10"/>
        <v>68501</v>
      </c>
      <c r="E48" s="229">
        <f t="shared" si="10"/>
        <v>16808</v>
      </c>
      <c r="F48" s="229">
        <f t="shared" si="10"/>
        <v>67820</v>
      </c>
      <c r="G48" s="229">
        <f t="shared" si="10"/>
        <v>0</v>
      </c>
      <c r="H48" s="229">
        <f t="shared" si="10"/>
        <v>0</v>
      </c>
      <c r="I48" s="229">
        <f t="shared" si="10"/>
        <v>0</v>
      </c>
      <c r="J48" s="229">
        <f t="shared" si="10"/>
        <v>0</v>
      </c>
      <c r="K48" s="229">
        <f t="shared" si="10"/>
        <v>0</v>
      </c>
      <c r="L48" s="229">
        <f t="shared" si="10"/>
        <v>0</v>
      </c>
      <c r="M48" s="153">
        <f t="shared" si="0"/>
        <v>153129</v>
      </c>
      <c r="N48" s="153">
        <f t="shared" si="1"/>
        <v>0</v>
      </c>
    </row>
    <row r="49" spans="1:14" s="68" customFormat="1" ht="12.75">
      <c r="A49" s="208" t="s">
        <v>570</v>
      </c>
      <c r="B49" s="208"/>
      <c r="C49" s="229">
        <f t="shared" si="10"/>
        <v>158744</v>
      </c>
      <c r="D49" s="229">
        <f t="shared" si="10"/>
        <v>72944</v>
      </c>
      <c r="E49" s="229">
        <f t="shared" si="10"/>
        <v>17980</v>
      </c>
      <c r="F49" s="229">
        <f t="shared" si="10"/>
        <v>65229</v>
      </c>
      <c r="G49" s="229">
        <f t="shared" si="10"/>
        <v>0</v>
      </c>
      <c r="H49" s="229">
        <f t="shared" si="10"/>
        <v>0</v>
      </c>
      <c r="I49" s="229">
        <f t="shared" si="10"/>
        <v>2591</v>
      </c>
      <c r="J49" s="229">
        <f t="shared" si="10"/>
        <v>0</v>
      </c>
      <c r="K49" s="229">
        <f t="shared" si="10"/>
        <v>0</v>
      </c>
      <c r="L49" s="229">
        <f t="shared" si="10"/>
        <v>0</v>
      </c>
      <c r="M49" s="153">
        <f t="shared" si="0"/>
        <v>158744</v>
      </c>
      <c r="N49" s="153">
        <f t="shared" si="1"/>
        <v>0</v>
      </c>
    </row>
    <row r="50" spans="1:14" ht="12.75">
      <c r="A50" s="208" t="s">
        <v>571</v>
      </c>
      <c r="B50" s="258"/>
      <c r="C50" s="229">
        <f aca="true" t="shared" si="11" ref="C50:L51">C60+C68</f>
        <v>1901</v>
      </c>
      <c r="D50" s="229">
        <f t="shared" si="11"/>
        <v>537</v>
      </c>
      <c r="E50" s="229">
        <f t="shared" si="11"/>
        <v>2536</v>
      </c>
      <c r="F50" s="229">
        <f t="shared" si="11"/>
        <v>-1742</v>
      </c>
      <c r="G50" s="229">
        <f t="shared" si="11"/>
        <v>0</v>
      </c>
      <c r="H50" s="229">
        <f t="shared" si="11"/>
        <v>0</v>
      </c>
      <c r="I50" s="229">
        <f t="shared" si="11"/>
        <v>570</v>
      </c>
      <c r="J50" s="229">
        <f t="shared" si="11"/>
        <v>0</v>
      </c>
      <c r="K50" s="229">
        <f t="shared" si="11"/>
        <v>0</v>
      </c>
      <c r="L50" s="229">
        <f t="shared" si="11"/>
        <v>0</v>
      </c>
      <c r="M50" s="153">
        <f t="shared" si="0"/>
        <v>1901</v>
      </c>
      <c r="N50" s="153">
        <f t="shared" si="1"/>
        <v>0</v>
      </c>
    </row>
    <row r="51" spans="1:14" ht="12.75">
      <c r="A51" s="424" t="s">
        <v>736</v>
      </c>
      <c r="B51" s="257"/>
      <c r="C51" s="226">
        <f t="shared" si="11"/>
        <v>160645</v>
      </c>
      <c r="D51" s="226">
        <f t="shared" si="11"/>
        <v>73481</v>
      </c>
      <c r="E51" s="226">
        <f t="shared" si="11"/>
        <v>20516</v>
      </c>
      <c r="F51" s="226">
        <f t="shared" si="11"/>
        <v>63487</v>
      </c>
      <c r="G51" s="226">
        <f t="shared" si="11"/>
        <v>0</v>
      </c>
      <c r="H51" s="226">
        <f t="shared" si="11"/>
        <v>0</v>
      </c>
      <c r="I51" s="226">
        <f t="shared" si="11"/>
        <v>3161</v>
      </c>
      <c r="J51" s="226">
        <f t="shared" si="11"/>
        <v>0</v>
      </c>
      <c r="K51" s="226">
        <f t="shared" si="11"/>
        <v>0</v>
      </c>
      <c r="L51" s="226">
        <f t="shared" si="11"/>
        <v>0</v>
      </c>
      <c r="M51" s="153">
        <f t="shared" si="0"/>
        <v>160645</v>
      </c>
      <c r="N51" s="153">
        <f t="shared" si="1"/>
        <v>0</v>
      </c>
    </row>
    <row r="52" spans="1:14" ht="12.75">
      <c r="A52" s="230" t="s">
        <v>175</v>
      </c>
      <c r="B52" s="230"/>
      <c r="C52" s="229"/>
      <c r="D52" s="228"/>
      <c r="E52" s="229"/>
      <c r="F52" s="228"/>
      <c r="G52" s="229"/>
      <c r="H52" s="228"/>
      <c r="I52" s="229"/>
      <c r="J52" s="229"/>
      <c r="K52" s="228"/>
      <c r="L52" s="229"/>
      <c r="M52" s="153">
        <f t="shared" si="0"/>
        <v>0</v>
      </c>
      <c r="N52" s="153">
        <f t="shared" si="1"/>
        <v>0</v>
      </c>
    </row>
    <row r="53" spans="1:14" s="68" customFormat="1" ht="12.75">
      <c r="A53" s="241" t="s">
        <v>34</v>
      </c>
      <c r="B53" s="241" t="s">
        <v>197</v>
      </c>
      <c r="C53" s="229">
        <f>SUM(D53:G53)</f>
        <v>86549</v>
      </c>
      <c r="D53" s="437">
        <v>37567</v>
      </c>
      <c r="E53" s="229">
        <v>9997</v>
      </c>
      <c r="F53" s="228">
        <v>38985</v>
      </c>
      <c r="G53" s="229"/>
      <c r="H53" s="228"/>
      <c r="I53" s="229"/>
      <c r="J53" s="229"/>
      <c r="K53" s="228"/>
      <c r="L53" s="229"/>
      <c r="M53" s="153">
        <f t="shared" si="0"/>
        <v>86549</v>
      </c>
      <c r="N53" s="153">
        <f t="shared" si="1"/>
        <v>0</v>
      </c>
    </row>
    <row r="54" spans="1:14" ht="12.75">
      <c r="A54" s="208" t="s">
        <v>464</v>
      </c>
      <c r="B54" s="258"/>
      <c r="C54" s="209">
        <v>91987</v>
      </c>
      <c r="D54" s="209">
        <v>38991</v>
      </c>
      <c r="E54" s="209">
        <v>10382</v>
      </c>
      <c r="F54" s="212">
        <v>42614</v>
      </c>
      <c r="G54" s="209">
        <v>0</v>
      </c>
      <c r="H54" s="212">
        <v>0</v>
      </c>
      <c r="I54" s="209">
        <v>0</v>
      </c>
      <c r="J54" s="212">
        <v>0</v>
      </c>
      <c r="K54" s="209">
        <v>0</v>
      </c>
      <c r="L54" s="209">
        <v>0</v>
      </c>
      <c r="M54" s="153">
        <f t="shared" si="0"/>
        <v>91987</v>
      </c>
      <c r="N54" s="153">
        <f t="shared" si="1"/>
        <v>0</v>
      </c>
    </row>
    <row r="55" spans="1:14" ht="12.75">
      <c r="A55" s="208" t="s">
        <v>570</v>
      </c>
      <c r="B55" s="258"/>
      <c r="C55" s="209">
        <v>94968</v>
      </c>
      <c r="D55" s="209">
        <v>41360</v>
      </c>
      <c r="E55" s="209">
        <v>10994</v>
      </c>
      <c r="F55" s="212">
        <v>40244</v>
      </c>
      <c r="G55" s="209">
        <v>0</v>
      </c>
      <c r="H55" s="212">
        <v>0</v>
      </c>
      <c r="I55" s="209">
        <v>2370</v>
      </c>
      <c r="J55" s="212">
        <v>0</v>
      </c>
      <c r="K55" s="209">
        <v>0</v>
      </c>
      <c r="L55" s="212">
        <v>0</v>
      </c>
      <c r="M55" s="153">
        <f t="shared" si="0"/>
        <v>94968</v>
      </c>
      <c r="N55" s="153">
        <f t="shared" si="1"/>
        <v>0</v>
      </c>
    </row>
    <row r="56" spans="1:14" ht="12.75">
      <c r="A56" s="208" t="s">
        <v>738</v>
      </c>
      <c r="B56" s="258"/>
      <c r="C56" s="209">
        <v>263</v>
      </c>
      <c r="D56" s="209">
        <v>207</v>
      </c>
      <c r="E56" s="209">
        <v>56</v>
      </c>
      <c r="F56" s="212"/>
      <c r="G56" s="209"/>
      <c r="H56" s="212"/>
      <c r="I56" s="209"/>
      <c r="J56" s="212"/>
      <c r="K56" s="209"/>
      <c r="L56" s="212"/>
      <c r="M56" s="153">
        <f t="shared" si="0"/>
        <v>263</v>
      </c>
      <c r="N56" s="153">
        <f t="shared" si="1"/>
        <v>0</v>
      </c>
    </row>
    <row r="57" spans="1:14" ht="12.75">
      <c r="A57" s="208" t="s">
        <v>737</v>
      </c>
      <c r="B57" s="258"/>
      <c r="C57" s="209">
        <v>1545</v>
      </c>
      <c r="D57" s="209"/>
      <c r="E57" s="209"/>
      <c r="F57" s="212">
        <v>1125</v>
      </c>
      <c r="G57" s="209"/>
      <c r="H57" s="212"/>
      <c r="I57" s="209">
        <v>420</v>
      </c>
      <c r="J57" s="212"/>
      <c r="K57" s="209"/>
      <c r="L57" s="212"/>
      <c r="M57" s="153">
        <f t="shared" si="0"/>
        <v>1545</v>
      </c>
      <c r="N57" s="153">
        <f t="shared" si="1"/>
        <v>0</v>
      </c>
    </row>
    <row r="58" spans="1:14" ht="12.75">
      <c r="A58" s="208" t="s">
        <v>735</v>
      </c>
      <c r="B58" s="258"/>
      <c r="C58" s="209">
        <v>-556</v>
      </c>
      <c r="D58" s="209"/>
      <c r="E58" s="209"/>
      <c r="F58" s="212">
        <v>-556</v>
      </c>
      <c r="G58" s="209"/>
      <c r="H58" s="212"/>
      <c r="I58" s="209"/>
      <c r="J58" s="212"/>
      <c r="K58" s="209"/>
      <c r="L58" s="212"/>
      <c r="M58" s="153">
        <f t="shared" si="0"/>
        <v>-556</v>
      </c>
      <c r="N58" s="153">
        <f t="shared" si="1"/>
        <v>0</v>
      </c>
    </row>
    <row r="59" spans="1:14" ht="12.75">
      <c r="A59" s="208" t="s">
        <v>741</v>
      </c>
      <c r="B59" s="258"/>
      <c r="C59" s="209">
        <v>3955</v>
      </c>
      <c r="D59" s="209">
        <v>3955</v>
      </c>
      <c r="E59" s="209">
        <v>930</v>
      </c>
      <c r="F59" s="212">
        <v>-930</v>
      </c>
      <c r="G59" s="209"/>
      <c r="H59" s="212"/>
      <c r="I59" s="209"/>
      <c r="J59" s="212"/>
      <c r="K59" s="209"/>
      <c r="L59" s="212"/>
      <c r="M59" s="153">
        <f t="shared" si="0"/>
        <v>3955</v>
      </c>
      <c r="N59" s="153">
        <f t="shared" si="1"/>
        <v>0</v>
      </c>
    </row>
    <row r="60" spans="1:14" ht="12.75">
      <c r="A60" s="208" t="s">
        <v>571</v>
      </c>
      <c r="B60" s="258"/>
      <c r="C60" s="209">
        <f aca="true" t="shared" si="12" ref="C60:L60">SUM(C56:C59)</f>
        <v>5207</v>
      </c>
      <c r="D60" s="209">
        <f t="shared" si="12"/>
        <v>4162</v>
      </c>
      <c r="E60" s="209">
        <f t="shared" si="12"/>
        <v>986</v>
      </c>
      <c r="F60" s="209">
        <f t="shared" si="12"/>
        <v>-361</v>
      </c>
      <c r="G60" s="209">
        <f t="shared" si="12"/>
        <v>0</v>
      </c>
      <c r="H60" s="209">
        <f t="shared" si="12"/>
        <v>0</v>
      </c>
      <c r="I60" s="209">
        <f t="shared" si="12"/>
        <v>420</v>
      </c>
      <c r="J60" s="209">
        <f t="shared" si="12"/>
        <v>0</v>
      </c>
      <c r="K60" s="209">
        <f t="shared" si="12"/>
        <v>0</v>
      </c>
      <c r="L60" s="209">
        <f t="shared" si="12"/>
        <v>0</v>
      </c>
      <c r="M60" s="153">
        <f t="shared" si="0"/>
        <v>5207</v>
      </c>
      <c r="N60" s="153">
        <f t="shared" si="1"/>
        <v>0</v>
      </c>
    </row>
    <row r="61" spans="1:14" ht="12.75">
      <c r="A61" s="424" t="s">
        <v>736</v>
      </c>
      <c r="B61" s="257"/>
      <c r="C61" s="211">
        <f aca="true" t="shared" si="13" ref="C61:L61">C55+C60</f>
        <v>100175</v>
      </c>
      <c r="D61" s="211">
        <f t="shared" si="13"/>
        <v>45522</v>
      </c>
      <c r="E61" s="211">
        <f t="shared" si="13"/>
        <v>11980</v>
      </c>
      <c r="F61" s="211">
        <f t="shared" si="13"/>
        <v>39883</v>
      </c>
      <c r="G61" s="211">
        <f t="shared" si="13"/>
        <v>0</v>
      </c>
      <c r="H61" s="211">
        <f t="shared" si="13"/>
        <v>0</v>
      </c>
      <c r="I61" s="211">
        <f t="shared" si="13"/>
        <v>2790</v>
      </c>
      <c r="J61" s="211">
        <f t="shared" si="13"/>
        <v>0</v>
      </c>
      <c r="K61" s="211">
        <f t="shared" si="13"/>
        <v>0</v>
      </c>
      <c r="L61" s="211">
        <f t="shared" si="13"/>
        <v>0</v>
      </c>
      <c r="M61" s="153">
        <f t="shared" si="0"/>
        <v>100175</v>
      </c>
      <c r="N61" s="153">
        <f t="shared" si="1"/>
        <v>0</v>
      </c>
    </row>
    <row r="62" spans="1:14" ht="12.75">
      <c r="A62" s="231" t="s">
        <v>176</v>
      </c>
      <c r="B62" s="231"/>
      <c r="C62" s="229"/>
      <c r="D62" s="228"/>
      <c r="E62" s="225"/>
      <c r="F62" s="224"/>
      <c r="G62" s="225"/>
      <c r="H62" s="224"/>
      <c r="I62" s="225"/>
      <c r="J62" s="225"/>
      <c r="K62" s="224"/>
      <c r="L62" s="225"/>
      <c r="M62" s="153">
        <f t="shared" si="0"/>
        <v>0</v>
      </c>
      <c r="N62" s="153">
        <f t="shared" si="1"/>
        <v>0</v>
      </c>
    </row>
    <row r="63" spans="1:14" s="68" customFormat="1" ht="12.75">
      <c r="A63" s="241" t="s">
        <v>34</v>
      </c>
      <c r="B63" s="241" t="s">
        <v>197</v>
      </c>
      <c r="C63" s="229">
        <f>SUM(D63:G63)</f>
        <v>57283</v>
      </c>
      <c r="D63" s="228">
        <v>28377</v>
      </c>
      <c r="E63" s="229">
        <v>6120</v>
      </c>
      <c r="F63" s="228">
        <v>22786</v>
      </c>
      <c r="G63" s="229"/>
      <c r="H63" s="228"/>
      <c r="I63" s="229"/>
      <c r="J63" s="229"/>
      <c r="K63" s="228"/>
      <c r="L63" s="229"/>
      <c r="M63" s="153">
        <f t="shared" si="0"/>
        <v>57283</v>
      </c>
      <c r="N63" s="153">
        <f t="shared" si="1"/>
        <v>0</v>
      </c>
    </row>
    <row r="64" spans="1:14" ht="12.75">
      <c r="A64" s="208" t="s">
        <v>464</v>
      </c>
      <c r="B64" s="258"/>
      <c r="C64" s="209">
        <v>61142</v>
      </c>
      <c r="D64" s="209">
        <v>29510</v>
      </c>
      <c r="E64" s="209">
        <v>6426</v>
      </c>
      <c r="F64" s="212">
        <v>25206</v>
      </c>
      <c r="G64" s="209">
        <v>0</v>
      </c>
      <c r="H64" s="212">
        <v>0</v>
      </c>
      <c r="I64" s="209">
        <v>0</v>
      </c>
      <c r="J64" s="212">
        <v>0</v>
      </c>
      <c r="K64" s="209">
        <v>0</v>
      </c>
      <c r="L64" s="209">
        <v>0</v>
      </c>
      <c r="M64" s="153">
        <f t="shared" si="0"/>
        <v>61142</v>
      </c>
      <c r="N64" s="153">
        <f t="shared" si="1"/>
        <v>0</v>
      </c>
    </row>
    <row r="65" spans="1:14" ht="12.75">
      <c r="A65" s="208" t="s">
        <v>570</v>
      </c>
      <c r="B65" s="258"/>
      <c r="C65" s="209">
        <v>63776</v>
      </c>
      <c r="D65" s="209">
        <v>31584</v>
      </c>
      <c r="E65" s="209">
        <v>6986</v>
      </c>
      <c r="F65" s="212">
        <v>24985</v>
      </c>
      <c r="G65" s="209">
        <v>0</v>
      </c>
      <c r="H65" s="212">
        <v>0</v>
      </c>
      <c r="I65" s="209">
        <v>221</v>
      </c>
      <c r="J65" s="212">
        <v>0</v>
      </c>
      <c r="K65" s="209">
        <v>0</v>
      </c>
      <c r="L65" s="212">
        <v>0</v>
      </c>
      <c r="M65" s="153">
        <f t="shared" si="0"/>
        <v>63776</v>
      </c>
      <c r="N65" s="153">
        <f t="shared" si="1"/>
        <v>0</v>
      </c>
    </row>
    <row r="66" spans="1:14" ht="12.75">
      <c r="A66" s="208" t="s">
        <v>737</v>
      </c>
      <c r="B66" s="258"/>
      <c r="C66" s="209">
        <v>649</v>
      </c>
      <c r="D66" s="209"/>
      <c r="E66" s="209"/>
      <c r="F66" s="212">
        <v>499</v>
      </c>
      <c r="G66" s="209"/>
      <c r="H66" s="212"/>
      <c r="I66" s="209">
        <v>150</v>
      </c>
      <c r="J66" s="212"/>
      <c r="K66" s="209"/>
      <c r="L66" s="212"/>
      <c r="M66" s="153">
        <f t="shared" si="0"/>
        <v>649</v>
      </c>
      <c r="N66" s="153">
        <f t="shared" si="1"/>
        <v>0</v>
      </c>
    </row>
    <row r="67" spans="1:14" ht="12.75">
      <c r="A67" s="208" t="s">
        <v>741</v>
      </c>
      <c r="B67" s="258"/>
      <c r="C67" s="209">
        <v>-3955</v>
      </c>
      <c r="D67" s="209">
        <v>-3625</v>
      </c>
      <c r="E67" s="209">
        <v>1550</v>
      </c>
      <c r="F67" s="212">
        <v>-1880</v>
      </c>
      <c r="G67" s="209"/>
      <c r="H67" s="212"/>
      <c r="I67" s="209"/>
      <c r="J67" s="212"/>
      <c r="K67" s="209"/>
      <c r="L67" s="212"/>
      <c r="M67" s="153">
        <f t="shared" si="0"/>
        <v>-3955</v>
      </c>
      <c r="N67" s="153">
        <f t="shared" si="1"/>
        <v>0</v>
      </c>
    </row>
    <row r="68" spans="1:14" ht="12.75">
      <c r="A68" s="208" t="s">
        <v>571</v>
      </c>
      <c r="B68" s="258"/>
      <c r="C68" s="209">
        <f aca="true" t="shared" si="14" ref="C68:L68">SUM(C66:C67)</f>
        <v>-3306</v>
      </c>
      <c r="D68" s="209">
        <f t="shared" si="14"/>
        <v>-3625</v>
      </c>
      <c r="E68" s="209">
        <f t="shared" si="14"/>
        <v>1550</v>
      </c>
      <c r="F68" s="209">
        <f t="shared" si="14"/>
        <v>-1381</v>
      </c>
      <c r="G68" s="209">
        <f t="shared" si="14"/>
        <v>0</v>
      </c>
      <c r="H68" s="209">
        <f t="shared" si="14"/>
        <v>0</v>
      </c>
      <c r="I68" s="209">
        <f t="shared" si="14"/>
        <v>150</v>
      </c>
      <c r="J68" s="209">
        <f t="shared" si="14"/>
        <v>0</v>
      </c>
      <c r="K68" s="209">
        <f t="shared" si="14"/>
        <v>0</v>
      </c>
      <c r="L68" s="209">
        <f t="shared" si="14"/>
        <v>0</v>
      </c>
      <c r="M68" s="153">
        <f t="shared" si="0"/>
        <v>-3306</v>
      </c>
      <c r="N68" s="153">
        <f t="shared" si="1"/>
        <v>0</v>
      </c>
    </row>
    <row r="69" spans="1:14" ht="12.75">
      <c r="A69" s="424" t="s">
        <v>736</v>
      </c>
      <c r="B69" s="257"/>
      <c r="C69" s="211">
        <f aca="true" t="shared" si="15" ref="C69:L69">C65+C68</f>
        <v>60470</v>
      </c>
      <c r="D69" s="211">
        <f t="shared" si="15"/>
        <v>27959</v>
      </c>
      <c r="E69" s="211">
        <f t="shared" si="15"/>
        <v>8536</v>
      </c>
      <c r="F69" s="211">
        <f t="shared" si="15"/>
        <v>23604</v>
      </c>
      <c r="G69" s="211">
        <f t="shared" si="15"/>
        <v>0</v>
      </c>
      <c r="H69" s="211">
        <f t="shared" si="15"/>
        <v>0</v>
      </c>
      <c r="I69" s="211">
        <f t="shared" si="15"/>
        <v>371</v>
      </c>
      <c r="J69" s="211">
        <f t="shared" si="15"/>
        <v>0</v>
      </c>
      <c r="K69" s="211">
        <f t="shared" si="15"/>
        <v>0</v>
      </c>
      <c r="L69" s="211">
        <f t="shared" si="15"/>
        <v>0</v>
      </c>
      <c r="M69" s="153">
        <f t="shared" si="0"/>
        <v>60470</v>
      </c>
      <c r="N69" s="153">
        <f t="shared" si="1"/>
        <v>0</v>
      </c>
    </row>
    <row r="70" spans="1:14" ht="12.75">
      <c r="A70" s="205" t="s">
        <v>297</v>
      </c>
      <c r="B70" s="205"/>
      <c r="C70" s="229"/>
      <c r="D70" s="224"/>
      <c r="E70" s="225"/>
      <c r="F70" s="224"/>
      <c r="G70" s="225"/>
      <c r="H70" s="224"/>
      <c r="I70" s="225"/>
      <c r="J70" s="225"/>
      <c r="K70" s="224"/>
      <c r="L70" s="225"/>
      <c r="M70" s="153">
        <f t="shared" si="0"/>
        <v>0</v>
      </c>
      <c r="N70" s="153">
        <f t="shared" si="1"/>
        <v>0</v>
      </c>
    </row>
    <row r="71" spans="1:14" s="68" customFormat="1" ht="12.75">
      <c r="A71" s="241" t="s">
        <v>34</v>
      </c>
      <c r="B71" s="241" t="s">
        <v>196</v>
      </c>
      <c r="C71" s="229">
        <f>SUM(D71:G71)</f>
        <v>38212</v>
      </c>
      <c r="D71" s="228">
        <v>22466</v>
      </c>
      <c r="E71" s="229">
        <v>6144</v>
      </c>
      <c r="F71" s="228">
        <v>9602</v>
      </c>
      <c r="G71" s="229"/>
      <c r="H71" s="228"/>
      <c r="I71" s="229"/>
      <c r="J71" s="229"/>
      <c r="K71" s="228"/>
      <c r="L71" s="229"/>
      <c r="M71" s="153">
        <f t="shared" si="0"/>
        <v>38212</v>
      </c>
      <c r="N71" s="153">
        <f t="shared" si="1"/>
        <v>0</v>
      </c>
    </row>
    <row r="72" spans="1:14" ht="12.75">
      <c r="A72" s="208" t="s">
        <v>464</v>
      </c>
      <c r="B72" s="258"/>
      <c r="C72" s="209">
        <v>39609</v>
      </c>
      <c r="D72" s="209">
        <v>23274</v>
      </c>
      <c r="E72" s="209">
        <v>6363</v>
      </c>
      <c r="F72" s="212">
        <v>9972</v>
      </c>
      <c r="G72" s="209">
        <v>0</v>
      </c>
      <c r="H72" s="212">
        <v>0</v>
      </c>
      <c r="I72" s="209">
        <v>0</v>
      </c>
      <c r="J72" s="212">
        <v>0</v>
      </c>
      <c r="K72" s="209">
        <v>0</v>
      </c>
      <c r="L72" s="212">
        <v>0</v>
      </c>
      <c r="M72" s="153">
        <f t="shared" si="0"/>
        <v>39609</v>
      </c>
      <c r="N72" s="153">
        <f t="shared" si="1"/>
        <v>0</v>
      </c>
    </row>
    <row r="73" spans="1:14" ht="12.75">
      <c r="A73" s="208" t="s">
        <v>570</v>
      </c>
      <c r="B73" s="258"/>
      <c r="C73" s="209">
        <v>43177</v>
      </c>
      <c r="D73" s="209">
        <v>25060</v>
      </c>
      <c r="E73" s="209">
        <v>6845</v>
      </c>
      <c r="F73" s="212">
        <v>11172</v>
      </c>
      <c r="G73" s="209">
        <v>0</v>
      </c>
      <c r="H73" s="212">
        <v>0</v>
      </c>
      <c r="I73" s="209">
        <v>100</v>
      </c>
      <c r="J73" s="212">
        <v>0</v>
      </c>
      <c r="K73" s="209">
        <v>0</v>
      </c>
      <c r="L73" s="212">
        <v>0</v>
      </c>
      <c r="M73" s="153">
        <f t="shared" si="0"/>
        <v>43177</v>
      </c>
      <c r="N73" s="153">
        <f t="shared" si="1"/>
        <v>0</v>
      </c>
    </row>
    <row r="74" spans="1:14" ht="12.75">
      <c r="A74" s="208" t="s">
        <v>734</v>
      </c>
      <c r="B74" s="258"/>
      <c r="C74" s="209">
        <v>-2102</v>
      </c>
      <c r="D74" s="209">
        <v>-1770</v>
      </c>
      <c r="E74" s="209">
        <v>-545</v>
      </c>
      <c r="F74" s="212">
        <v>68</v>
      </c>
      <c r="G74" s="209"/>
      <c r="H74" s="212"/>
      <c r="I74" s="209">
        <v>145</v>
      </c>
      <c r="J74" s="212"/>
      <c r="K74" s="209"/>
      <c r="L74" s="212"/>
      <c r="M74" s="153">
        <f t="shared" si="0"/>
        <v>-2102</v>
      </c>
      <c r="N74" s="153">
        <f t="shared" si="1"/>
        <v>0</v>
      </c>
    </row>
    <row r="75" spans="1:14" ht="12.75">
      <c r="A75" s="208" t="s">
        <v>735</v>
      </c>
      <c r="B75" s="258"/>
      <c r="C75" s="209">
        <v>-649</v>
      </c>
      <c r="D75" s="209"/>
      <c r="E75" s="209"/>
      <c r="F75" s="212">
        <v>-649</v>
      </c>
      <c r="G75" s="209"/>
      <c r="H75" s="212"/>
      <c r="I75" s="209"/>
      <c r="J75" s="212"/>
      <c r="K75" s="209"/>
      <c r="L75" s="212"/>
      <c r="M75" s="153">
        <f t="shared" si="0"/>
        <v>-649</v>
      </c>
      <c r="N75" s="153">
        <f t="shared" si="1"/>
        <v>0</v>
      </c>
    </row>
    <row r="76" spans="1:14" ht="12.75">
      <c r="A76" s="208" t="s">
        <v>571</v>
      </c>
      <c r="B76" s="258"/>
      <c r="C76" s="209">
        <f aca="true" t="shared" si="16" ref="C76:L76">SUM(C74:C75)</f>
        <v>-2751</v>
      </c>
      <c r="D76" s="209">
        <f t="shared" si="16"/>
        <v>-1770</v>
      </c>
      <c r="E76" s="209">
        <f t="shared" si="16"/>
        <v>-545</v>
      </c>
      <c r="F76" s="209">
        <f t="shared" si="16"/>
        <v>-581</v>
      </c>
      <c r="G76" s="209">
        <f t="shared" si="16"/>
        <v>0</v>
      </c>
      <c r="H76" s="209">
        <f t="shared" si="16"/>
        <v>0</v>
      </c>
      <c r="I76" s="209">
        <f t="shared" si="16"/>
        <v>145</v>
      </c>
      <c r="J76" s="209">
        <f t="shared" si="16"/>
        <v>0</v>
      </c>
      <c r="K76" s="209">
        <f t="shared" si="16"/>
        <v>0</v>
      </c>
      <c r="L76" s="209">
        <f t="shared" si="16"/>
        <v>0</v>
      </c>
      <c r="M76" s="153">
        <f t="shared" si="0"/>
        <v>-2751</v>
      </c>
      <c r="N76" s="153">
        <f t="shared" si="1"/>
        <v>0</v>
      </c>
    </row>
    <row r="77" spans="1:14" ht="12.75">
      <c r="A77" s="424" t="s">
        <v>736</v>
      </c>
      <c r="B77" s="257"/>
      <c r="C77" s="211">
        <f aca="true" t="shared" si="17" ref="C77:L77">C73+C76</f>
        <v>40426</v>
      </c>
      <c r="D77" s="211">
        <f t="shared" si="17"/>
        <v>23290</v>
      </c>
      <c r="E77" s="211">
        <f t="shared" si="17"/>
        <v>6300</v>
      </c>
      <c r="F77" s="211">
        <f t="shared" si="17"/>
        <v>10591</v>
      </c>
      <c r="G77" s="211">
        <f t="shared" si="17"/>
        <v>0</v>
      </c>
      <c r="H77" s="211">
        <f t="shared" si="17"/>
        <v>0</v>
      </c>
      <c r="I77" s="211">
        <f t="shared" si="17"/>
        <v>245</v>
      </c>
      <c r="J77" s="211">
        <f t="shared" si="17"/>
        <v>0</v>
      </c>
      <c r="K77" s="211">
        <f t="shared" si="17"/>
        <v>0</v>
      </c>
      <c r="L77" s="211">
        <f t="shared" si="17"/>
        <v>0</v>
      </c>
      <c r="M77" s="153">
        <f aca="true" t="shared" si="18" ref="M77:M140">SUM(D77:L77)</f>
        <v>40426</v>
      </c>
      <c r="N77" s="153">
        <f aca="true" t="shared" si="19" ref="N77:N140">C77-M77</f>
        <v>0</v>
      </c>
    </row>
    <row r="78" spans="1:14" ht="12.75">
      <c r="A78" s="266" t="s">
        <v>292</v>
      </c>
      <c r="B78" s="214"/>
      <c r="C78" s="229"/>
      <c r="D78" s="193"/>
      <c r="E78" s="216"/>
      <c r="F78" s="215"/>
      <c r="G78" s="216"/>
      <c r="H78" s="215"/>
      <c r="I78" s="216"/>
      <c r="J78" s="215"/>
      <c r="K78" s="216"/>
      <c r="L78" s="304"/>
      <c r="M78" s="153">
        <f t="shared" si="18"/>
        <v>0</v>
      </c>
      <c r="N78" s="153">
        <f t="shared" si="19"/>
        <v>0</v>
      </c>
    </row>
    <row r="79" spans="1:14" s="68" customFormat="1" ht="12.75">
      <c r="A79" s="268" t="s">
        <v>34</v>
      </c>
      <c r="B79" s="218"/>
      <c r="C79" s="229">
        <f aca="true" t="shared" si="20" ref="C79:L81">C85+C93+C101+C109</f>
        <v>116882</v>
      </c>
      <c r="D79" s="229">
        <f t="shared" si="20"/>
        <v>33724</v>
      </c>
      <c r="E79" s="229">
        <f t="shared" si="20"/>
        <v>9082</v>
      </c>
      <c r="F79" s="229">
        <f t="shared" si="20"/>
        <v>54376</v>
      </c>
      <c r="G79" s="229">
        <f t="shared" si="20"/>
        <v>0</v>
      </c>
      <c r="H79" s="229">
        <f t="shared" si="20"/>
        <v>19700</v>
      </c>
      <c r="I79" s="229">
        <f t="shared" si="20"/>
        <v>0</v>
      </c>
      <c r="J79" s="229">
        <f t="shared" si="20"/>
        <v>0</v>
      </c>
      <c r="K79" s="229">
        <f t="shared" si="20"/>
        <v>0</v>
      </c>
      <c r="L79" s="229">
        <f t="shared" si="20"/>
        <v>0</v>
      </c>
      <c r="M79" s="153">
        <f t="shared" si="18"/>
        <v>116882</v>
      </c>
      <c r="N79" s="153">
        <f t="shared" si="19"/>
        <v>0</v>
      </c>
    </row>
    <row r="80" spans="1:14" s="68" customFormat="1" ht="12.75">
      <c r="A80" s="268" t="s">
        <v>464</v>
      </c>
      <c r="B80" s="218"/>
      <c r="C80" s="229">
        <f t="shared" si="20"/>
        <v>123235</v>
      </c>
      <c r="D80" s="229">
        <f t="shared" si="20"/>
        <v>33724</v>
      </c>
      <c r="E80" s="229">
        <f t="shared" si="20"/>
        <v>9082</v>
      </c>
      <c r="F80" s="229">
        <f t="shared" si="20"/>
        <v>57739</v>
      </c>
      <c r="G80" s="229">
        <f t="shared" si="20"/>
        <v>0</v>
      </c>
      <c r="H80" s="229">
        <f t="shared" si="20"/>
        <v>20790</v>
      </c>
      <c r="I80" s="229">
        <f t="shared" si="20"/>
        <v>1900</v>
      </c>
      <c r="J80" s="229">
        <f t="shared" si="20"/>
        <v>0</v>
      </c>
      <c r="K80" s="229">
        <f t="shared" si="20"/>
        <v>0</v>
      </c>
      <c r="L80" s="229">
        <f t="shared" si="20"/>
        <v>0</v>
      </c>
      <c r="M80" s="153">
        <f t="shared" si="18"/>
        <v>123235</v>
      </c>
      <c r="N80" s="153">
        <f t="shared" si="19"/>
        <v>0</v>
      </c>
    </row>
    <row r="81" spans="1:14" ht="12.75">
      <c r="A81" s="208" t="s">
        <v>570</v>
      </c>
      <c r="B81" s="258"/>
      <c r="C81" s="229">
        <f t="shared" si="20"/>
        <v>124121</v>
      </c>
      <c r="D81" s="229">
        <f t="shared" si="20"/>
        <v>34028</v>
      </c>
      <c r="E81" s="229">
        <f t="shared" si="20"/>
        <v>9164</v>
      </c>
      <c r="F81" s="229">
        <f t="shared" si="20"/>
        <v>54939</v>
      </c>
      <c r="G81" s="229">
        <f t="shared" si="20"/>
        <v>0</v>
      </c>
      <c r="H81" s="229">
        <f t="shared" si="20"/>
        <v>20790</v>
      </c>
      <c r="I81" s="229">
        <f t="shared" si="20"/>
        <v>5200</v>
      </c>
      <c r="J81" s="229">
        <f t="shared" si="20"/>
        <v>0</v>
      </c>
      <c r="K81" s="229">
        <f t="shared" si="20"/>
        <v>0</v>
      </c>
      <c r="L81" s="229">
        <f t="shared" si="20"/>
        <v>0</v>
      </c>
      <c r="M81" s="153">
        <f t="shared" si="18"/>
        <v>124121</v>
      </c>
      <c r="N81" s="153">
        <f t="shared" si="19"/>
        <v>0</v>
      </c>
    </row>
    <row r="82" spans="1:14" ht="12.75">
      <c r="A82" s="208" t="s">
        <v>571</v>
      </c>
      <c r="B82" s="258"/>
      <c r="C82" s="229">
        <f aca="true" t="shared" si="21" ref="C82:L83">C90+C98+C106+C114</f>
        <v>1153</v>
      </c>
      <c r="D82" s="229">
        <f t="shared" si="21"/>
        <v>-2808</v>
      </c>
      <c r="E82" s="229">
        <f t="shared" si="21"/>
        <v>-674</v>
      </c>
      <c r="F82" s="229">
        <f t="shared" si="21"/>
        <v>5564</v>
      </c>
      <c r="G82" s="229">
        <f t="shared" si="21"/>
        <v>0</v>
      </c>
      <c r="H82" s="229">
        <f t="shared" si="21"/>
        <v>736</v>
      </c>
      <c r="I82" s="229">
        <f t="shared" si="21"/>
        <v>-1665</v>
      </c>
      <c r="J82" s="229">
        <f t="shared" si="21"/>
        <v>0</v>
      </c>
      <c r="K82" s="229">
        <f t="shared" si="21"/>
        <v>0</v>
      </c>
      <c r="L82" s="229">
        <f t="shared" si="21"/>
        <v>0</v>
      </c>
      <c r="M82" s="153">
        <f t="shared" si="18"/>
        <v>1153</v>
      </c>
      <c r="N82" s="153">
        <f t="shared" si="19"/>
        <v>0</v>
      </c>
    </row>
    <row r="83" spans="1:14" s="68" customFormat="1" ht="12.75">
      <c r="A83" s="424" t="s">
        <v>736</v>
      </c>
      <c r="B83" s="257"/>
      <c r="C83" s="226">
        <f t="shared" si="21"/>
        <v>125274</v>
      </c>
      <c r="D83" s="226">
        <f t="shared" si="21"/>
        <v>31220</v>
      </c>
      <c r="E83" s="226">
        <f t="shared" si="21"/>
        <v>8490</v>
      </c>
      <c r="F83" s="226">
        <f t="shared" si="21"/>
        <v>60503</v>
      </c>
      <c r="G83" s="226">
        <f t="shared" si="21"/>
        <v>0</v>
      </c>
      <c r="H83" s="226">
        <f t="shared" si="21"/>
        <v>21526</v>
      </c>
      <c r="I83" s="226">
        <f t="shared" si="21"/>
        <v>3535</v>
      </c>
      <c r="J83" s="226">
        <f t="shared" si="21"/>
        <v>0</v>
      </c>
      <c r="K83" s="226">
        <f t="shared" si="21"/>
        <v>0</v>
      </c>
      <c r="L83" s="226">
        <f t="shared" si="21"/>
        <v>0</v>
      </c>
      <c r="M83" s="153">
        <f t="shared" si="18"/>
        <v>125274</v>
      </c>
      <c r="N83" s="153">
        <f t="shared" si="19"/>
        <v>0</v>
      </c>
    </row>
    <row r="84" spans="1:14" ht="12.75">
      <c r="A84" s="267" t="s">
        <v>143</v>
      </c>
      <c r="B84" s="242"/>
      <c r="C84" s="229"/>
      <c r="D84" s="180"/>
      <c r="E84" s="221"/>
      <c r="F84" s="220"/>
      <c r="G84" s="221"/>
      <c r="H84" s="220"/>
      <c r="I84" s="221"/>
      <c r="J84" s="220"/>
      <c r="K84" s="221"/>
      <c r="L84" s="222"/>
      <c r="M84" s="153">
        <f t="shared" si="18"/>
        <v>0</v>
      </c>
      <c r="N84" s="153">
        <f t="shared" si="19"/>
        <v>0</v>
      </c>
    </row>
    <row r="85" spans="1:14" s="68" customFormat="1" ht="12.75">
      <c r="A85" s="268" t="s">
        <v>34</v>
      </c>
      <c r="B85" s="218" t="s">
        <v>197</v>
      </c>
      <c r="C85" s="229">
        <f>SUM(D85:G85)</f>
        <v>59004</v>
      </c>
      <c r="D85" s="180">
        <v>13110</v>
      </c>
      <c r="E85" s="221">
        <v>3534</v>
      </c>
      <c r="F85" s="220">
        <v>42360</v>
      </c>
      <c r="G85" s="221"/>
      <c r="H85" s="220"/>
      <c r="I85" s="221"/>
      <c r="J85" s="220"/>
      <c r="K85" s="221"/>
      <c r="L85" s="222"/>
      <c r="M85" s="153">
        <f t="shared" si="18"/>
        <v>59004</v>
      </c>
      <c r="N85" s="153">
        <f t="shared" si="19"/>
        <v>0</v>
      </c>
    </row>
    <row r="86" spans="1:14" ht="12.75">
      <c r="A86" s="208" t="s">
        <v>464</v>
      </c>
      <c r="B86" s="258"/>
      <c r="C86" s="209">
        <v>59804</v>
      </c>
      <c r="D86" s="209">
        <v>13110</v>
      </c>
      <c r="E86" s="209">
        <v>3534</v>
      </c>
      <c r="F86" s="212">
        <v>41260</v>
      </c>
      <c r="G86" s="209">
        <v>0</v>
      </c>
      <c r="H86" s="212">
        <v>0</v>
      </c>
      <c r="I86" s="209">
        <v>1900</v>
      </c>
      <c r="J86" s="212">
        <v>0</v>
      </c>
      <c r="K86" s="209">
        <v>0</v>
      </c>
      <c r="L86" s="209">
        <v>0</v>
      </c>
      <c r="M86" s="153">
        <f t="shared" si="18"/>
        <v>59804</v>
      </c>
      <c r="N86" s="153">
        <f t="shared" si="19"/>
        <v>0</v>
      </c>
    </row>
    <row r="87" spans="1:14" ht="12.75">
      <c r="A87" s="208" t="s">
        <v>570</v>
      </c>
      <c r="B87" s="258"/>
      <c r="C87" s="209">
        <v>59804</v>
      </c>
      <c r="D87" s="209">
        <v>13110</v>
      </c>
      <c r="E87" s="209">
        <v>3534</v>
      </c>
      <c r="F87" s="212">
        <v>38760</v>
      </c>
      <c r="G87" s="209">
        <v>0</v>
      </c>
      <c r="H87" s="212">
        <v>0</v>
      </c>
      <c r="I87" s="209">
        <v>4400</v>
      </c>
      <c r="J87" s="212">
        <v>0</v>
      </c>
      <c r="K87" s="209">
        <v>0</v>
      </c>
      <c r="L87" s="209">
        <v>0</v>
      </c>
      <c r="M87" s="153">
        <f t="shared" si="18"/>
        <v>59804</v>
      </c>
      <c r="N87" s="153">
        <f t="shared" si="19"/>
        <v>0</v>
      </c>
    </row>
    <row r="88" spans="1:14" ht="12.75">
      <c r="A88" s="208" t="s">
        <v>737</v>
      </c>
      <c r="B88" s="258"/>
      <c r="C88" s="209">
        <v>2941</v>
      </c>
      <c r="D88" s="209"/>
      <c r="E88" s="209"/>
      <c r="F88" s="212">
        <v>2941</v>
      </c>
      <c r="G88" s="209"/>
      <c r="H88" s="212"/>
      <c r="I88" s="209"/>
      <c r="J88" s="212"/>
      <c r="K88" s="209"/>
      <c r="L88" s="209"/>
      <c r="M88" s="153">
        <f t="shared" si="18"/>
        <v>2941</v>
      </c>
      <c r="N88" s="153">
        <f t="shared" si="19"/>
        <v>0</v>
      </c>
    </row>
    <row r="89" spans="1:14" ht="12.75">
      <c r="A89" s="208" t="s">
        <v>735</v>
      </c>
      <c r="B89" s="258"/>
      <c r="C89" s="209">
        <v>-698</v>
      </c>
      <c r="D89" s="209">
        <v>-658</v>
      </c>
      <c r="E89" s="209">
        <v>-139</v>
      </c>
      <c r="F89" s="212">
        <v>1899</v>
      </c>
      <c r="G89" s="209"/>
      <c r="H89" s="212"/>
      <c r="I89" s="209">
        <v>-1800</v>
      </c>
      <c r="J89" s="212"/>
      <c r="K89" s="209"/>
      <c r="L89" s="209"/>
      <c r="M89" s="153">
        <f t="shared" si="18"/>
        <v>-698</v>
      </c>
      <c r="N89" s="153">
        <f t="shared" si="19"/>
        <v>0</v>
      </c>
    </row>
    <row r="90" spans="1:14" ht="12.75">
      <c r="A90" s="208" t="s">
        <v>571</v>
      </c>
      <c r="B90" s="258"/>
      <c r="C90" s="209">
        <f aca="true" t="shared" si="22" ref="C90:L90">SUM(C88:C89)</f>
        <v>2243</v>
      </c>
      <c r="D90" s="209">
        <f t="shared" si="22"/>
        <v>-658</v>
      </c>
      <c r="E90" s="209">
        <f t="shared" si="22"/>
        <v>-139</v>
      </c>
      <c r="F90" s="209">
        <f t="shared" si="22"/>
        <v>4840</v>
      </c>
      <c r="G90" s="209">
        <f t="shared" si="22"/>
        <v>0</v>
      </c>
      <c r="H90" s="209">
        <f t="shared" si="22"/>
        <v>0</v>
      </c>
      <c r="I90" s="209">
        <f t="shared" si="22"/>
        <v>-1800</v>
      </c>
      <c r="J90" s="209">
        <f t="shared" si="22"/>
        <v>0</v>
      </c>
      <c r="K90" s="209">
        <f t="shared" si="22"/>
        <v>0</v>
      </c>
      <c r="L90" s="209">
        <f t="shared" si="22"/>
        <v>0</v>
      </c>
      <c r="M90" s="153">
        <f t="shared" si="18"/>
        <v>2243</v>
      </c>
      <c r="N90" s="153">
        <f t="shared" si="19"/>
        <v>0</v>
      </c>
    </row>
    <row r="91" spans="1:14" ht="12.75">
      <c r="A91" s="424" t="s">
        <v>736</v>
      </c>
      <c r="B91" s="257"/>
      <c r="C91" s="211">
        <f aca="true" t="shared" si="23" ref="C91:L91">C87+C90</f>
        <v>62047</v>
      </c>
      <c r="D91" s="211">
        <f t="shared" si="23"/>
        <v>12452</v>
      </c>
      <c r="E91" s="211">
        <f t="shared" si="23"/>
        <v>3395</v>
      </c>
      <c r="F91" s="211">
        <f t="shared" si="23"/>
        <v>43600</v>
      </c>
      <c r="G91" s="211">
        <f t="shared" si="23"/>
        <v>0</v>
      </c>
      <c r="H91" s="211">
        <f t="shared" si="23"/>
        <v>0</v>
      </c>
      <c r="I91" s="211">
        <f t="shared" si="23"/>
        <v>2600</v>
      </c>
      <c r="J91" s="211">
        <f t="shared" si="23"/>
        <v>0</v>
      </c>
      <c r="K91" s="211">
        <f t="shared" si="23"/>
        <v>0</v>
      </c>
      <c r="L91" s="211">
        <f t="shared" si="23"/>
        <v>0</v>
      </c>
      <c r="M91" s="153">
        <f t="shared" si="18"/>
        <v>62047</v>
      </c>
      <c r="N91" s="153">
        <f t="shared" si="19"/>
        <v>0</v>
      </c>
    </row>
    <row r="92" spans="1:14" ht="12.75">
      <c r="A92" s="181" t="s">
        <v>144</v>
      </c>
      <c r="B92" s="181"/>
      <c r="C92" s="229"/>
      <c r="D92" s="193"/>
      <c r="E92" s="216"/>
      <c r="F92" s="215"/>
      <c r="G92" s="216"/>
      <c r="H92" s="215"/>
      <c r="I92" s="216"/>
      <c r="J92" s="215"/>
      <c r="K92" s="216"/>
      <c r="L92" s="193"/>
      <c r="M92" s="153">
        <f t="shared" si="18"/>
        <v>0</v>
      </c>
      <c r="N92" s="153">
        <f t="shared" si="19"/>
        <v>0</v>
      </c>
    </row>
    <row r="93" spans="1:14" s="68" customFormat="1" ht="12.75">
      <c r="A93" s="268" t="s">
        <v>34</v>
      </c>
      <c r="B93" s="268" t="s">
        <v>196</v>
      </c>
      <c r="C93" s="229">
        <f>SUM(D93:G93)</f>
        <v>9325</v>
      </c>
      <c r="D93" s="180">
        <v>5374</v>
      </c>
      <c r="E93" s="221">
        <v>1451</v>
      </c>
      <c r="F93" s="220">
        <v>2500</v>
      </c>
      <c r="G93" s="221"/>
      <c r="H93" s="220"/>
      <c r="I93" s="221"/>
      <c r="J93" s="220"/>
      <c r="K93" s="221"/>
      <c r="L93" s="180"/>
      <c r="M93" s="153">
        <f t="shared" si="18"/>
        <v>9325</v>
      </c>
      <c r="N93" s="153">
        <f t="shared" si="19"/>
        <v>0</v>
      </c>
    </row>
    <row r="94" spans="1:14" ht="12.75">
      <c r="A94" s="208" t="s">
        <v>464</v>
      </c>
      <c r="B94" s="258"/>
      <c r="C94" s="209">
        <v>11066</v>
      </c>
      <c r="D94" s="209">
        <v>5374</v>
      </c>
      <c r="E94" s="209">
        <v>1451</v>
      </c>
      <c r="F94" s="212">
        <v>4241</v>
      </c>
      <c r="G94" s="209">
        <v>0</v>
      </c>
      <c r="H94" s="212">
        <v>0</v>
      </c>
      <c r="I94" s="209">
        <v>0</v>
      </c>
      <c r="J94" s="212">
        <v>0</v>
      </c>
      <c r="K94" s="209">
        <v>0</v>
      </c>
      <c r="L94" s="209">
        <v>0</v>
      </c>
      <c r="M94" s="153">
        <f t="shared" si="18"/>
        <v>11066</v>
      </c>
      <c r="N94" s="153">
        <f t="shared" si="19"/>
        <v>0</v>
      </c>
    </row>
    <row r="95" spans="1:14" s="68" customFormat="1" ht="12.75">
      <c r="A95" s="208" t="s">
        <v>570</v>
      </c>
      <c r="B95" s="258"/>
      <c r="C95" s="209">
        <f aca="true" t="shared" si="24" ref="C95:L95">C92+C94</f>
        <v>11066</v>
      </c>
      <c r="D95" s="209">
        <f t="shared" si="24"/>
        <v>5374</v>
      </c>
      <c r="E95" s="209">
        <f t="shared" si="24"/>
        <v>1451</v>
      </c>
      <c r="F95" s="209">
        <f t="shared" si="24"/>
        <v>4241</v>
      </c>
      <c r="G95" s="209">
        <f t="shared" si="24"/>
        <v>0</v>
      </c>
      <c r="H95" s="209">
        <f t="shared" si="24"/>
        <v>0</v>
      </c>
      <c r="I95" s="209">
        <f t="shared" si="24"/>
        <v>0</v>
      </c>
      <c r="J95" s="209">
        <f t="shared" si="24"/>
        <v>0</v>
      </c>
      <c r="K95" s="209">
        <f t="shared" si="24"/>
        <v>0</v>
      </c>
      <c r="L95" s="209">
        <f t="shared" si="24"/>
        <v>0</v>
      </c>
      <c r="M95" s="153">
        <f t="shared" si="18"/>
        <v>11066</v>
      </c>
      <c r="N95" s="153">
        <f t="shared" si="19"/>
        <v>0</v>
      </c>
    </row>
    <row r="96" spans="1:14" ht="12.75">
      <c r="A96" s="208" t="s">
        <v>734</v>
      </c>
      <c r="B96" s="258"/>
      <c r="C96" s="209">
        <v>-3069</v>
      </c>
      <c r="D96" s="209"/>
      <c r="E96" s="209"/>
      <c r="F96" s="209">
        <v>-3069</v>
      </c>
      <c r="G96" s="209"/>
      <c r="H96" s="209"/>
      <c r="I96" s="209"/>
      <c r="J96" s="209"/>
      <c r="K96" s="209"/>
      <c r="L96" s="209"/>
      <c r="M96" s="153">
        <f t="shared" si="18"/>
        <v>-3069</v>
      </c>
      <c r="N96" s="153">
        <f t="shared" si="19"/>
        <v>0</v>
      </c>
    </row>
    <row r="97" spans="1:14" ht="12.75">
      <c r="A97" s="208" t="s">
        <v>735</v>
      </c>
      <c r="B97" s="258"/>
      <c r="C97" s="209">
        <v>59</v>
      </c>
      <c r="D97" s="209">
        <v>291</v>
      </c>
      <c r="E97" s="209">
        <v>129</v>
      </c>
      <c r="F97" s="209">
        <v>-412</v>
      </c>
      <c r="G97" s="209"/>
      <c r="H97" s="209"/>
      <c r="I97" s="209">
        <v>51</v>
      </c>
      <c r="J97" s="209"/>
      <c r="K97" s="209"/>
      <c r="L97" s="209"/>
      <c r="M97" s="153">
        <f t="shared" si="18"/>
        <v>59</v>
      </c>
      <c r="N97" s="153">
        <f t="shared" si="19"/>
        <v>0</v>
      </c>
    </row>
    <row r="98" spans="1:14" ht="12.75">
      <c r="A98" s="208" t="s">
        <v>571</v>
      </c>
      <c r="B98" s="258"/>
      <c r="C98" s="209">
        <f aca="true" t="shared" si="25" ref="C98:L98">SUM(C96:C97)</f>
        <v>-3010</v>
      </c>
      <c r="D98" s="209">
        <f t="shared" si="25"/>
        <v>291</v>
      </c>
      <c r="E98" s="209">
        <f t="shared" si="25"/>
        <v>129</v>
      </c>
      <c r="F98" s="209">
        <f t="shared" si="25"/>
        <v>-3481</v>
      </c>
      <c r="G98" s="209">
        <f t="shared" si="25"/>
        <v>0</v>
      </c>
      <c r="H98" s="209">
        <f t="shared" si="25"/>
        <v>0</v>
      </c>
      <c r="I98" s="209">
        <f t="shared" si="25"/>
        <v>51</v>
      </c>
      <c r="J98" s="209">
        <f t="shared" si="25"/>
        <v>0</v>
      </c>
      <c r="K98" s="209">
        <f t="shared" si="25"/>
        <v>0</v>
      </c>
      <c r="L98" s="209">
        <f t="shared" si="25"/>
        <v>0</v>
      </c>
      <c r="M98" s="153">
        <f t="shared" si="18"/>
        <v>-3010</v>
      </c>
      <c r="N98" s="153">
        <f t="shared" si="19"/>
        <v>0</v>
      </c>
    </row>
    <row r="99" spans="1:14" ht="12.75">
      <c r="A99" s="424" t="s">
        <v>736</v>
      </c>
      <c r="B99" s="257"/>
      <c r="C99" s="211">
        <f aca="true" t="shared" si="26" ref="C99:L99">C95+C98</f>
        <v>8056</v>
      </c>
      <c r="D99" s="211">
        <f t="shared" si="26"/>
        <v>5665</v>
      </c>
      <c r="E99" s="211">
        <f t="shared" si="26"/>
        <v>1580</v>
      </c>
      <c r="F99" s="211">
        <f t="shared" si="26"/>
        <v>760</v>
      </c>
      <c r="G99" s="211">
        <f t="shared" si="26"/>
        <v>0</v>
      </c>
      <c r="H99" s="211">
        <f t="shared" si="26"/>
        <v>0</v>
      </c>
      <c r="I99" s="211">
        <f t="shared" si="26"/>
        <v>51</v>
      </c>
      <c r="J99" s="211">
        <f t="shared" si="26"/>
        <v>0</v>
      </c>
      <c r="K99" s="211">
        <f t="shared" si="26"/>
        <v>0</v>
      </c>
      <c r="L99" s="211">
        <f t="shared" si="26"/>
        <v>0</v>
      </c>
      <c r="M99" s="153">
        <f t="shared" si="18"/>
        <v>8056</v>
      </c>
      <c r="N99" s="153">
        <f t="shared" si="19"/>
        <v>0</v>
      </c>
    </row>
    <row r="100" spans="1:14" ht="12.75">
      <c r="A100" s="181" t="s">
        <v>146</v>
      </c>
      <c r="B100" s="181"/>
      <c r="C100" s="229"/>
      <c r="D100" s="180"/>
      <c r="E100" s="216"/>
      <c r="F100" s="215"/>
      <c r="G100" s="216"/>
      <c r="H100" s="215"/>
      <c r="I100" s="216"/>
      <c r="J100" s="215"/>
      <c r="K100" s="216"/>
      <c r="L100" s="193"/>
      <c r="M100" s="153">
        <f t="shared" si="18"/>
        <v>0</v>
      </c>
      <c r="N100" s="153">
        <f t="shared" si="19"/>
        <v>0</v>
      </c>
    </row>
    <row r="101" spans="1:14" s="68" customFormat="1" ht="12.75">
      <c r="A101" s="268" t="s">
        <v>34</v>
      </c>
      <c r="B101" s="268" t="s">
        <v>196</v>
      </c>
      <c r="C101" s="229">
        <f>SUM(D101:G101)</f>
        <v>9892</v>
      </c>
      <c r="D101" s="180">
        <v>4868</v>
      </c>
      <c r="E101" s="221">
        <v>1315</v>
      </c>
      <c r="F101" s="220">
        <v>3709</v>
      </c>
      <c r="G101" s="221"/>
      <c r="H101" s="220"/>
      <c r="I101" s="221"/>
      <c r="J101" s="220"/>
      <c r="K101" s="221"/>
      <c r="L101" s="180"/>
      <c r="M101" s="153">
        <f t="shared" si="18"/>
        <v>9892</v>
      </c>
      <c r="N101" s="153">
        <f t="shared" si="19"/>
        <v>0</v>
      </c>
    </row>
    <row r="102" spans="1:14" ht="12.75">
      <c r="A102" s="208" t="s">
        <v>464</v>
      </c>
      <c r="B102" s="258"/>
      <c r="C102" s="209">
        <v>9881</v>
      </c>
      <c r="D102" s="209">
        <v>4868</v>
      </c>
      <c r="E102" s="209">
        <v>1315</v>
      </c>
      <c r="F102" s="212">
        <v>3698</v>
      </c>
      <c r="G102" s="209">
        <v>0</v>
      </c>
      <c r="H102" s="212">
        <v>0</v>
      </c>
      <c r="I102" s="209">
        <v>0</v>
      </c>
      <c r="J102" s="212">
        <v>0</v>
      </c>
      <c r="K102" s="209">
        <v>0</v>
      </c>
      <c r="L102" s="209">
        <v>0</v>
      </c>
      <c r="M102" s="153">
        <f t="shared" si="18"/>
        <v>9881</v>
      </c>
      <c r="N102" s="153">
        <f t="shared" si="19"/>
        <v>0</v>
      </c>
    </row>
    <row r="103" spans="1:14" ht="12.75">
      <c r="A103" s="208" t="s">
        <v>570</v>
      </c>
      <c r="B103" s="258"/>
      <c r="C103" s="209">
        <v>9881</v>
      </c>
      <c r="D103" s="209">
        <v>4868</v>
      </c>
      <c r="E103" s="209">
        <v>1315</v>
      </c>
      <c r="F103" s="212">
        <v>3198</v>
      </c>
      <c r="G103" s="209">
        <v>0</v>
      </c>
      <c r="H103" s="212">
        <v>0</v>
      </c>
      <c r="I103" s="209">
        <v>500</v>
      </c>
      <c r="J103" s="212">
        <v>0</v>
      </c>
      <c r="K103" s="209">
        <v>0</v>
      </c>
      <c r="L103" s="209">
        <v>0</v>
      </c>
      <c r="M103" s="153">
        <f t="shared" si="18"/>
        <v>9881</v>
      </c>
      <c r="N103" s="153">
        <f t="shared" si="19"/>
        <v>0</v>
      </c>
    </row>
    <row r="104" spans="1:14" ht="12.75">
      <c r="A104" s="208" t="s">
        <v>734</v>
      </c>
      <c r="B104" s="258"/>
      <c r="C104" s="209">
        <v>-91</v>
      </c>
      <c r="D104" s="209"/>
      <c r="E104" s="209"/>
      <c r="F104" s="212">
        <v>-91</v>
      </c>
      <c r="G104" s="209"/>
      <c r="H104" s="212"/>
      <c r="I104" s="209"/>
      <c r="J104" s="212"/>
      <c r="K104" s="209"/>
      <c r="L104" s="209"/>
      <c r="M104" s="153">
        <f t="shared" si="18"/>
        <v>-91</v>
      </c>
      <c r="N104" s="153">
        <f t="shared" si="19"/>
        <v>0</v>
      </c>
    </row>
    <row r="105" spans="1:14" ht="12.75">
      <c r="A105" s="208" t="s">
        <v>735</v>
      </c>
      <c r="B105" s="258"/>
      <c r="C105" s="209">
        <v>-302</v>
      </c>
      <c r="D105" s="209">
        <v>40</v>
      </c>
      <c r="E105" s="209">
        <v>10</v>
      </c>
      <c r="F105" s="212">
        <v>-352</v>
      </c>
      <c r="G105" s="209"/>
      <c r="H105" s="212"/>
      <c r="I105" s="209"/>
      <c r="J105" s="212"/>
      <c r="K105" s="209"/>
      <c r="L105" s="209"/>
      <c r="M105" s="153">
        <f t="shared" si="18"/>
        <v>-302</v>
      </c>
      <c r="N105" s="153">
        <f t="shared" si="19"/>
        <v>0</v>
      </c>
    </row>
    <row r="106" spans="1:14" ht="12.75">
      <c r="A106" s="208" t="s">
        <v>571</v>
      </c>
      <c r="B106" s="258"/>
      <c r="C106" s="209">
        <f aca="true" t="shared" si="27" ref="C106:L106">SUM(C104:C105)</f>
        <v>-393</v>
      </c>
      <c r="D106" s="209">
        <f t="shared" si="27"/>
        <v>40</v>
      </c>
      <c r="E106" s="209">
        <f t="shared" si="27"/>
        <v>10</v>
      </c>
      <c r="F106" s="209">
        <f t="shared" si="27"/>
        <v>-443</v>
      </c>
      <c r="G106" s="209">
        <f t="shared" si="27"/>
        <v>0</v>
      </c>
      <c r="H106" s="209">
        <f t="shared" si="27"/>
        <v>0</v>
      </c>
      <c r="I106" s="209">
        <f t="shared" si="27"/>
        <v>0</v>
      </c>
      <c r="J106" s="209">
        <f t="shared" si="27"/>
        <v>0</v>
      </c>
      <c r="K106" s="209">
        <f t="shared" si="27"/>
        <v>0</v>
      </c>
      <c r="L106" s="209">
        <f t="shared" si="27"/>
        <v>0</v>
      </c>
      <c r="M106" s="153">
        <f t="shared" si="18"/>
        <v>-393</v>
      </c>
      <c r="N106" s="153">
        <f t="shared" si="19"/>
        <v>0</v>
      </c>
    </row>
    <row r="107" spans="1:14" ht="12.75">
      <c r="A107" s="424" t="s">
        <v>570</v>
      </c>
      <c r="B107" s="257"/>
      <c r="C107" s="211">
        <f aca="true" t="shared" si="28" ref="C107:L107">C103+C106</f>
        <v>9488</v>
      </c>
      <c r="D107" s="211">
        <f t="shared" si="28"/>
        <v>4908</v>
      </c>
      <c r="E107" s="211">
        <f t="shared" si="28"/>
        <v>1325</v>
      </c>
      <c r="F107" s="211">
        <f t="shared" si="28"/>
        <v>2755</v>
      </c>
      <c r="G107" s="211">
        <f t="shared" si="28"/>
        <v>0</v>
      </c>
      <c r="H107" s="211">
        <f t="shared" si="28"/>
        <v>0</v>
      </c>
      <c r="I107" s="211">
        <f t="shared" si="28"/>
        <v>500</v>
      </c>
      <c r="J107" s="211">
        <f t="shared" si="28"/>
        <v>0</v>
      </c>
      <c r="K107" s="211">
        <f t="shared" si="28"/>
        <v>0</v>
      </c>
      <c r="L107" s="211">
        <f t="shared" si="28"/>
        <v>0</v>
      </c>
      <c r="M107" s="153">
        <f t="shared" si="18"/>
        <v>9488</v>
      </c>
      <c r="N107" s="153">
        <f t="shared" si="19"/>
        <v>0</v>
      </c>
    </row>
    <row r="108" spans="1:14" ht="12.75">
      <c r="A108" s="181" t="s">
        <v>145</v>
      </c>
      <c r="B108" s="181"/>
      <c r="C108" s="229"/>
      <c r="D108" s="180"/>
      <c r="E108" s="216"/>
      <c r="F108" s="215"/>
      <c r="G108" s="216"/>
      <c r="H108" s="215"/>
      <c r="I108" s="216"/>
      <c r="J108" s="215"/>
      <c r="K108" s="216"/>
      <c r="L108" s="193"/>
      <c r="M108" s="153">
        <f t="shared" si="18"/>
        <v>0</v>
      </c>
      <c r="N108" s="153">
        <f t="shared" si="19"/>
        <v>0</v>
      </c>
    </row>
    <row r="109" spans="1:14" s="68" customFormat="1" ht="12.75">
      <c r="A109" s="268" t="s">
        <v>34</v>
      </c>
      <c r="B109" s="268" t="s">
        <v>196</v>
      </c>
      <c r="C109" s="229">
        <f>SUM(D109:L109)</f>
        <v>38661</v>
      </c>
      <c r="D109" s="180">
        <v>10372</v>
      </c>
      <c r="E109" s="221">
        <v>2782</v>
      </c>
      <c r="F109" s="220">
        <v>5807</v>
      </c>
      <c r="G109" s="221"/>
      <c r="H109" s="220">
        <v>19700</v>
      </c>
      <c r="I109" s="221"/>
      <c r="J109" s="221"/>
      <c r="K109" s="299"/>
      <c r="L109" s="180"/>
      <c r="M109" s="153">
        <f t="shared" si="18"/>
        <v>38661</v>
      </c>
      <c r="N109" s="153">
        <f t="shared" si="19"/>
        <v>0</v>
      </c>
    </row>
    <row r="110" spans="1:14" ht="12.75">
      <c r="A110" s="208" t="s">
        <v>464</v>
      </c>
      <c r="B110" s="258"/>
      <c r="C110" s="209">
        <v>42484</v>
      </c>
      <c r="D110" s="209">
        <v>10372</v>
      </c>
      <c r="E110" s="209">
        <v>2782</v>
      </c>
      <c r="F110" s="212">
        <v>8540</v>
      </c>
      <c r="G110" s="209">
        <v>0</v>
      </c>
      <c r="H110" s="212">
        <v>20790</v>
      </c>
      <c r="I110" s="209">
        <v>0</v>
      </c>
      <c r="J110" s="212">
        <v>0</v>
      </c>
      <c r="K110" s="209">
        <v>0</v>
      </c>
      <c r="L110" s="209">
        <v>0</v>
      </c>
      <c r="M110" s="153">
        <f t="shared" si="18"/>
        <v>42484</v>
      </c>
      <c r="N110" s="153">
        <f t="shared" si="19"/>
        <v>0</v>
      </c>
    </row>
    <row r="111" spans="1:14" ht="12.75">
      <c r="A111" s="208" t="s">
        <v>570</v>
      </c>
      <c r="B111" s="258"/>
      <c r="C111" s="209">
        <v>43370</v>
      </c>
      <c r="D111" s="209">
        <v>10676</v>
      </c>
      <c r="E111" s="209">
        <v>2864</v>
      </c>
      <c r="F111" s="212">
        <v>8740</v>
      </c>
      <c r="G111" s="209">
        <v>0</v>
      </c>
      <c r="H111" s="212">
        <v>20790</v>
      </c>
      <c r="I111" s="209">
        <v>300</v>
      </c>
      <c r="J111" s="212">
        <v>0</v>
      </c>
      <c r="K111" s="209">
        <v>0</v>
      </c>
      <c r="L111" s="212">
        <v>0</v>
      </c>
      <c r="M111" s="153">
        <f t="shared" si="18"/>
        <v>43370</v>
      </c>
      <c r="N111" s="153">
        <f t="shared" si="19"/>
        <v>0</v>
      </c>
    </row>
    <row r="112" spans="1:14" ht="12.75">
      <c r="A112" s="208" t="s">
        <v>737</v>
      </c>
      <c r="B112" s="258"/>
      <c r="C112" s="209">
        <v>2313</v>
      </c>
      <c r="D112" s="209"/>
      <c r="E112" s="209"/>
      <c r="F112" s="212">
        <v>2313</v>
      </c>
      <c r="G112" s="209"/>
      <c r="H112" s="212"/>
      <c r="I112" s="209"/>
      <c r="J112" s="212"/>
      <c r="K112" s="209"/>
      <c r="L112" s="212"/>
      <c r="M112" s="153">
        <f t="shared" si="18"/>
        <v>2313</v>
      </c>
      <c r="N112" s="153">
        <f t="shared" si="19"/>
        <v>0</v>
      </c>
    </row>
    <row r="113" spans="1:14" ht="12.75">
      <c r="A113" s="208" t="s">
        <v>468</v>
      </c>
      <c r="B113" s="258"/>
      <c r="C113" s="209"/>
      <c r="D113" s="209">
        <v>-2481</v>
      </c>
      <c r="E113" s="209">
        <v>-674</v>
      </c>
      <c r="F113" s="212">
        <v>2335</v>
      </c>
      <c r="G113" s="209"/>
      <c r="H113" s="212">
        <v>736</v>
      </c>
      <c r="I113" s="209">
        <v>84</v>
      </c>
      <c r="J113" s="212"/>
      <c r="K113" s="209"/>
      <c r="L113" s="212"/>
      <c r="M113" s="153">
        <f t="shared" si="18"/>
        <v>0</v>
      </c>
      <c r="N113" s="153">
        <f t="shared" si="19"/>
        <v>0</v>
      </c>
    </row>
    <row r="114" spans="1:14" ht="12.75">
      <c r="A114" s="208" t="s">
        <v>571</v>
      </c>
      <c r="B114" s="258"/>
      <c r="C114" s="209">
        <f aca="true" t="shared" si="29" ref="C114:L114">SUM(C112:C113)</f>
        <v>2313</v>
      </c>
      <c r="D114" s="209">
        <f t="shared" si="29"/>
        <v>-2481</v>
      </c>
      <c r="E114" s="209">
        <f t="shared" si="29"/>
        <v>-674</v>
      </c>
      <c r="F114" s="209">
        <f t="shared" si="29"/>
        <v>4648</v>
      </c>
      <c r="G114" s="209">
        <f t="shared" si="29"/>
        <v>0</v>
      </c>
      <c r="H114" s="209">
        <f t="shared" si="29"/>
        <v>736</v>
      </c>
      <c r="I114" s="209">
        <f t="shared" si="29"/>
        <v>84</v>
      </c>
      <c r="J114" s="209">
        <f t="shared" si="29"/>
        <v>0</v>
      </c>
      <c r="K114" s="209">
        <f t="shared" si="29"/>
        <v>0</v>
      </c>
      <c r="L114" s="209">
        <f t="shared" si="29"/>
        <v>0</v>
      </c>
      <c r="M114" s="153">
        <f t="shared" si="18"/>
        <v>2313</v>
      </c>
      <c r="N114" s="153">
        <f t="shared" si="19"/>
        <v>0</v>
      </c>
    </row>
    <row r="115" spans="1:14" ht="12.75">
      <c r="A115" s="424" t="s">
        <v>736</v>
      </c>
      <c r="B115" s="257"/>
      <c r="C115" s="211">
        <f aca="true" t="shared" si="30" ref="C115:L115">C111+C114</f>
        <v>45683</v>
      </c>
      <c r="D115" s="211">
        <f t="shared" si="30"/>
        <v>8195</v>
      </c>
      <c r="E115" s="211">
        <f t="shared" si="30"/>
        <v>2190</v>
      </c>
      <c r="F115" s="211">
        <f t="shared" si="30"/>
        <v>13388</v>
      </c>
      <c r="G115" s="211">
        <f t="shared" si="30"/>
        <v>0</v>
      </c>
      <c r="H115" s="211">
        <f t="shared" si="30"/>
        <v>21526</v>
      </c>
      <c r="I115" s="211">
        <f t="shared" si="30"/>
        <v>384</v>
      </c>
      <c r="J115" s="211">
        <f t="shared" si="30"/>
        <v>0</v>
      </c>
      <c r="K115" s="211">
        <f t="shared" si="30"/>
        <v>0</v>
      </c>
      <c r="L115" s="211">
        <f t="shared" si="30"/>
        <v>0</v>
      </c>
      <c r="M115" s="153">
        <f t="shared" si="18"/>
        <v>45683</v>
      </c>
      <c r="N115" s="153">
        <f t="shared" si="19"/>
        <v>0</v>
      </c>
    </row>
    <row r="116" spans="1:14" ht="12.75">
      <c r="A116" s="287" t="s">
        <v>298</v>
      </c>
      <c r="B116" s="300"/>
      <c r="C116" s="229"/>
      <c r="D116" s="286"/>
      <c r="E116" s="216"/>
      <c r="F116" s="215"/>
      <c r="G116" s="216"/>
      <c r="H116" s="215"/>
      <c r="I116" s="216"/>
      <c r="J116" s="216"/>
      <c r="K116" s="215"/>
      <c r="L116" s="193"/>
      <c r="M116" s="153">
        <f t="shared" si="18"/>
        <v>0</v>
      </c>
      <c r="N116" s="153">
        <f t="shared" si="19"/>
        <v>0</v>
      </c>
    </row>
    <row r="117" spans="1:14" s="68" customFormat="1" ht="12.75">
      <c r="A117" s="268" t="s">
        <v>34</v>
      </c>
      <c r="B117" s="268" t="s">
        <v>196</v>
      </c>
      <c r="C117" s="229">
        <f>SUM(D117:G117)</f>
        <v>60000</v>
      </c>
      <c r="D117" s="400">
        <v>16065</v>
      </c>
      <c r="E117" s="221">
        <v>4277</v>
      </c>
      <c r="F117" s="220">
        <v>39658</v>
      </c>
      <c r="G117" s="221"/>
      <c r="H117" s="220"/>
      <c r="I117" s="221"/>
      <c r="J117" s="221"/>
      <c r="K117" s="220"/>
      <c r="L117" s="180"/>
      <c r="M117" s="153">
        <f t="shared" si="18"/>
        <v>60000</v>
      </c>
      <c r="N117" s="153">
        <f t="shared" si="19"/>
        <v>0</v>
      </c>
    </row>
    <row r="118" spans="1:14" ht="12.75">
      <c r="A118" s="208" t="s">
        <v>464</v>
      </c>
      <c r="B118" s="258"/>
      <c r="C118" s="209">
        <v>77222</v>
      </c>
      <c r="D118" s="209">
        <v>16073</v>
      </c>
      <c r="E118" s="209">
        <v>4279</v>
      </c>
      <c r="F118" s="212">
        <v>44638</v>
      </c>
      <c r="G118" s="209">
        <v>0</v>
      </c>
      <c r="H118" s="212">
        <v>0</v>
      </c>
      <c r="I118" s="209">
        <v>12232</v>
      </c>
      <c r="J118" s="212">
        <v>0</v>
      </c>
      <c r="K118" s="209">
        <v>0</v>
      </c>
      <c r="L118" s="209">
        <v>0</v>
      </c>
      <c r="M118" s="153">
        <f t="shared" si="18"/>
        <v>77222</v>
      </c>
      <c r="N118" s="153">
        <f t="shared" si="19"/>
        <v>0</v>
      </c>
    </row>
    <row r="119" spans="1:14" ht="12.75">
      <c r="A119" s="208" t="s">
        <v>570</v>
      </c>
      <c r="B119" s="258"/>
      <c r="C119" s="209">
        <v>83103</v>
      </c>
      <c r="D119" s="209">
        <v>16073</v>
      </c>
      <c r="E119" s="209">
        <v>4279</v>
      </c>
      <c r="F119" s="212">
        <v>42521</v>
      </c>
      <c r="G119" s="209">
        <v>0</v>
      </c>
      <c r="H119" s="212">
        <v>0</v>
      </c>
      <c r="I119" s="209">
        <v>20230</v>
      </c>
      <c r="J119" s="212">
        <v>0</v>
      </c>
      <c r="K119" s="209">
        <v>0</v>
      </c>
      <c r="L119" s="212">
        <v>0</v>
      </c>
      <c r="M119" s="153">
        <f t="shared" si="18"/>
        <v>83103</v>
      </c>
      <c r="N119" s="153">
        <f t="shared" si="19"/>
        <v>0</v>
      </c>
    </row>
    <row r="120" spans="1:14" ht="12.75">
      <c r="A120" s="208" t="s">
        <v>737</v>
      </c>
      <c r="B120" s="258"/>
      <c r="C120" s="209">
        <v>2441</v>
      </c>
      <c r="D120" s="209"/>
      <c r="E120" s="209"/>
      <c r="F120" s="212">
        <v>2441</v>
      </c>
      <c r="G120" s="209"/>
      <c r="H120" s="212"/>
      <c r="I120" s="209"/>
      <c r="J120" s="212"/>
      <c r="K120" s="209"/>
      <c r="L120" s="212"/>
      <c r="M120" s="153">
        <f t="shared" si="18"/>
        <v>2441</v>
      </c>
      <c r="N120" s="153">
        <f t="shared" si="19"/>
        <v>0</v>
      </c>
    </row>
    <row r="121" spans="1:14" ht="12.75">
      <c r="A121" s="208" t="s">
        <v>735</v>
      </c>
      <c r="B121" s="258"/>
      <c r="C121" s="209">
        <v>-8924</v>
      </c>
      <c r="D121" s="209">
        <v>-618</v>
      </c>
      <c r="E121" s="209">
        <v>-69</v>
      </c>
      <c r="F121" s="212">
        <v>-7377</v>
      </c>
      <c r="G121" s="209"/>
      <c r="H121" s="212"/>
      <c r="I121" s="209">
        <v>-860</v>
      </c>
      <c r="J121" s="212"/>
      <c r="K121" s="209"/>
      <c r="L121" s="212"/>
      <c r="M121" s="153">
        <f t="shared" si="18"/>
        <v>-8924</v>
      </c>
      <c r="N121" s="153">
        <f t="shared" si="19"/>
        <v>0</v>
      </c>
    </row>
    <row r="122" spans="1:14" ht="12.75">
      <c r="A122" s="208" t="s">
        <v>571</v>
      </c>
      <c r="B122" s="258"/>
      <c r="C122" s="209">
        <f aca="true" t="shared" si="31" ref="C122:L122">SUM(C120:C121)</f>
        <v>-6483</v>
      </c>
      <c r="D122" s="209">
        <f t="shared" si="31"/>
        <v>-618</v>
      </c>
      <c r="E122" s="209">
        <f t="shared" si="31"/>
        <v>-69</v>
      </c>
      <c r="F122" s="209">
        <f t="shared" si="31"/>
        <v>-4936</v>
      </c>
      <c r="G122" s="209">
        <f t="shared" si="31"/>
        <v>0</v>
      </c>
      <c r="H122" s="209">
        <f t="shared" si="31"/>
        <v>0</v>
      </c>
      <c r="I122" s="209">
        <f t="shared" si="31"/>
        <v>-860</v>
      </c>
      <c r="J122" s="209">
        <f t="shared" si="31"/>
        <v>0</v>
      </c>
      <c r="K122" s="209">
        <f t="shared" si="31"/>
        <v>0</v>
      </c>
      <c r="L122" s="209">
        <f t="shared" si="31"/>
        <v>0</v>
      </c>
      <c r="M122" s="153">
        <f t="shared" si="18"/>
        <v>-6483</v>
      </c>
      <c r="N122" s="153">
        <f t="shared" si="19"/>
        <v>0</v>
      </c>
    </row>
    <row r="123" spans="1:14" ht="12.75">
      <c r="A123" s="424" t="s">
        <v>736</v>
      </c>
      <c r="B123" s="257"/>
      <c r="C123" s="211">
        <f aca="true" t="shared" si="32" ref="C123:L123">C119+C122</f>
        <v>76620</v>
      </c>
      <c r="D123" s="211">
        <f t="shared" si="32"/>
        <v>15455</v>
      </c>
      <c r="E123" s="211">
        <f t="shared" si="32"/>
        <v>4210</v>
      </c>
      <c r="F123" s="211">
        <f t="shared" si="32"/>
        <v>37585</v>
      </c>
      <c r="G123" s="211">
        <f t="shared" si="32"/>
        <v>0</v>
      </c>
      <c r="H123" s="211">
        <f t="shared" si="32"/>
        <v>0</v>
      </c>
      <c r="I123" s="211">
        <f t="shared" si="32"/>
        <v>19370</v>
      </c>
      <c r="J123" s="211">
        <f t="shared" si="32"/>
        <v>0</v>
      </c>
      <c r="K123" s="211">
        <f t="shared" si="32"/>
        <v>0</v>
      </c>
      <c r="L123" s="211">
        <f t="shared" si="32"/>
        <v>0</v>
      </c>
      <c r="M123" s="153">
        <f t="shared" si="18"/>
        <v>76620</v>
      </c>
      <c r="N123" s="153">
        <f t="shared" si="19"/>
        <v>0</v>
      </c>
    </row>
    <row r="124" spans="1:14" ht="12.75">
      <c r="A124" s="205" t="s">
        <v>299</v>
      </c>
      <c r="B124" s="205"/>
      <c r="C124" s="229"/>
      <c r="D124" s="243"/>
      <c r="E124" s="244"/>
      <c r="F124" s="243"/>
      <c r="G124" s="244"/>
      <c r="H124" s="243"/>
      <c r="I124" s="244"/>
      <c r="J124" s="244"/>
      <c r="K124" s="243"/>
      <c r="L124" s="244"/>
      <c r="M124" s="153">
        <f t="shared" si="18"/>
        <v>0</v>
      </c>
      <c r="N124" s="153">
        <f t="shared" si="19"/>
        <v>0</v>
      </c>
    </row>
    <row r="125" spans="1:14" s="68" customFormat="1" ht="12.75">
      <c r="A125" s="241" t="s">
        <v>34</v>
      </c>
      <c r="B125" s="241"/>
      <c r="C125" s="229">
        <f>C131+C139+C148</f>
        <v>417946</v>
      </c>
      <c r="D125" s="229">
        <f aca="true" t="shared" si="33" ref="D125:L125">D131+D139+D148</f>
        <v>110920</v>
      </c>
      <c r="E125" s="229">
        <f t="shared" si="33"/>
        <v>29812</v>
      </c>
      <c r="F125" s="229">
        <f t="shared" si="33"/>
        <v>277214</v>
      </c>
      <c r="G125" s="229">
        <f t="shared" si="33"/>
        <v>0</v>
      </c>
      <c r="H125" s="229">
        <f t="shared" si="33"/>
        <v>0</v>
      </c>
      <c r="I125" s="229">
        <f t="shared" si="33"/>
        <v>0</v>
      </c>
      <c r="J125" s="229">
        <f t="shared" si="33"/>
        <v>0</v>
      </c>
      <c r="K125" s="229">
        <f t="shared" si="33"/>
        <v>0</v>
      </c>
      <c r="L125" s="229">
        <f t="shared" si="33"/>
        <v>0</v>
      </c>
      <c r="M125" s="153">
        <f t="shared" si="18"/>
        <v>417946</v>
      </c>
      <c r="N125" s="153">
        <f t="shared" si="19"/>
        <v>0</v>
      </c>
    </row>
    <row r="126" spans="1:14" s="68" customFormat="1" ht="12.75">
      <c r="A126" s="208" t="s">
        <v>464</v>
      </c>
      <c r="B126" s="241"/>
      <c r="C126" s="229">
        <f aca="true" t="shared" si="34" ref="C126:L127">C132+C140+C149</f>
        <v>437938</v>
      </c>
      <c r="D126" s="229">
        <f t="shared" si="34"/>
        <v>116569</v>
      </c>
      <c r="E126" s="229">
        <f t="shared" si="34"/>
        <v>31337</v>
      </c>
      <c r="F126" s="229">
        <f t="shared" si="34"/>
        <v>290032</v>
      </c>
      <c r="G126" s="229">
        <f t="shared" si="34"/>
        <v>0</v>
      </c>
      <c r="H126" s="229">
        <f t="shared" si="34"/>
        <v>0</v>
      </c>
      <c r="I126" s="229">
        <f t="shared" si="34"/>
        <v>0</v>
      </c>
      <c r="J126" s="229">
        <f t="shared" si="34"/>
        <v>0</v>
      </c>
      <c r="K126" s="229">
        <f t="shared" si="34"/>
        <v>0</v>
      </c>
      <c r="L126" s="229">
        <f t="shared" si="34"/>
        <v>0</v>
      </c>
      <c r="M126" s="153">
        <f t="shared" si="18"/>
        <v>437938</v>
      </c>
      <c r="N126" s="153">
        <f t="shared" si="19"/>
        <v>0</v>
      </c>
    </row>
    <row r="127" spans="1:14" s="68" customFormat="1" ht="12.75">
      <c r="A127" s="208" t="s">
        <v>570</v>
      </c>
      <c r="B127" s="241"/>
      <c r="C127" s="229">
        <f t="shared" si="34"/>
        <v>466125</v>
      </c>
      <c r="D127" s="229">
        <f t="shared" si="34"/>
        <v>122969</v>
      </c>
      <c r="E127" s="229">
        <f t="shared" si="34"/>
        <v>32722</v>
      </c>
      <c r="F127" s="229">
        <f t="shared" si="34"/>
        <v>308489</v>
      </c>
      <c r="G127" s="229">
        <f t="shared" si="34"/>
        <v>0</v>
      </c>
      <c r="H127" s="229">
        <f t="shared" si="34"/>
        <v>0</v>
      </c>
      <c r="I127" s="229">
        <f t="shared" si="34"/>
        <v>1945</v>
      </c>
      <c r="J127" s="229">
        <f t="shared" si="34"/>
        <v>0</v>
      </c>
      <c r="K127" s="229">
        <f t="shared" si="34"/>
        <v>0</v>
      </c>
      <c r="L127" s="229">
        <f t="shared" si="34"/>
        <v>0</v>
      </c>
      <c r="M127" s="153">
        <f t="shared" si="18"/>
        <v>466125</v>
      </c>
      <c r="N127" s="153">
        <f t="shared" si="19"/>
        <v>0</v>
      </c>
    </row>
    <row r="128" spans="1:14" ht="12.75">
      <c r="A128" s="208" t="s">
        <v>571</v>
      </c>
      <c r="B128" s="258"/>
      <c r="C128" s="229">
        <f>C136+C145+C151</f>
        <v>32131</v>
      </c>
      <c r="D128" s="229">
        <f aca="true" t="shared" si="35" ref="D128:L129">D136+D145+D151</f>
        <v>-1448</v>
      </c>
      <c r="E128" s="229">
        <f t="shared" si="35"/>
        <v>1448</v>
      </c>
      <c r="F128" s="229">
        <f t="shared" si="35"/>
        <v>33256</v>
      </c>
      <c r="G128" s="229">
        <f t="shared" si="35"/>
        <v>0</v>
      </c>
      <c r="H128" s="229">
        <f t="shared" si="35"/>
        <v>0</v>
      </c>
      <c r="I128" s="229">
        <f t="shared" si="35"/>
        <v>-1125</v>
      </c>
      <c r="J128" s="229">
        <f t="shared" si="35"/>
        <v>0</v>
      </c>
      <c r="K128" s="229">
        <f t="shared" si="35"/>
        <v>0</v>
      </c>
      <c r="L128" s="229">
        <f t="shared" si="35"/>
        <v>0</v>
      </c>
      <c r="M128" s="153">
        <f t="shared" si="18"/>
        <v>32131</v>
      </c>
      <c r="N128" s="153">
        <f t="shared" si="19"/>
        <v>0</v>
      </c>
    </row>
    <row r="129" spans="1:14" ht="12.75">
      <c r="A129" s="424" t="s">
        <v>736</v>
      </c>
      <c r="B129" s="257"/>
      <c r="C129" s="229">
        <f>C137+C146+C152</f>
        <v>498256</v>
      </c>
      <c r="D129" s="229">
        <f t="shared" si="35"/>
        <v>121521</v>
      </c>
      <c r="E129" s="229">
        <f t="shared" si="35"/>
        <v>34170</v>
      </c>
      <c r="F129" s="229">
        <f t="shared" si="35"/>
        <v>341745</v>
      </c>
      <c r="G129" s="229">
        <f t="shared" si="35"/>
        <v>0</v>
      </c>
      <c r="H129" s="229">
        <f t="shared" si="35"/>
        <v>0</v>
      </c>
      <c r="I129" s="229">
        <f t="shared" si="35"/>
        <v>820</v>
      </c>
      <c r="J129" s="229">
        <f t="shared" si="35"/>
        <v>0</v>
      </c>
      <c r="K129" s="229">
        <f t="shared" si="35"/>
        <v>0</v>
      </c>
      <c r="L129" s="229">
        <f t="shared" si="35"/>
        <v>0</v>
      </c>
      <c r="M129" s="153">
        <f t="shared" si="18"/>
        <v>498256</v>
      </c>
      <c r="N129" s="153">
        <f t="shared" si="19"/>
        <v>0</v>
      </c>
    </row>
    <row r="130" spans="1:14" ht="12.75">
      <c r="A130" s="441" t="s">
        <v>313</v>
      </c>
      <c r="B130" s="441"/>
      <c r="C130" s="229"/>
      <c r="D130" s="440"/>
      <c r="E130" s="438"/>
      <c r="F130" s="439"/>
      <c r="G130" s="438"/>
      <c r="H130" s="439"/>
      <c r="I130" s="438"/>
      <c r="J130" s="438"/>
      <c r="K130" s="439"/>
      <c r="L130" s="438"/>
      <c r="M130" s="153">
        <f t="shared" si="18"/>
        <v>0</v>
      </c>
      <c r="N130" s="153">
        <f t="shared" si="19"/>
        <v>0</v>
      </c>
    </row>
    <row r="131" spans="1:14" ht="12.75">
      <c r="A131" s="241" t="s">
        <v>34</v>
      </c>
      <c r="B131" s="241" t="s">
        <v>196</v>
      </c>
      <c r="C131" s="229">
        <f>SUM(D131:G131)</f>
        <v>33136</v>
      </c>
      <c r="D131" s="437">
        <v>20674</v>
      </c>
      <c r="E131" s="229">
        <v>5552</v>
      </c>
      <c r="F131" s="228">
        <v>6910</v>
      </c>
      <c r="G131" s="229"/>
      <c r="H131" s="228"/>
      <c r="I131" s="229"/>
      <c r="J131" s="229"/>
      <c r="K131" s="228"/>
      <c r="L131" s="229"/>
      <c r="M131" s="153">
        <f t="shared" si="18"/>
        <v>33136</v>
      </c>
      <c r="N131" s="153">
        <f t="shared" si="19"/>
        <v>0</v>
      </c>
    </row>
    <row r="132" spans="1:14" ht="12.75">
      <c r="A132" s="208" t="s">
        <v>464</v>
      </c>
      <c r="B132" s="258"/>
      <c r="C132" s="209">
        <v>39262</v>
      </c>
      <c r="D132" s="209">
        <v>20732</v>
      </c>
      <c r="E132" s="209">
        <v>5567</v>
      </c>
      <c r="F132" s="212">
        <v>12963</v>
      </c>
      <c r="G132" s="209">
        <v>0</v>
      </c>
      <c r="H132" s="212">
        <v>0</v>
      </c>
      <c r="I132" s="209">
        <v>0</v>
      </c>
      <c r="J132" s="212">
        <v>0</v>
      </c>
      <c r="K132" s="209">
        <v>0</v>
      </c>
      <c r="L132" s="209">
        <v>0</v>
      </c>
      <c r="M132" s="153">
        <f t="shared" si="18"/>
        <v>39262</v>
      </c>
      <c r="N132" s="153">
        <f t="shared" si="19"/>
        <v>0</v>
      </c>
    </row>
    <row r="133" spans="1:14" ht="12.75">
      <c r="A133" s="208" t="s">
        <v>570</v>
      </c>
      <c r="B133" s="258"/>
      <c r="C133" s="209">
        <v>40639</v>
      </c>
      <c r="D133" s="209">
        <v>22086</v>
      </c>
      <c r="E133" s="209">
        <v>5590</v>
      </c>
      <c r="F133" s="212">
        <v>12643</v>
      </c>
      <c r="G133" s="209">
        <v>0</v>
      </c>
      <c r="H133" s="212">
        <v>0</v>
      </c>
      <c r="I133" s="209">
        <v>320</v>
      </c>
      <c r="J133" s="212">
        <v>0</v>
      </c>
      <c r="K133" s="209">
        <v>0</v>
      </c>
      <c r="L133" s="212">
        <v>0</v>
      </c>
      <c r="M133" s="153">
        <f t="shared" si="18"/>
        <v>40639</v>
      </c>
      <c r="N133" s="153">
        <f t="shared" si="19"/>
        <v>0</v>
      </c>
    </row>
    <row r="134" spans="1:14" ht="12.75">
      <c r="A134" s="208" t="s">
        <v>737</v>
      </c>
      <c r="B134" s="258"/>
      <c r="C134" s="209">
        <v>13</v>
      </c>
      <c r="D134" s="209"/>
      <c r="E134" s="209"/>
      <c r="F134" s="212">
        <v>13</v>
      </c>
      <c r="G134" s="209"/>
      <c r="H134" s="212"/>
      <c r="I134" s="209"/>
      <c r="J134" s="212"/>
      <c r="K134" s="209"/>
      <c r="L134" s="212"/>
      <c r="M134" s="153">
        <f t="shared" si="18"/>
        <v>13</v>
      </c>
      <c r="N134" s="153">
        <f t="shared" si="19"/>
        <v>0</v>
      </c>
    </row>
    <row r="135" spans="1:14" ht="12.75">
      <c r="A135" s="208" t="s">
        <v>735</v>
      </c>
      <c r="B135" s="258"/>
      <c r="C135" s="209">
        <v>-3786</v>
      </c>
      <c r="D135" s="209"/>
      <c r="E135" s="209"/>
      <c r="F135" s="212">
        <v>-3991</v>
      </c>
      <c r="G135" s="209"/>
      <c r="H135" s="212"/>
      <c r="I135" s="209">
        <v>205</v>
      </c>
      <c r="J135" s="212"/>
      <c r="K135" s="209"/>
      <c r="L135" s="212"/>
      <c r="M135" s="153">
        <f t="shared" si="18"/>
        <v>-3786</v>
      </c>
      <c r="N135" s="153">
        <f t="shared" si="19"/>
        <v>0</v>
      </c>
    </row>
    <row r="136" spans="1:14" ht="12.75">
      <c r="A136" s="208" t="s">
        <v>571</v>
      </c>
      <c r="B136" s="258"/>
      <c r="C136" s="209">
        <f>SUM(C134:C135)</f>
        <v>-3773</v>
      </c>
      <c r="D136" s="209">
        <f aca="true" t="shared" si="36" ref="D136:L136">SUM(D134:D135)</f>
        <v>0</v>
      </c>
      <c r="E136" s="209">
        <f t="shared" si="36"/>
        <v>0</v>
      </c>
      <c r="F136" s="209">
        <f t="shared" si="36"/>
        <v>-3978</v>
      </c>
      <c r="G136" s="209">
        <f t="shared" si="36"/>
        <v>0</v>
      </c>
      <c r="H136" s="209">
        <f t="shared" si="36"/>
        <v>0</v>
      </c>
      <c r="I136" s="209">
        <f t="shared" si="36"/>
        <v>205</v>
      </c>
      <c r="J136" s="209">
        <f t="shared" si="36"/>
        <v>0</v>
      </c>
      <c r="K136" s="209">
        <f t="shared" si="36"/>
        <v>0</v>
      </c>
      <c r="L136" s="209">
        <f t="shared" si="36"/>
        <v>0</v>
      </c>
      <c r="M136" s="153">
        <f t="shared" si="18"/>
        <v>-3773</v>
      </c>
      <c r="N136" s="153">
        <f t="shared" si="19"/>
        <v>0</v>
      </c>
    </row>
    <row r="137" spans="1:14" ht="12.75">
      <c r="A137" s="424" t="s">
        <v>736</v>
      </c>
      <c r="B137" s="257"/>
      <c r="C137" s="211">
        <f>C133+C136</f>
        <v>36866</v>
      </c>
      <c r="D137" s="211">
        <f aca="true" t="shared" si="37" ref="D137:L137">D133+D136</f>
        <v>22086</v>
      </c>
      <c r="E137" s="211">
        <f t="shared" si="37"/>
        <v>5590</v>
      </c>
      <c r="F137" s="211">
        <f t="shared" si="37"/>
        <v>8665</v>
      </c>
      <c r="G137" s="211">
        <f t="shared" si="37"/>
        <v>0</v>
      </c>
      <c r="H137" s="211">
        <f t="shared" si="37"/>
        <v>0</v>
      </c>
      <c r="I137" s="211">
        <f t="shared" si="37"/>
        <v>525</v>
      </c>
      <c r="J137" s="211">
        <f t="shared" si="37"/>
        <v>0</v>
      </c>
      <c r="K137" s="211">
        <f t="shared" si="37"/>
        <v>0</v>
      </c>
      <c r="L137" s="211">
        <f t="shared" si="37"/>
        <v>0</v>
      </c>
      <c r="M137" s="153">
        <f t="shared" si="18"/>
        <v>36866</v>
      </c>
      <c r="N137" s="153">
        <f t="shared" si="19"/>
        <v>0</v>
      </c>
    </row>
    <row r="138" spans="1:14" ht="12.75">
      <c r="A138" s="231" t="s">
        <v>314</v>
      </c>
      <c r="B138" s="231"/>
      <c r="C138" s="229"/>
      <c r="D138" s="228"/>
      <c r="E138" s="225"/>
      <c r="F138" s="224"/>
      <c r="G138" s="225"/>
      <c r="H138" s="224"/>
      <c r="I138" s="225"/>
      <c r="J138" s="225"/>
      <c r="K138" s="224"/>
      <c r="L138" s="225"/>
      <c r="M138" s="153">
        <f t="shared" si="18"/>
        <v>0</v>
      </c>
      <c r="N138" s="153">
        <f t="shared" si="19"/>
        <v>0</v>
      </c>
    </row>
    <row r="139" spans="1:14" s="68" customFormat="1" ht="12.75">
      <c r="A139" s="241" t="s">
        <v>34</v>
      </c>
      <c r="B139" s="241" t="s">
        <v>196</v>
      </c>
      <c r="C139" s="229">
        <f>SUM(D139:G139)</f>
        <v>24960</v>
      </c>
      <c r="D139" s="437">
        <v>17151</v>
      </c>
      <c r="E139" s="229">
        <v>4666</v>
      </c>
      <c r="F139" s="228">
        <v>3143</v>
      </c>
      <c r="G139" s="229"/>
      <c r="H139" s="228"/>
      <c r="I139" s="229"/>
      <c r="J139" s="229"/>
      <c r="K139" s="228"/>
      <c r="L139" s="229"/>
      <c r="M139" s="153">
        <f t="shared" si="18"/>
        <v>24960</v>
      </c>
      <c r="N139" s="153">
        <f t="shared" si="19"/>
        <v>0</v>
      </c>
    </row>
    <row r="140" spans="1:14" ht="12.75">
      <c r="A140" s="208" t="s">
        <v>464</v>
      </c>
      <c r="B140" s="258"/>
      <c r="C140" s="209">
        <v>27220</v>
      </c>
      <c r="D140" s="209">
        <v>17151</v>
      </c>
      <c r="E140" s="209">
        <v>4666</v>
      </c>
      <c r="F140" s="212">
        <v>5403</v>
      </c>
      <c r="G140" s="209">
        <v>0</v>
      </c>
      <c r="H140" s="212">
        <v>0</v>
      </c>
      <c r="I140" s="209">
        <v>0</v>
      </c>
      <c r="J140" s="212">
        <v>0</v>
      </c>
      <c r="K140" s="209">
        <v>0</v>
      </c>
      <c r="L140" s="209">
        <v>0</v>
      </c>
      <c r="M140" s="153">
        <f t="shared" si="18"/>
        <v>27220</v>
      </c>
      <c r="N140" s="153">
        <f t="shared" si="19"/>
        <v>0</v>
      </c>
    </row>
    <row r="141" spans="1:14" ht="12.75">
      <c r="A141" s="208" t="s">
        <v>570</v>
      </c>
      <c r="B141" s="258"/>
      <c r="C141" s="209">
        <v>27220</v>
      </c>
      <c r="D141" s="209">
        <v>18409</v>
      </c>
      <c r="E141" s="209">
        <v>5006</v>
      </c>
      <c r="F141" s="212">
        <v>3705</v>
      </c>
      <c r="G141" s="209">
        <v>0</v>
      </c>
      <c r="H141" s="212">
        <v>0</v>
      </c>
      <c r="I141" s="209">
        <v>100</v>
      </c>
      <c r="J141" s="212">
        <v>0</v>
      </c>
      <c r="K141" s="209">
        <v>0</v>
      </c>
      <c r="L141" s="212">
        <v>0</v>
      </c>
      <c r="M141" s="153">
        <f aca="true" t="shared" si="38" ref="M141:M204">SUM(D141:L141)</f>
        <v>27220</v>
      </c>
      <c r="N141" s="153">
        <f aca="true" t="shared" si="39" ref="N141:N204">C141-M141</f>
        <v>0</v>
      </c>
    </row>
    <row r="142" spans="1:14" ht="12.75">
      <c r="A142" s="208" t="s">
        <v>740</v>
      </c>
      <c r="B142" s="258"/>
      <c r="C142" s="209">
        <v>-61</v>
      </c>
      <c r="D142" s="209">
        <v>-61</v>
      </c>
      <c r="E142" s="209"/>
      <c r="F142" s="212"/>
      <c r="G142" s="209"/>
      <c r="H142" s="212"/>
      <c r="I142" s="209"/>
      <c r="J142" s="212"/>
      <c r="K142" s="209"/>
      <c r="L142" s="212"/>
      <c r="M142" s="153">
        <f t="shared" si="38"/>
        <v>-61</v>
      </c>
      <c r="N142" s="153">
        <f t="shared" si="39"/>
        <v>0</v>
      </c>
    </row>
    <row r="143" spans="1:14" ht="12.75">
      <c r="A143" s="208" t="s">
        <v>468</v>
      </c>
      <c r="B143" s="258"/>
      <c r="C143" s="209">
        <v>15</v>
      </c>
      <c r="D143" s="209"/>
      <c r="E143" s="209"/>
      <c r="F143" s="212">
        <v>15</v>
      </c>
      <c r="G143" s="209"/>
      <c r="H143" s="212"/>
      <c r="I143" s="209"/>
      <c r="J143" s="212"/>
      <c r="K143" s="209"/>
      <c r="L143" s="212"/>
      <c r="M143" s="153">
        <f t="shared" si="38"/>
        <v>15</v>
      </c>
      <c r="N143" s="153">
        <f t="shared" si="39"/>
        <v>0</v>
      </c>
    </row>
    <row r="144" spans="1:14" ht="12.75">
      <c r="A144" s="208" t="s">
        <v>737</v>
      </c>
      <c r="B144" s="258"/>
      <c r="C144" s="209"/>
      <c r="D144" s="209">
        <v>-738</v>
      </c>
      <c r="E144" s="209">
        <v>-256</v>
      </c>
      <c r="F144" s="212">
        <v>929</v>
      </c>
      <c r="G144" s="209"/>
      <c r="H144" s="212"/>
      <c r="I144" s="209">
        <v>65</v>
      </c>
      <c r="J144" s="212"/>
      <c r="K144" s="209"/>
      <c r="L144" s="212"/>
      <c r="M144" s="153">
        <f t="shared" si="38"/>
        <v>0</v>
      </c>
      <c r="N144" s="153">
        <f t="shared" si="39"/>
        <v>0</v>
      </c>
    </row>
    <row r="145" spans="1:14" ht="12.75">
      <c r="A145" s="208" t="s">
        <v>571</v>
      </c>
      <c r="B145" s="258"/>
      <c r="C145" s="209">
        <f>SUM(C142:C144)</f>
        <v>-46</v>
      </c>
      <c r="D145" s="209">
        <f aca="true" t="shared" si="40" ref="D145:L145">SUM(D142:D144)</f>
        <v>-799</v>
      </c>
      <c r="E145" s="209">
        <f t="shared" si="40"/>
        <v>-256</v>
      </c>
      <c r="F145" s="209">
        <f t="shared" si="40"/>
        <v>944</v>
      </c>
      <c r="G145" s="209">
        <f t="shared" si="40"/>
        <v>0</v>
      </c>
      <c r="H145" s="209">
        <f t="shared" si="40"/>
        <v>0</v>
      </c>
      <c r="I145" s="209">
        <f t="shared" si="40"/>
        <v>65</v>
      </c>
      <c r="J145" s="209">
        <f t="shared" si="40"/>
        <v>0</v>
      </c>
      <c r="K145" s="209">
        <f t="shared" si="40"/>
        <v>0</v>
      </c>
      <c r="L145" s="209">
        <f t="shared" si="40"/>
        <v>0</v>
      </c>
      <c r="M145" s="153">
        <f t="shared" si="38"/>
        <v>-46</v>
      </c>
      <c r="N145" s="153">
        <f t="shared" si="39"/>
        <v>0</v>
      </c>
    </row>
    <row r="146" spans="1:14" ht="12.75">
      <c r="A146" s="424" t="s">
        <v>736</v>
      </c>
      <c r="B146" s="257"/>
      <c r="C146" s="211">
        <f>C141+C145</f>
        <v>27174</v>
      </c>
      <c r="D146" s="211">
        <f aca="true" t="shared" si="41" ref="D146:L146">D141+D145</f>
        <v>17610</v>
      </c>
      <c r="E146" s="211">
        <f t="shared" si="41"/>
        <v>4750</v>
      </c>
      <c r="F146" s="211">
        <f t="shared" si="41"/>
        <v>4649</v>
      </c>
      <c r="G146" s="211">
        <f t="shared" si="41"/>
        <v>0</v>
      </c>
      <c r="H146" s="211">
        <f t="shared" si="41"/>
        <v>0</v>
      </c>
      <c r="I146" s="211">
        <f t="shared" si="41"/>
        <v>165</v>
      </c>
      <c r="J146" s="211">
        <f t="shared" si="41"/>
        <v>0</v>
      </c>
      <c r="K146" s="211">
        <f t="shared" si="41"/>
        <v>0</v>
      </c>
      <c r="L146" s="211">
        <f t="shared" si="41"/>
        <v>0</v>
      </c>
      <c r="M146" s="153">
        <f t="shared" si="38"/>
        <v>27174</v>
      </c>
      <c r="N146" s="153">
        <f t="shared" si="39"/>
        <v>0</v>
      </c>
    </row>
    <row r="147" spans="1:14" ht="12.75">
      <c r="A147" s="264" t="s">
        <v>315</v>
      </c>
      <c r="B147" s="245"/>
      <c r="C147" s="229"/>
      <c r="D147" s="228"/>
      <c r="E147" s="225"/>
      <c r="F147" s="224"/>
      <c r="G147" s="225"/>
      <c r="H147" s="224"/>
      <c r="I147" s="225"/>
      <c r="J147" s="225"/>
      <c r="K147" s="224"/>
      <c r="L147" s="225"/>
      <c r="M147" s="153">
        <f t="shared" si="38"/>
        <v>0</v>
      </c>
      <c r="N147" s="153">
        <f t="shared" si="39"/>
        <v>0</v>
      </c>
    </row>
    <row r="148" spans="1:14" s="68" customFormat="1" ht="12.75">
      <c r="A148" s="241" t="s">
        <v>34</v>
      </c>
      <c r="B148" s="241"/>
      <c r="C148" s="229">
        <f aca="true" t="shared" si="42" ref="C148:L150">C154+C161+C168+C175+C182+C189+C196+C203+C210+C217+C224+C231+C238+C245+C252+C259+C266+C273+C280+C287+C293+C300+C307</f>
        <v>359850</v>
      </c>
      <c r="D148" s="229">
        <f t="shared" si="42"/>
        <v>73095</v>
      </c>
      <c r="E148" s="229">
        <f t="shared" si="42"/>
        <v>19594</v>
      </c>
      <c r="F148" s="229">
        <f t="shared" si="42"/>
        <v>267161</v>
      </c>
      <c r="G148" s="229">
        <f t="shared" si="42"/>
        <v>0</v>
      </c>
      <c r="H148" s="229">
        <f t="shared" si="42"/>
        <v>0</v>
      </c>
      <c r="I148" s="229">
        <f t="shared" si="42"/>
        <v>0</v>
      </c>
      <c r="J148" s="229">
        <f t="shared" si="42"/>
        <v>0</v>
      </c>
      <c r="K148" s="229">
        <f t="shared" si="42"/>
        <v>0</v>
      </c>
      <c r="L148" s="229">
        <f t="shared" si="42"/>
        <v>0</v>
      </c>
      <c r="M148" s="153">
        <f t="shared" si="38"/>
        <v>359850</v>
      </c>
      <c r="N148" s="153">
        <f t="shared" si="39"/>
        <v>0</v>
      </c>
    </row>
    <row r="149" spans="1:14" s="68" customFormat="1" ht="12.75">
      <c r="A149" s="208" t="s">
        <v>464</v>
      </c>
      <c r="B149" s="241"/>
      <c r="C149" s="229">
        <f t="shared" si="42"/>
        <v>371456</v>
      </c>
      <c r="D149" s="229">
        <f t="shared" si="42"/>
        <v>78686</v>
      </c>
      <c r="E149" s="229">
        <f t="shared" si="42"/>
        <v>21104</v>
      </c>
      <c r="F149" s="229">
        <f t="shared" si="42"/>
        <v>271666</v>
      </c>
      <c r="G149" s="229">
        <f t="shared" si="42"/>
        <v>0</v>
      </c>
      <c r="H149" s="229">
        <f t="shared" si="42"/>
        <v>0</v>
      </c>
      <c r="I149" s="229">
        <f t="shared" si="42"/>
        <v>0</v>
      </c>
      <c r="J149" s="229">
        <f t="shared" si="42"/>
        <v>0</v>
      </c>
      <c r="K149" s="229">
        <f t="shared" si="42"/>
        <v>0</v>
      </c>
      <c r="L149" s="229">
        <f t="shared" si="42"/>
        <v>0</v>
      </c>
      <c r="M149" s="153">
        <f t="shared" si="38"/>
        <v>371456</v>
      </c>
      <c r="N149" s="153">
        <f t="shared" si="39"/>
        <v>0</v>
      </c>
    </row>
    <row r="150" spans="1:14" s="68" customFormat="1" ht="12.75">
      <c r="A150" s="208" t="s">
        <v>570</v>
      </c>
      <c r="B150" s="241"/>
      <c r="C150" s="229">
        <f t="shared" si="42"/>
        <v>398266</v>
      </c>
      <c r="D150" s="229">
        <f t="shared" si="42"/>
        <v>82474</v>
      </c>
      <c r="E150" s="229">
        <f t="shared" si="42"/>
        <v>22126</v>
      </c>
      <c r="F150" s="229">
        <f t="shared" si="42"/>
        <v>292141</v>
      </c>
      <c r="G150" s="229">
        <f t="shared" si="42"/>
        <v>0</v>
      </c>
      <c r="H150" s="229">
        <f t="shared" si="42"/>
        <v>0</v>
      </c>
      <c r="I150" s="229">
        <f t="shared" si="42"/>
        <v>1525</v>
      </c>
      <c r="J150" s="229">
        <f t="shared" si="42"/>
        <v>0</v>
      </c>
      <c r="K150" s="229">
        <f t="shared" si="42"/>
        <v>0</v>
      </c>
      <c r="L150" s="229">
        <f t="shared" si="42"/>
        <v>0</v>
      </c>
      <c r="M150" s="153">
        <f t="shared" si="38"/>
        <v>398266</v>
      </c>
      <c r="N150" s="153">
        <f t="shared" si="39"/>
        <v>0</v>
      </c>
    </row>
    <row r="151" spans="1:14" ht="12.75">
      <c r="A151" s="208" t="s">
        <v>571</v>
      </c>
      <c r="B151" s="258"/>
      <c r="C151" s="229">
        <f aca="true" t="shared" si="43" ref="C151:L152">C158+C165+C172+C179+C186+C193+C200+C207+C214+C221+C228+C235+C242+C249+C256+C263+C270+C277+C284+C290+C297+C304+C311</f>
        <v>35950</v>
      </c>
      <c r="D151" s="229">
        <f t="shared" si="43"/>
        <v>-649</v>
      </c>
      <c r="E151" s="229">
        <f t="shared" si="43"/>
        <v>1704</v>
      </c>
      <c r="F151" s="229">
        <f t="shared" si="43"/>
        <v>36290</v>
      </c>
      <c r="G151" s="229">
        <f t="shared" si="43"/>
        <v>0</v>
      </c>
      <c r="H151" s="229">
        <f t="shared" si="43"/>
        <v>0</v>
      </c>
      <c r="I151" s="229">
        <f t="shared" si="43"/>
        <v>-1395</v>
      </c>
      <c r="J151" s="229">
        <f t="shared" si="43"/>
        <v>0</v>
      </c>
      <c r="K151" s="229">
        <f t="shared" si="43"/>
        <v>0</v>
      </c>
      <c r="L151" s="229">
        <f t="shared" si="43"/>
        <v>0</v>
      </c>
      <c r="M151" s="153">
        <f t="shared" si="38"/>
        <v>35950</v>
      </c>
      <c r="N151" s="153">
        <f t="shared" si="39"/>
        <v>0</v>
      </c>
    </row>
    <row r="152" spans="1:14" ht="12.75">
      <c r="A152" s="424" t="s">
        <v>736</v>
      </c>
      <c r="B152" s="257"/>
      <c r="C152" s="226">
        <f t="shared" si="43"/>
        <v>434216</v>
      </c>
      <c r="D152" s="226">
        <f t="shared" si="43"/>
        <v>81825</v>
      </c>
      <c r="E152" s="226">
        <f t="shared" si="43"/>
        <v>23830</v>
      </c>
      <c r="F152" s="226">
        <f t="shared" si="43"/>
        <v>328431</v>
      </c>
      <c r="G152" s="226">
        <f t="shared" si="43"/>
        <v>0</v>
      </c>
      <c r="H152" s="226">
        <f t="shared" si="43"/>
        <v>0</v>
      </c>
      <c r="I152" s="226">
        <f t="shared" si="43"/>
        <v>130</v>
      </c>
      <c r="J152" s="226">
        <f t="shared" si="43"/>
        <v>0</v>
      </c>
      <c r="K152" s="226">
        <f t="shared" si="43"/>
        <v>0</v>
      </c>
      <c r="L152" s="226">
        <f t="shared" si="43"/>
        <v>0</v>
      </c>
      <c r="M152" s="153">
        <f t="shared" si="38"/>
        <v>434216</v>
      </c>
      <c r="N152" s="153">
        <f t="shared" si="39"/>
        <v>0</v>
      </c>
    </row>
    <row r="153" spans="1:14" ht="12.75">
      <c r="A153" s="227" t="s">
        <v>177</v>
      </c>
      <c r="B153" s="227"/>
      <c r="C153" s="229"/>
      <c r="D153" s="228"/>
      <c r="E153" s="229"/>
      <c r="F153" s="228"/>
      <c r="G153" s="229"/>
      <c r="H153" s="228"/>
      <c r="I153" s="229"/>
      <c r="J153" s="229"/>
      <c r="K153" s="228"/>
      <c r="L153" s="229"/>
      <c r="M153" s="153">
        <f t="shared" si="38"/>
        <v>0</v>
      </c>
      <c r="N153" s="153">
        <f t="shared" si="39"/>
        <v>0</v>
      </c>
    </row>
    <row r="154" spans="1:14" s="68" customFormat="1" ht="12.75">
      <c r="A154" s="241" t="s">
        <v>34</v>
      </c>
      <c r="B154" s="241" t="s">
        <v>196</v>
      </c>
      <c r="C154" s="229">
        <f>SUM(D154:G154)</f>
        <v>19648</v>
      </c>
      <c r="D154" s="228">
        <v>14526</v>
      </c>
      <c r="E154" s="229">
        <v>3906</v>
      </c>
      <c r="F154" s="228">
        <v>1216</v>
      </c>
      <c r="G154" s="229"/>
      <c r="H154" s="228"/>
      <c r="I154" s="229"/>
      <c r="J154" s="229"/>
      <c r="K154" s="228"/>
      <c r="L154" s="229"/>
      <c r="M154" s="153">
        <f t="shared" si="38"/>
        <v>19648</v>
      </c>
      <c r="N154" s="153">
        <f t="shared" si="39"/>
        <v>0</v>
      </c>
    </row>
    <row r="155" spans="1:14" ht="12.75">
      <c r="A155" s="208" t="s">
        <v>464</v>
      </c>
      <c r="B155" s="258"/>
      <c r="C155" s="209">
        <v>19726</v>
      </c>
      <c r="D155" s="209">
        <v>14587</v>
      </c>
      <c r="E155" s="209">
        <v>3923</v>
      </c>
      <c r="F155" s="212">
        <v>1216</v>
      </c>
      <c r="G155" s="209">
        <v>0</v>
      </c>
      <c r="H155" s="212">
        <v>0</v>
      </c>
      <c r="I155" s="209">
        <v>0</v>
      </c>
      <c r="J155" s="212">
        <v>0</v>
      </c>
      <c r="K155" s="209">
        <v>0</v>
      </c>
      <c r="L155" s="209">
        <v>0</v>
      </c>
      <c r="M155" s="153">
        <f t="shared" si="38"/>
        <v>19726</v>
      </c>
      <c r="N155" s="153">
        <f t="shared" si="39"/>
        <v>0</v>
      </c>
    </row>
    <row r="156" spans="1:14" ht="12.75">
      <c r="A156" s="208" t="s">
        <v>570</v>
      </c>
      <c r="B156" s="258"/>
      <c r="C156" s="209">
        <v>19842</v>
      </c>
      <c r="D156" s="209">
        <v>14680</v>
      </c>
      <c r="E156" s="209">
        <v>3946</v>
      </c>
      <c r="F156" s="212">
        <v>1166</v>
      </c>
      <c r="G156" s="209">
        <v>0</v>
      </c>
      <c r="H156" s="212">
        <v>0</v>
      </c>
      <c r="I156" s="209">
        <v>50</v>
      </c>
      <c r="J156" s="212">
        <v>0</v>
      </c>
      <c r="K156" s="209">
        <v>0</v>
      </c>
      <c r="L156" s="212">
        <v>0</v>
      </c>
      <c r="M156" s="153">
        <f t="shared" si="38"/>
        <v>19842</v>
      </c>
      <c r="N156" s="153">
        <f t="shared" si="39"/>
        <v>0</v>
      </c>
    </row>
    <row r="157" spans="1:164" ht="12.75">
      <c r="A157" s="208" t="s">
        <v>735</v>
      </c>
      <c r="B157" s="208"/>
      <c r="C157" s="208">
        <v>1018</v>
      </c>
      <c r="D157" s="208">
        <v>1070</v>
      </c>
      <c r="E157" s="208">
        <v>414</v>
      </c>
      <c r="F157" s="208">
        <v>-436</v>
      </c>
      <c r="G157" s="208"/>
      <c r="H157" s="208"/>
      <c r="I157" s="208">
        <v>-30</v>
      </c>
      <c r="J157" s="208"/>
      <c r="K157" s="208"/>
      <c r="L157" s="208"/>
      <c r="M157" s="153">
        <f t="shared" si="38"/>
        <v>1018</v>
      </c>
      <c r="N157" s="153">
        <f t="shared" si="39"/>
        <v>0</v>
      </c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08"/>
      <c r="BX157" s="208"/>
      <c r="BY157" s="208"/>
      <c r="BZ157" s="208"/>
      <c r="CA157" s="208"/>
      <c r="CB157" s="208"/>
      <c r="CC157" s="208"/>
      <c r="CD157" s="208"/>
      <c r="CE157" s="208"/>
      <c r="CF157" s="208"/>
      <c r="CG157" s="208"/>
      <c r="CH157" s="208"/>
      <c r="CI157" s="208"/>
      <c r="CJ157" s="208"/>
      <c r="CK157" s="208"/>
      <c r="CL157" s="208"/>
      <c r="CM157" s="208"/>
      <c r="CN157" s="208"/>
      <c r="CO157" s="208"/>
      <c r="CP157" s="208"/>
      <c r="CQ157" s="208"/>
      <c r="CR157" s="208"/>
      <c r="CS157" s="208"/>
      <c r="CT157" s="208"/>
      <c r="CU157" s="208"/>
      <c r="CV157" s="208"/>
      <c r="CW157" s="208"/>
      <c r="CX157" s="208"/>
      <c r="CY157" s="208"/>
      <c r="CZ157" s="208"/>
      <c r="DA157" s="208"/>
      <c r="DB157" s="208"/>
      <c r="DC157" s="208"/>
      <c r="DD157" s="208"/>
      <c r="DE157" s="208"/>
      <c r="DF157" s="208"/>
      <c r="DG157" s="208"/>
      <c r="DH157" s="208"/>
      <c r="DI157" s="208"/>
      <c r="DJ157" s="208"/>
      <c r="DK157" s="208"/>
      <c r="DL157" s="208"/>
      <c r="DM157" s="208"/>
      <c r="DN157" s="208"/>
      <c r="DO157" s="208"/>
      <c r="DP157" s="208"/>
      <c r="DQ157" s="208"/>
      <c r="DR157" s="208"/>
      <c r="DS157" s="208"/>
      <c r="DT157" s="208"/>
      <c r="DU157" s="208"/>
      <c r="DV157" s="208"/>
      <c r="DW157" s="208"/>
      <c r="DX157" s="208"/>
      <c r="DY157" s="208"/>
      <c r="DZ157" s="208"/>
      <c r="EA157" s="208"/>
      <c r="EB157" s="208"/>
      <c r="EC157" s="208"/>
      <c r="ED157" s="208"/>
      <c r="EE157" s="208"/>
      <c r="EF157" s="208"/>
      <c r="EG157" s="208"/>
      <c r="EH157" s="208"/>
      <c r="EI157" s="208"/>
      <c r="EJ157" s="208"/>
      <c r="EK157" s="208"/>
      <c r="EL157" s="208"/>
      <c r="EM157" s="208"/>
      <c r="EN157" s="208"/>
      <c r="EO157" s="208"/>
      <c r="EP157" s="208"/>
      <c r="EQ157" s="208"/>
      <c r="ER157" s="208"/>
      <c r="ES157" s="208"/>
      <c r="ET157" s="208"/>
      <c r="EU157" s="208"/>
      <c r="EV157" s="208"/>
      <c r="EW157" s="208"/>
      <c r="EX157" s="208"/>
      <c r="EY157" s="208"/>
      <c r="EZ157" s="208"/>
      <c r="FA157" s="208"/>
      <c r="FB157" s="208"/>
      <c r="FC157" s="208"/>
      <c r="FD157" s="208"/>
      <c r="FE157" s="208"/>
      <c r="FF157" s="208"/>
      <c r="FG157" s="208"/>
      <c r="FH157" s="208"/>
    </row>
    <row r="158" spans="1:14" ht="12.75">
      <c r="A158" s="208" t="s">
        <v>571</v>
      </c>
      <c r="B158" s="258"/>
      <c r="C158" s="209">
        <f aca="true" t="shared" si="44" ref="C158:L158">SUM(C157:C157)</f>
        <v>1018</v>
      </c>
      <c r="D158" s="209">
        <f t="shared" si="44"/>
        <v>1070</v>
      </c>
      <c r="E158" s="209">
        <f t="shared" si="44"/>
        <v>414</v>
      </c>
      <c r="F158" s="209">
        <f t="shared" si="44"/>
        <v>-436</v>
      </c>
      <c r="G158" s="209">
        <f t="shared" si="44"/>
        <v>0</v>
      </c>
      <c r="H158" s="209">
        <f t="shared" si="44"/>
        <v>0</v>
      </c>
      <c r="I158" s="209">
        <f t="shared" si="44"/>
        <v>-30</v>
      </c>
      <c r="J158" s="209">
        <f t="shared" si="44"/>
        <v>0</v>
      </c>
      <c r="K158" s="209">
        <f t="shared" si="44"/>
        <v>0</v>
      </c>
      <c r="L158" s="209">
        <f t="shared" si="44"/>
        <v>0</v>
      </c>
      <c r="M158" s="153">
        <f t="shared" si="38"/>
        <v>1018</v>
      </c>
      <c r="N158" s="153">
        <f t="shared" si="39"/>
        <v>0</v>
      </c>
    </row>
    <row r="159" spans="1:14" ht="12.75">
      <c r="A159" s="424" t="s">
        <v>736</v>
      </c>
      <c r="B159" s="257"/>
      <c r="C159" s="211">
        <f aca="true" t="shared" si="45" ref="C159:L159">C156+C158</f>
        <v>20860</v>
      </c>
      <c r="D159" s="211">
        <f t="shared" si="45"/>
        <v>15750</v>
      </c>
      <c r="E159" s="211">
        <f t="shared" si="45"/>
        <v>4360</v>
      </c>
      <c r="F159" s="211">
        <f t="shared" si="45"/>
        <v>730</v>
      </c>
      <c r="G159" s="211">
        <f t="shared" si="45"/>
        <v>0</v>
      </c>
      <c r="H159" s="211">
        <f t="shared" si="45"/>
        <v>0</v>
      </c>
      <c r="I159" s="211">
        <f t="shared" si="45"/>
        <v>20</v>
      </c>
      <c r="J159" s="211">
        <f t="shared" si="45"/>
        <v>0</v>
      </c>
      <c r="K159" s="211">
        <f t="shared" si="45"/>
        <v>0</v>
      </c>
      <c r="L159" s="211">
        <f t="shared" si="45"/>
        <v>0</v>
      </c>
      <c r="M159" s="153">
        <f t="shared" si="38"/>
        <v>20860</v>
      </c>
      <c r="N159" s="153">
        <f t="shared" si="39"/>
        <v>0</v>
      </c>
    </row>
    <row r="160" spans="1:14" ht="12.75">
      <c r="A160" s="230" t="s">
        <v>178</v>
      </c>
      <c r="B160" s="231"/>
      <c r="C160" s="229"/>
      <c r="D160" s="228"/>
      <c r="E160" s="229"/>
      <c r="F160" s="228"/>
      <c r="G160" s="229"/>
      <c r="H160" s="228"/>
      <c r="I160" s="229"/>
      <c r="J160" s="229"/>
      <c r="K160" s="228"/>
      <c r="L160" s="229"/>
      <c r="M160" s="153">
        <f t="shared" si="38"/>
        <v>0</v>
      </c>
      <c r="N160" s="153">
        <f t="shared" si="39"/>
        <v>0</v>
      </c>
    </row>
    <row r="161" spans="1:14" s="68" customFormat="1" ht="12.75">
      <c r="A161" s="241" t="s">
        <v>34</v>
      </c>
      <c r="B161" s="241" t="s">
        <v>196</v>
      </c>
      <c r="C161" s="229">
        <f>SUM(D161:G161)</f>
        <v>3822</v>
      </c>
      <c r="D161" s="228">
        <v>2662</v>
      </c>
      <c r="E161" s="229">
        <v>719</v>
      </c>
      <c r="F161" s="228">
        <v>441</v>
      </c>
      <c r="G161" s="229"/>
      <c r="H161" s="228"/>
      <c r="I161" s="229"/>
      <c r="J161" s="229"/>
      <c r="K161" s="228"/>
      <c r="L161" s="229"/>
      <c r="M161" s="153">
        <f t="shared" si="38"/>
        <v>3822</v>
      </c>
      <c r="N161" s="153">
        <f t="shared" si="39"/>
        <v>0</v>
      </c>
    </row>
    <row r="162" spans="1:14" ht="12.75">
      <c r="A162" s="208" t="s">
        <v>464</v>
      </c>
      <c r="B162" s="258"/>
      <c r="C162" s="209">
        <v>3892</v>
      </c>
      <c r="D162" s="209">
        <v>2717</v>
      </c>
      <c r="E162" s="209">
        <v>734</v>
      </c>
      <c r="F162" s="212">
        <v>441</v>
      </c>
      <c r="G162" s="209">
        <v>0</v>
      </c>
      <c r="H162" s="212">
        <v>0</v>
      </c>
      <c r="I162" s="209">
        <v>0</v>
      </c>
      <c r="J162" s="212">
        <v>0</v>
      </c>
      <c r="K162" s="209">
        <v>0</v>
      </c>
      <c r="L162" s="209">
        <v>0</v>
      </c>
      <c r="M162" s="153">
        <f t="shared" si="38"/>
        <v>3892</v>
      </c>
      <c r="N162" s="153">
        <f t="shared" si="39"/>
        <v>0</v>
      </c>
    </row>
    <row r="163" spans="1:14" ht="12.75">
      <c r="A163" s="208" t="s">
        <v>570</v>
      </c>
      <c r="B163" s="258"/>
      <c r="C163" s="209">
        <v>3996</v>
      </c>
      <c r="D163" s="209">
        <v>2799</v>
      </c>
      <c r="E163" s="209">
        <v>756</v>
      </c>
      <c r="F163" s="212">
        <v>391</v>
      </c>
      <c r="G163" s="209">
        <v>0</v>
      </c>
      <c r="H163" s="212">
        <v>0</v>
      </c>
      <c r="I163" s="209">
        <v>50</v>
      </c>
      <c r="J163" s="212">
        <v>0</v>
      </c>
      <c r="K163" s="209">
        <v>0</v>
      </c>
      <c r="L163" s="212">
        <v>0</v>
      </c>
      <c r="M163" s="153">
        <f t="shared" si="38"/>
        <v>3996</v>
      </c>
      <c r="N163" s="153">
        <f t="shared" si="39"/>
        <v>0</v>
      </c>
    </row>
    <row r="164" spans="1:14" ht="12.75">
      <c r="A164" s="208" t="s">
        <v>735</v>
      </c>
      <c r="B164" s="258"/>
      <c r="C164" s="209">
        <v>-236</v>
      </c>
      <c r="D164" s="209">
        <v>-249</v>
      </c>
      <c r="E164" s="209">
        <v>44</v>
      </c>
      <c r="F164" s="212">
        <v>19</v>
      </c>
      <c r="G164" s="209"/>
      <c r="H164" s="212"/>
      <c r="I164" s="209">
        <v>-50</v>
      </c>
      <c r="J164" s="212"/>
      <c r="K164" s="209"/>
      <c r="L164" s="212"/>
      <c r="M164" s="153">
        <f t="shared" si="38"/>
        <v>-236</v>
      </c>
      <c r="N164" s="153">
        <f t="shared" si="39"/>
        <v>0</v>
      </c>
    </row>
    <row r="165" spans="1:14" ht="12.75">
      <c r="A165" s="208" t="s">
        <v>571</v>
      </c>
      <c r="B165" s="258"/>
      <c r="C165" s="209">
        <f aca="true" t="shared" si="46" ref="C165:L165">SUM(C164:C164)</f>
        <v>-236</v>
      </c>
      <c r="D165" s="209">
        <f t="shared" si="46"/>
        <v>-249</v>
      </c>
      <c r="E165" s="209">
        <f t="shared" si="46"/>
        <v>44</v>
      </c>
      <c r="F165" s="209">
        <f t="shared" si="46"/>
        <v>19</v>
      </c>
      <c r="G165" s="209">
        <f t="shared" si="46"/>
        <v>0</v>
      </c>
      <c r="H165" s="209">
        <f t="shared" si="46"/>
        <v>0</v>
      </c>
      <c r="I165" s="209">
        <f t="shared" si="46"/>
        <v>-50</v>
      </c>
      <c r="J165" s="209">
        <f t="shared" si="46"/>
        <v>0</v>
      </c>
      <c r="K165" s="209">
        <f t="shared" si="46"/>
        <v>0</v>
      </c>
      <c r="L165" s="209">
        <f t="shared" si="46"/>
        <v>0</v>
      </c>
      <c r="M165" s="153">
        <f t="shared" si="38"/>
        <v>-236</v>
      </c>
      <c r="N165" s="153">
        <f t="shared" si="39"/>
        <v>0</v>
      </c>
    </row>
    <row r="166" spans="1:14" ht="12.75">
      <c r="A166" s="424" t="s">
        <v>736</v>
      </c>
      <c r="B166" s="257"/>
      <c r="C166" s="211">
        <f aca="true" t="shared" si="47" ref="C166:L166">C163+C165</f>
        <v>3760</v>
      </c>
      <c r="D166" s="211">
        <f t="shared" si="47"/>
        <v>2550</v>
      </c>
      <c r="E166" s="211">
        <f t="shared" si="47"/>
        <v>800</v>
      </c>
      <c r="F166" s="211">
        <f t="shared" si="47"/>
        <v>410</v>
      </c>
      <c r="G166" s="211">
        <f t="shared" si="47"/>
        <v>0</v>
      </c>
      <c r="H166" s="211">
        <f t="shared" si="47"/>
        <v>0</v>
      </c>
      <c r="I166" s="211">
        <f t="shared" si="47"/>
        <v>0</v>
      </c>
      <c r="J166" s="211">
        <f t="shared" si="47"/>
        <v>0</v>
      </c>
      <c r="K166" s="211">
        <f t="shared" si="47"/>
        <v>0</v>
      </c>
      <c r="L166" s="211">
        <f t="shared" si="47"/>
        <v>0</v>
      </c>
      <c r="M166" s="153">
        <f t="shared" si="38"/>
        <v>3760</v>
      </c>
      <c r="N166" s="153">
        <f t="shared" si="39"/>
        <v>0</v>
      </c>
    </row>
    <row r="167" spans="1:14" ht="12.75">
      <c r="A167" s="230" t="s">
        <v>179</v>
      </c>
      <c r="B167" s="231"/>
      <c r="C167" s="229"/>
      <c r="D167" s="228"/>
      <c r="E167" s="229"/>
      <c r="F167" s="228"/>
      <c r="G167" s="229"/>
      <c r="H167" s="228"/>
      <c r="I167" s="229"/>
      <c r="J167" s="229"/>
      <c r="K167" s="228"/>
      <c r="L167" s="229"/>
      <c r="M167" s="153">
        <f t="shared" si="38"/>
        <v>0</v>
      </c>
      <c r="N167" s="153">
        <f t="shared" si="39"/>
        <v>0</v>
      </c>
    </row>
    <row r="168" spans="1:14" s="68" customFormat="1" ht="12.75">
      <c r="A168" s="241" t="s">
        <v>34</v>
      </c>
      <c r="B168" s="241" t="s">
        <v>196</v>
      </c>
      <c r="C168" s="229">
        <f>SUM(D168:G168)</f>
        <v>5589</v>
      </c>
      <c r="D168" s="228">
        <v>1090</v>
      </c>
      <c r="E168" s="229">
        <v>294</v>
      </c>
      <c r="F168" s="228">
        <v>4205</v>
      </c>
      <c r="G168" s="229"/>
      <c r="H168" s="228"/>
      <c r="I168" s="229"/>
      <c r="J168" s="229"/>
      <c r="K168" s="228"/>
      <c r="L168" s="229"/>
      <c r="M168" s="153">
        <f t="shared" si="38"/>
        <v>5589</v>
      </c>
      <c r="N168" s="153">
        <f t="shared" si="39"/>
        <v>0</v>
      </c>
    </row>
    <row r="169" spans="1:14" ht="12.75">
      <c r="A169" s="208" t="s">
        <v>464</v>
      </c>
      <c r="B169" s="258"/>
      <c r="C169" s="209">
        <v>5670</v>
      </c>
      <c r="D169" s="209">
        <v>1154</v>
      </c>
      <c r="E169" s="209">
        <v>311</v>
      </c>
      <c r="F169" s="212">
        <v>4205</v>
      </c>
      <c r="G169" s="209">
        <v>0</v>
      </c>
      <c r="H169" s="212">
        <v>0</v>
      </c>
      <c r="I169" s="209">
        <v>0</v>
      </c>
      <c r="J169" s="212">
        <v>0</v>
      </c>
      <c r="K169" s="209">
        <v>0</v>
      </c>
      <c r="L169" s="209">
        <v>0</v>
      </c>
      <c r="M169" s="153">
        <f t="shared" si="38"/>
        <v>5670</v>
      </c>
      <c r="N169" s="153">
        <f t="shared" si="39"/>
        <v>0</v>
      </c>
    </row>
    <row r="170" spans="1:14" ht="12.75">
      <c r="A170" s="208" t="s">
        <v>570</v>
      </c>
      <c r="B170" s="258"/>
      <c r="C170" s="209">
        <v>5790</v>
      </c>
      <c r="D170" s="209">
        <v>1248</v>
      </c>
      <c r="E170" s="209">
        <v>337</v>
      </c>
      <c r="F170" s="212">
        <v>4105</v>
      </c>
      <c r="G170" s="209">
        <v>0</v>
      </c>
      <c r="H170" s="212">
        <v>0</v>
      </c>
      <c r="I170" s="209">
        <v>100</v>
      </c>
      <c r="J170" s="212">
        <v>0</v>
      </c>
      <c r="K170" s="209">
        <v>0</v>
      </c>
      <c r="L170" s="212">
        <v>0</v>
      </c>
      <c r="M170" s="153">
        <f t="shared" si="38"/>
        <v>5790</v>
      </c>
      <c r="N170" s="153">
        <f t="shared" si="39"/>
        <v>0</v>
      </c>
    </row>
    <row r="171" spans="1:14" ht="12.75">
      <c r="A171" s="208" t="s">
        <v>735</v>
      </c>
      <c r="B171" s="258"/>
      <c r="C171" s="209">
        <v>415</v>
      </c>
      <c r="D171" s="209">
        <v>102</v>
      </c>
      <c r="E171" s="209">
        <v>143</v>
      </c>
      <c r="F171" s="212">
        <v>270</v>
      </c>
      <c r="G171" s="209"/>
      <c r="H171" s="212"/>
      <c r="I171" s="209">
        <v>-100</v>
      </c>
      <c r="J171" s="212"/>
      <c r="K171" s="209"/>
      <c r="L171" s="212"/>
      <c r="M171" s="153">
        <f t="shared" si="38"/>
        <v>415</v>
      </c>
      <c r="N171" s="153">
        <f t="shared" si="39"/>
        <v>0</v>
      </c>
    </row>
    <row r="172" spans="1:14" ht="12.75">
      <c r="A172" s="208" t="s">
        <v>571</v>
      </c>
      <c r="B172" s="258"/>
      <c r="C172" s="209">
        <f aca="true" t="shared" si="48" ref="C172:L172">SUM(C171:C171)</f>
        <v>415</v>
      </c>
      <c r="D172" s="209">
        <f t="shared" si="48"/>
        <v>102</v>
      </c>
      <c r="E172" s="209">
        <f t="shared" si="48"/>
        <v>143</v>
      </c>
      <c r="F172" s="209">
        <f t="shared" si="48"/>
        <v>270</v>
      </c>
      <c r="G172" s="209">
        <f t="shared" si="48"/>
        <v>0</v>
      </c>
      <c r="H172" s="209">
        <f t="shared" si="48"/>
        <v>0</v>
      </c>
      <c r="I172" s="209">
        <f t="shared" si="48"/>
        <v>-100</v>
      </c>
      <c r="J172" s="209">
        <f t="shared" si="48"/>
        <v>0</v>
      </c>
      <c r="K172" s="209">
        <f t="shared" si="48"/>
        <v>0</v>
      </c>
      <c r="L172" s="209">
        <f t="shared" si="48"/>
        <v>0</v>
      </c>
      <c r="M172" s="153">
        <f t="shared" si="38"/>
        <v>415</v>
      </c>
      <c r="N172" s="153">
        <f t="shared" si="39"/>
        <v>0</v>
      </c>
    </row>
    <row r="173" spans="1:14" ht="12.75">
      <c r="A173" s="424" t="s">
        <v>736</v>
      </c>
      <c r="B173" s="257"/>
      <c r="C173" s="211">
        <f aca="true" t="shared" si="49" ref="C173:L173">C170+C172</f>
        <v>6205</v>
      </c>
      <c r="D173" s="211">
        <f t="shared" si="49"/>
        <v>1350</v>
      </c>
      <c r="E173" s="211">
        <f t="shared" si="49"/>
        <v>480</v>
      </c>
      <c r="F173" s="211">
        <f t="shared" si="49"/>
        <v>4375</v>
      </c>
      <c r="G173" s="211">
        <f t="shared" si="49"/>
        <v>0</v>
      </c>
      <c r="H173" s="211">
        <f t="shared" si="49"/>
        <v>0</v>
      </c>
      <c r="I173" s="211">
        <f t="shared" si="49"/>
        <v>0</v>
      </c>
      <c r="J173" s="211">
        <f t="shared" si="49"/>
        <v>0</v>
      </c>
      <c r="K173" s="211">
        <f t="shared" si="49"/>
        <v>0</v>
      </c>
      <c r="L173" s="211">
        <f t="shared" si="49"/>
        <v>0</v>
      </c>
      <c r="M173" s="153">
        <f t="shared" si="38"/>
        <v>6205</v>
      </c>
      <c r="N173" s="153">
        <f t="shared" si="39"/>
        <v>0</v>
      </c>
    </row>
    <row r="174" spans="1:14" ht="12.75">
      <c r="A174" s="230" t="s">
        <v>180</v>
      </c>
      <c r="B174" s="230"/>
      <c r="C174" s="229"/>
      <c r="D174" s="228"/>
      <c r="E174" s="229"/>
      <c r="F174" s="228"/>
      <c r="G174" s="229"/>
      <c r="H174" s="228"/>
      <c r="I174" s="229"/>
      <c r="J174" s="229"/>
      <c r="K174" s="228"/>
      <c r="L174" s="229"/>
      <c r="M174" s="153">
        <f t="shared" si="38"/>
        <v>0</v>
      </c>
      <c r="N174" s="153">
        <f t="shared" si="39"/>
        <v>0</v>
      </c>
    </row>
    <row r="175" spans="1:14" s="68" customFormat="1" ht="12.75">
      <c r="A175" s="241" t="s">
        <v>34</v>
      </c>
      <c r="B175" s="241" t="s">
        <v>196</v>
      </c>
      <c r="C175" s="229">
        <f>SUM(D175:G175)</f>
        <v>8664</v>
      </c>
      <c r="D175" s="228">
        <v>3308</v>
      </c>
      <c r="E175" s="229">
        <v>869</v>
      </c>
      <c r="F175" s="228">
        <v>4487</v>
      </c>
      <c r="G175" s="229"/>
      <c r="H175" s="228"/>
      <c r="I175" s="229"/>
      <c r="J175" s="229"/>
      <c r="K175" s="228"/>
      <c r="L175" s="229"/>
      <c r="M175" s="153">
        <f t="shared" si="38"/>
        <v>8664</v>
      </c>
      <c r="N175" s="153">
        <f t="shared" si="39"/>
        <v>0</v>
      </c>
    </row>
    <row r="176" spans="1:14" ht="12.75">
      <c r="A176" s="208" t="s">
        <v>464</v>
      </c>
      <c r="B176" s="258"/>
      <c r="C176" s="209">
        <v>8751</v>
      </c>
      <c r="D176" s="209">
        <v>3377</v>
      </c>
      <c r="E176" s="209">
        <v>887</v>
      </c>
      <c r="F176" s="212">
        <v>4487</v>
      </c>
      <c r="G176" s="209">
        <v>0</v>
      </c>
      <c r="H176" s="212">
        <v>0</v>
      </c>
      <c r="I176" s="209">
        <v>0</v>
      </c>
      <c r="J176" s="212">
        <v>0</v>
      </c>
      <c r="K176" s="209">
        <v>0</v>
      </c>
      <c r="L176" s="209">
        <v>0</v>
      </c>
      <c r="M176" s="153">
        <f t="shared" si="38"/>
        <v>8751</v>
      </c>
      <c r="N176" s="153">
        <f t="shared" si="39"/>
        <v>0</v>
      </c>
    </row>
    <row r="177" spans="1:14" ht="12.75">
      <c r="A177" s="208" t="s">
        <v>570</v>
      </c>
      <c r="B177" s="258"/>
      <c r="C177" s="209">
        <v>8880</v>
      </c>
      <c r="D177" s="209">
        <v>3479</v>
      </c>
      <c r="E177" s="209">
        <v>914</v>
      </c>
      <c r="F177" s="212">
        <v>4407</v>
      </c>
      <c r="G177" s="209">
        <v>0</v>
      </c>
      <c r="H177" s="212">
        <v>0</v>
      </c>
      <c r="I177" s="209">
        <v>80</v>
      </c>
      <c r="J177" s="212">
        <v>0</v>
      </c>
      <c r="K177" s="209">
        <v>0</v>
      </c>
      <c r="L177" s="212">
        <v>0</v>
      </c>
      <c r="M177" s="153">
        <f t="shared" si="38"/>
        <v>8880</v>
      </c>
      <c r="N177" s="153">
        <f t="shared" si="39"/>
        <v>0</v>
      </c>
    </row>
    <row r="178" spans="1:14" ht="12.75">
      <c r="A178" s="208" t="s">
        <v>735</v>
      </c>
      <c r="B178" s="258"/>
      <c r="C178" s="209">
        <v>-1135</v>
      </c>
      <c r="D178" s="209">
        <v>-1179</v>
      </c>
      <c r="E178" s="209">
        <v>-214</v>
      </c>
      <c r="F178" s="212">
        <v>303</v>
      </c>
      <c r="G178" s="209"/>
      <c r="H178" s="212"/>
      <c r="I178" s="209">
        <v>-45</v>
      </c>
      <c r="J178" s="212"/>
      <c r="K178" s="209"/>
      <c r="L178" s="212"/>
      <c r="M178" s="153">
        <f t="shared" si="38"/>
        <v>-1135</v>
      </c>
      <c r="N178" s="153">
        <f t="shared" si="39"/>
        <v>0</v>
      </c>
    </row>
    <row r="179" spans="1:14" ht="12.75">
      <c r="A179" s="208" t="s">
        <v>571</v>
      </c>
      <c r="B179" s="258"/>
      <c r="C179" s="209">
        <f aca="true" t="shared" si="50" ref="C179:L179">SUM(C178:C178)</f>
        <v>-1135</v>
      </c>
      <c r="D179" s="209">
        <f t="shared" si="50"/>
        <v>-1179</v>
      </c>
      <c r="E179" s="209">
        <f t="shared" si="50"/>
        <v>-214</v>
      </c>
      <c r="F179" s="209">
        <f t="shared" si="50"/>
        <v>303</v>
      </c>
      <c r="G179" s="209">
        <f t="shared" si="50"/>
        <v>0</v>
      </c>
      <c r="H179" s="209">
        <f t="shared" si="50"/>
        <v>0</v>
      </c>
      <c r="I179" s="209">
        <f t="shared" si="50"/>
        <v>-45</v>
      </c>
      <c r="J179" s="209">
        <f t="shared" si="50"/>
        <v>0</v>
      </c>
      <c r="K179" s="209">
        <f t="shared" si="50"/>
        <v>0</v>
      </c>
      <c r="L179" s="209">
        <f t="shared" si="50"/>
        <v>0</v>
      </c>
      <c r="M179" s="153">
        <f t="shared" si="38"/>
        <v>-1135</v>
      </c>
      <c r="N179" s="153">
        <f t="shared" si="39"/>
        <v>0</v>
      </c>
    </row>
    <row r="180" spans="1:14" ht="12.75">
      <c r="A180" s="424" t="s">
        <v>736</v>
      </c>
      <c r="B180" s="257"/>
      <c r="C180" s="211">
        <f aca="true" t="shared" si="51" ref="C180:L180">C177+C179</f>
        <v>7745</v>
      </c>
      <c r="D180" s="211">
        <f t="shared" si="51"/>
        <v>2300</v>
      </c>
      <c r="E180" s="211">
        <f t="shared" si="51"/>
        <v>700</v>
      </c>
      <c r="F180" s="211">
        <f t="shared" si="51"/>
        <v>4710</v>
      </c>
      <c r="G180" s="211">
        <f t="shared" si="51"/>
        <v>0</v>
      </c>
      <c r="H180" s="211">
        <f t="shared" si="51"/>
        <v>0</v>
      </c>
      <c r="I180" s="211">
        <f t="shared" si="51"/>
        <v>35</v>
      </c>
      <c r="J180" s="211">
        <f t="shared" si="51"/>
        <v>0</v>
      </c>
      <c r="K180" s="211">
        <f t="shared" si="51"/>
        <v>0</v>
      </c>
      <c r="L180" s="211">
        <f t="shared" si="51"/>
        <v>0</v>
      </c>
      <c r="M180" s="153">
        <f t="shared" si="38"/>
        <v>7745</v>
      </c>
      <c r="N180" s="153">
        <f t="shared" si="39"/>
        <v>0</v>
      </c>
    </row>
    <row r="181" spans="1:14" ht="12.75">
      <c r="A181" s="231" t="s">
        <v>181</v>
      </c>
      <c r="B181" s="230"/>
      <c r="C181" s="229"/>
      <c r="D181" s="228"/>
      <c r="E181" s="229"/>
      <c r="F181" s="228"/>
      <c r="G181" s="229"/>
      <c r="H181" s="228"/>
      <c r="I181" s="229"/>
      <c r="J181" s="229"/>
      <c r="K181" s="228"/>
      <c r="L181" s="229"/>
      <c r="M181" s="153">
        <f t="shared" si="38"/>
        <v>0</v>
      </c>
      <c r="N181" s="153">
        <f t="shared" si="39"/>
        <v>0</v>
      </c>
    </row>
    <row r="182" spans="1:14" s="68" customFormat="1" ht="12.75">
      <c r="A182" s="241" t="s">
        <v>34</v>
      </c>
      <c r="B182" s="241" t="s">
        <v>196</v>
      </c>
      <c r="C182" s="229">
        <f>SUM(D182:G182)</f>
        <v>10128</v>
      </c>
      <c r="D182" s="228">
        <v>2560</v>
      </c>
      <c r="E182" s="229">
        <v>691</v>
      </c>
      <c r="F182" s="228">
        <v>6877</v>
      </c>
      <c r="G182" s="229"/>
      <c r="H182" s="228"/>
      <c r="I182" s="229"/>
      <c r="J182" s="229"/>
      <c r="K182" s="228"/>
      <c r="L182" s="229"/>
      <c r="M182" s="153">
        <f t="shared" si="38"/>
        <v>10128</v>
      </c>
      <c r="N182" s="153">
        <f t="shared" si="39"/>
        <v>0</v>
      </c>
    </row>
    <row r="183" spans="1:14" s="68" customFormat="1" ht="12.75">
      <c r="A183" s="241" t="s">
        <v>464</v>
      </c>
      <c r="B183" s="241"/>
      <c r="C183" s="229">
        <v>10128</v>
      </c>
      <c r="D183" s="228">
        <v>2560</v>
      </c>
      <c r="E183" s="229">
        <v>691</v>
      </c>
      <c r="F183" s="228">
        <v>6877</v>
      </c>
      <c r="G183" s="229">
        <v>0</v>
      </c>
      <c r="H183" s="228">
        <v>0</v>
      </c>
      <c r="I183" s="229">
        <v>0</v>
      </c>
      <c r="J183" s="229">
        <v>0</v>
      </c>
      <c r="K183" s="228">
        <v>0</v>
      </c>
      <c r="L183" s="229">
        <v>0</v>
      </c>
      <c r="M183" s="153">
        <f t="shared" si="38"/>
        <v>10128</v>
      </c>
      <c r="N183" s="153">
        <f t="shared" si="39"/>
        <v>0</v>
      </c>
    </row>
    <row r="184" spans="1:14" s="68" customFormat="1" ht="12.75">
      <c r="A184" s="208" t="s">
        <v>570</v>
      </c>
      <c r="B184" s="241"/>
      <c r="C184" s="229">
        <v>10128</v>
      </c>
      <c r="D184" s="228">
        <v>2560</v>
      </c>
      <c r="E184" s="229">
        <v>691</v>
      </c>
      <c r="F184" s="228">
        <v>6777</v>
      </c>
      <c r="G184" s="229">
        <v>0</v>
      </c>
      <c r="H184" s="228">
        <v>0</v>
      </c>
      <c r="I184" s="229">
        <v>100</v>
      </c>
      <c r="J184" s="229">
        <v>0</v>
      </c>
      <c r="K184" s="228">
        <v>0</v>
      </c>
      <c r="L184" s="229">
        <v>0</v>
      </c>
      <c r="M184" s="153">
        <f t="shared" si="38"/>
        <v>10128</v>
      </c>
      <c r="N184" s="153">
        <f t="shared" si="39"/>
        <v>0</v>
      </c>
    </row>
    <row r="185" spans="1:14" s="68" customFormat="1" ht="12.75">
      <c r="A185" s="208" t="s">
        <v>735</v>
      </c>
      <c r="B185" s="258"/>
      <c r="C185" s="209">
        <v>-68</v>
      </c>
      <c r="D185" s="228">
        <v>140</v>
      </c>
      <c r="E185" s="229">
        <v>119</v>
      </c>
      <c r="F185" s="228">
        <v>-227</v>
      </c>
      <c r="G185" s="229"/>
      <c r="H185" s="228"/>
      <c r="I185" s="229">
        <v>-100</v>
      </c>
      <c r="J185" s="229"/>
      <c r="K185" s="228"/>
      <c r="L185" s="229"/>
      <c r="M185" s="153">
        <f t="shared" si="38"/>
        <v>-68</v>
      </c>
      <c r="N185" s="153">
        <f t="shared" si="39"/>
        <v>0</v>
      </c>
    </row>
    <row r="186" spans="1:14" ht="12.75">
      <c r="A186" s="208" t="s">
        <v>571</v>
      </c>
      <c r="B186" s="258"/>
      <c r="C186" s="209">
        <f aca="true" t="shared" si="52" ref="C186:L186">SUM(C185:C185)</f>
        <v>-68</v>
      </c>
      <c r="D186" s="209">
        <f t="shared" si="52"/>
        <v>140</v>
      </c>
      <c r="E186" s="209">
        <f t="shared" si="52"/>
        <v>119</v>
      </c>
      <c r="F186" s="209">
        <f t="shared" si="52"/>
        <v>-227</v>
      </c>
      <c r="G186" s="209">
        <f t="shared" si="52"/>
        <v>0</v>
      </c>
      <c r="H186" s="209">
        <f t="shared" si="52"/>
        <v>0</v>
      </c>
      <c r="I186" s="209">
        <f t="shared" si="52"/>
        <v>-100</v>
      </c>
      <c r="J186" s="209">
        <f t="shared" si="52"/>
        <v>0</v>
      </c>
      <c r="K186" s="209">
        <f t="shared" si="52"/>
        <v>0</v>
      </c>
      <c r="L186" s="209">
        <f t="shared" si="52"/>
        <v>0</v>
      </c>
      <c r="M186" s="153">
        <f t="shared" si="38"/>
        <v>-68</v>
      </c>
      <c r="N186" s="153">
        <f t="shared" si="39"/>
        <v>0</v>
      </c>
    </row>
    <row r="187" spans="1:14" ht="12.75">
      <c r="A187" s="424" t="s">
        <v>736</v>
      </c>
      <c r="B187" s="257"/>
      <c r="C187" s="211">
        <f aca="true" t="shared" si="53" ref="C187:L187">C184+C186</f>
        <v>10060</v>
      </c>
      <c r="D187" s="211">
        <f t="shared" si="53"/>
        <v>2700</v>
      </c>
      <c r="E187" s="211">
        <f t="shared" si="53"/>
        <v>810</v>
      </c>
      <c r="F187" s="211">
        <f t="shared" si="53"/>
        <v>6550</v>
      </c>
      <c r="G187" s="211">
        <f t="shared" si="53"/>
        <v>0</v>
      </c>
      <c r="H187" s="211">
        <f t="shared" si="53"/>
        <v>0</v>
      </c>
      <c r="I187" s="211">
        <f t="shared" si="53"/>
        <v>0</v>
      </c>
      <c r="J187" s="211">
        <f t="shared" si="53"/>
        <v>0</v>
      </c>
      <c r="K187" s="211">
        <f t="shared" si="53"/>
        <v>0</v>
      </c>
      <c r="L187" s="211">
        <f t="shared" si="53"/>
        <v>0</v>
      </c>
      <c r="M187" s="153">
        <f t="shared" si="38"/>
        <v>10060</v>
      </c>
      <c r="N187" s="153">
        <f t="shared" si="39"/>
        <v>0</v>
      </c>
    </row>
    <row r="188" spans="1:14" ht="12.75">
      <c r="A188" s="230" t="s">
        <v>182</v>
      </c>
      <c r="B188" s="230"/>
      <c r="C188" s="229"/>
      <c r="D188" s="228"/>
      <c r="E188" s="229"/>
      <c r="F188" s="228"/>
      <c r="G188" s="229"/>
      <c r="H188" s="228"/>
      <c r="I188" s="229"/>
      <c r="J188" s="229"/>
      <c r="K188" s="228"/>
      <c r="L188" s="229"/>
      <c r="M188" s="153">
        <f t="shared" si="38"/>
        <v>0</v>
      </c>
      <c r="N188" s="153">
        <f t="shared" si="39"/>
        <v>0</v>
      </c>
    </row>
    <row r="189" spans="1:14" s="68" customFormat="1" ht="12.75">
      <c r="A189" s="241" t="s">
        <v>34</v>
      </c>
      <c r="B189" s="241" t="s">
        <v>196</v>
      </c>
      <c r="C189" s="229">
        <f>SUM(D189:G189)</f>
        <v>35998</v>
      </c>
      <c r="D189" s="228">
        <v>6151</v>
      </c>
      <c r="E189" s="229">
        <v>1661</v>
      </c>
      <c r="F189" s="228">
        <v>28186</v>
      </c>
      <c r="G189" s="229"/>
      <c r="H189" s="228"/>
      <c r="I189" s="229"/>
      <c r="J189" s="229"/>
      <c r="K189" s="228"/>
      <c r="L189" s="229"/>
      <c r="M189" s="153">
        <f t="shared" si="38"/>
        <v>35998</v>
      </c>
      <c r="N189" s="153">
        <f t="shared" si="39"/>
        <v>0</v>
      </c>
    </row>
    <row r="190" spans="1:14" ht="12.75">
      <c r="A190" s="208" t="s">
        <v>464</v>
      </c>
      <c r="B190" s="258"/>
      <c r="C190" s="209">
        <v>36217</v>
      </c>
      <c r="D190" s="209">
        <v>6323</v>
      </c>
      <c r="E190" s="209">
        <v>1708</v>
      </c>
      <c r="F190" s="212">
        <v>28186</v>
      </c>
      <c r="G190" s="209">
        <v>0</v>
      </c>
      <c r="H190" s="212">
        <v>0</v>
      </c>
      <c r="I190" s="209">
        <v>0</v>
      </c>
      <c r="J190" s="212">
        <v>0</v>
      </c>
      <c r="K190" s="209">
        <v>0</v>
      </c>
      <c r="L190" s="209">
        <v>0</v>
      </c>
      <c r="M190" s="153">
        <f t="shared" si="38"/>
        <v>36217</v>
      </c>
      <c r="N190" s="153">
        <f t="shared" si="39"/>
        <v>0</v>
      </c>
    </row>
    <row r="191" spans="1:14" ht="12.75">
      <c r="A191" s="208" t="s">
        <v>570</v>
      </c>
      <c r="B191" s="258"/>
      <c r="C191" s="209">
        <v>43979</v>
      </c>
      <c r="D191" s="209">
        <v>6580</v>
      </c>
      <c r="E191" s="209">
        <v>1777</v>
      </c>
      <c r="F191" s="212">
        <v>35472</v>
      </c>
      <c r="G191" s="209">
        <v>0</v>
      </c>
      <c r="H191" s="212">
        <v>0</v>
      </c>
      <c r="I191" s="209">
        <v>150</v>
      </c>
      <c r="J191" s="212">
        <v>0</v>
      </c>
      <c r="K191" s="209">
        <v>0</v>
      </c>
      <c r="L191" s="212">
        <v>0</v>
      </c>
      <c r="M191" s="153">
        <f t="shared" si="38"/>
        <v>43979</v>
      </c>
      <c r="N191" s="153">
        <f t="shared" si="39"/>
        <v>0</v>
      </c>
    </row>
    <row r="192" spans="1:14" ht="12.75">
      <c r="A192" s="208" t="s">
        <v>735</v>
      </c>
      <c r="B192" s="258"/>
      <c r="C192" s="209">
        <v>3886</v>
      </c>
      <c r="D192" s="209">
        <v>20</v>
      </c>
      <c r="E192" s="209">
        <v>123</v>
      </c>
      <c r="F192" s="212">
        <v>3883</v>
      </c>
      <c r="G192" s="209"/>
      <c r="H192" s="212"/>
      <c r="I192" s="209">
        <v>-140</v>
      </c>
      <c r="J192" s="212"/>
      <c r="K192" s="209"/>
      <c r="L192" s="212"/>
      <c r="M192" s="153">
        <f t="shared" si="38"/>
        <v>3886</v>
      </c>
      <c r="N192" s="153">
        <f t="shared" si="39"/>
        <v>0</v>
      </c>
    </row>
    <row r="193" spans="1:14" ht="12.75">
      <c r="A193" s="208" t="s">
        <v>571</v>
      </c>
      <c r="B193" s="258"/>
      <c r="C193" s="209">
        <f aca="true" t="shared" si="54" ref="C193:L193">SUM(C192:C192)</f>
        <v>3886</v>
      </c>
      <c r="D193" s="209">
        <f t="shared" si="54"/>
        <v>20</v>
      </c>
      <c r="E193" s="209">
        <f t="shared" si="54"/>
        <v>123</v>
      </c>
      <c r="F193" s="209">
        <f t="shared" si="54"/>
        <v>3883</v>
      </c>
      <c r="G193" s="209">
        <f t="shared" si="54"/>
        <v>0</v>
      </c>
      <c r="H193" s="209">
        <f t="shared" si="54"/>
        <v>0</v>
      </c>
      <c r="I193" s="209">
        <f t="shared" si="54"/>
        <v>-140</v>
      </c>
      <c r="J193" s="209">
        <f t="shared" si="54"/>
        <v>0</v>
      </c>
      <c r="K193" s="209">
        <f t="shared" si="54"/>
        <v>0</v>
      </c>
      <c r="L193" s="209">
        <f t="shared" si="54"/>
        <v>0</v>
      </c>
      <c r="M193" s="153">
        <f t="shared" si="38"/>
        <v>3886</v>
      </c>
      <c r="N193" s="153">
        <f t="shared" si="39"/>
        <v>0</v>
      </c>
    </row>
    <row r="194" spans="1:14" ht="12.75">
      <c r="A194" s="424" t="s">
        <v>736</v>
      </c>
      <c r="B194" s="257"/>
      <c r="C194" s="211">
        <f aca="true" t="shared" si="55" ref="C194:L194">C191+C193</f>
        <v>47865</v>
      </c>
      <c r="D194" s="211">
        <f t="shared" si="55"/>
        <v>6600</v>
      </c>
      <c r="E194" s="211">
        <f t="shared" si="55"/>
        <v>1900</v>
      </c>
      <c r="F194" s="211">
        <f t="shared" si="55"/>
        <v>39355</v>
      </c>
      <c r="G194" s="211">
        <f t="shared" si="55"/>
        <v>0</v>
      </c>
      <c r="H194" s="211">
        <f t="shared" si="55"/>
        <v>0</v>
      </c>
      <c r="I194" s="211">
        <f t="shared" si="55"/>
        <v>10</v>
      </c>
      <c r="J194" s="211">
        <f t="shared" si="55"/>
        <v>0</v>
      </c>
      <c r="K194" s="211">
        <f t="shared" si="55"/>
        <v>0</v>
      </c>
      <c r="L194" s="211">
        <f t="shared" si="55"/>
        <v>0</v>
      </c>
      <c r="M194" s="153">
        <f t="shared" si="38"/>
        <v>47865</v>
      </c>
      <c r="N194" s="153">
        <f t="shared" si="39"/>
        <v>0</v>
      </c>
    </row>
    <row r="195" spans="1:14" ht="12.75">
      <c r="A195" s="230" t="s">
        <v>183</v>
      </c>
      <c r="B195" s="230"/>
      <c r="C195" s="229"/>
      <c r="D195" s="228"/>
      <c r="E195" s="229"/>
      <c r="F195" s="228"/>
      <c r="G195" s="229"/>
      <c r="H195" s="228"/>
      <c r="I195" s="229"/>
      <c r="J195" s="229"/>
      <c r="K195" s="228"/>
      <c r="L195" s="229"/>
      <c r="M195" s="153">
        <f t="shared" si="38"/>
        <v>0</v>
      </c>
      <c r="N195" s="153">
        <f t="shared" si="39"/>
        <v>0</v>
      </c>
    </row>
    <row r="196" spans="1:14" s="68" customFormat="1" ht="12.75">
      <c r="A196" s="241" t="s">
        <v>34</v>
      </c>
      <c r="B196" s="241" t="s">
        <v>196</v>
      </c>
      <c r="C196" s="229">
        <f>SUM(D196:G196)</f>
        <v>47643</v>
      </c>
      <c r="D196" s="228">
        <v>6205</v>
      </c>
      <c r="E196" s="229">
        <v>1651</v>
      </c>
      <c r="F196" s="228">
        <v>39787</v>
      </c>
      <c r="G196" s="229"/>
      <c r="H196" s="228"/>
      <c r="I196" s="229"/>
      <c r="J196" s="229"/>
      <c r="K196" s="228"/>
      <c r="L196" s="229"/>
      <c r="M196" s="153">
        <f t="shared" si="38"/>
        <v>47643</v>
      </c>
      <c r="N196" s="153">
        <f t="shared" si="39"/>
        <v>0</v>
      </c>
    </row>
    <row r="197" spans="1:14" ht="12.75">
      <c r="A197" s="208" t="s">
        <v>464</v>
      </c>
      <c r="B197" s="258"/>
      <c r="C197" s="209">
        <v>47865</v>
      </c>
      <c r="D197" s="209">
        <v>6380</v>
      </c>
      <c r="E197" s="209">
        <v>1698</v>
      </c>
      <c r="F197" s="212">
        <v>39787</v>
      </c>
      <c r="G197" s="209">
        <v>0</v>
      </c>
      <c r="H197" s="212">
        <v>0</v>
      </c>
      <c r="I197" s="209">
        <v>0</v>
      </c>
      <c r="J197" s="212">
        <v>0</v>
      </c>
      <c r="K197" s="209">
        <v>0</v>
      </c>
      <c r="L197" s="209">
        <v>0</v>
      </c>
      <c r="M197" s="153">
        <f t="shared" si="38"/>
        <v>47865</v>
      </c>
      <c r="N197" s="153">
        <f t="shared" si="39"/>
        <v>0</v>
      </c>
    </row>
    <row r="198" spans="1:14" ht="12.75">
      <c r="A198" s="208" t="s">
        <v>570</v>
      </c>
      <c r="B198" s="258"/>
      <c r="C198" s="209">
        <v>52509</v>
      </c>
      <c r="D198" s="209">
        <v>6640</v>
      </c>
      <c r="E198" s="209">
        <v>1768</v>
      </c>
      <c r="F198" s="212">
        <v>43951</v>
      </c>
      <c r="G198" s="209">
        <v>0</v>
      </c>
      <c r="H198" s="212">
        <v>0</v>
      </c>
      <c r="I198" s="209">
        <v>150</v>
      </c>
      <c r="J198" s="212">
        <v>0</v>
      </c>
      <c r="K198" s="209">
        <v>0</v>
      </c>
      <c r="L198" s="212">
        <v>0</v>
      </c>
      <c r="M198" s="153">
        <f t="shared" si="38"/>
        <v>52509</v>
      </c>
      <c r="N198" s="153">
        <f t="shared" si="39"/>
        <v>0</v>
      </c>
    </row>
    <row r="199" spans="1:14" ht="12.75">
      <c r="A199" s="208" t="s">
        <v>735</v>
      </c>
      <c r="B199" s="258"/>
      <c r="C199" s="209">
        <v>4917</v>
      </c>
      <c r="D199" s="209">
        <v>-240</v>
      </c>
      <c r="E199" s="209">
        <v>32</v>
      </c>
      <c r="F199" s="212">
        <v>5275</v>
      </c>
      <c r="G199" s="209"/>
      <c r="H199" s="212"/>
      <c r="I199" s="209">
        <v>-150</v>
      </c>
      <c r="J199" s="212"/>
      <c r="K199" s="209"/>
      <c r="L199" s="212"/>
      <c r="M199" s="153">
        <f t="shared" si="38"/>
        <v>4917</v>
      </c>
      <c r="N199" s="153">
        <f t="shared" si="39"/>
        <v>0</v>
      </c>
    </row>
    <row r="200" spans="1:14" ht="12.75">
      <c r="A200" s="208" t="s">
        <v>571</v>
      </c>
      <c r="B200" s="258"/>
      <c r="C200" s="209">
        <f aca="true" t="shared" si="56" ref="C200:L200">SUM(C199:C199)</f>
        <v>4917</v>
      </c>
      <c r="D200" s="209">
        <f t="shared" si="56"/>
        <v>-240</v>
      </c>
      <c r="E200" s="209">
        <f t="shared" si="56"/>
        <v>32</v>
      </c>
      <c r="F200" s="209">
        <f t="shared" si="56"/>
        <v>5275</v>
      </c>
      <c r="G200" s="209">
        <f t="shared" si="56"/>
        <v>0</v>
      </c>
      <c r="H200" s="209">
        <f t="shared" si="56"/>
        <v>0</v>
      </c>
      <c r="I200" s="209">
        <f t="shared" si="56"/>
        <v>-150</v>
      </c>
      <c r="J200" s="209">
        <f t="shared" si="56"/>
        <v>0</v>
      </c>
      <c r="K200" s="209">
        <f t="shared" si="56"/>
        <v>0</v>
      </c>
      <c r="L200" s="209">
        <f t="shared" si="56"/>
        <v>0</v>
      </c>
      <c r="M200" s="153">
        <f t="shared" si="38"/>
        <v>4917</v>
      </c>
      <c r="N200" s="153">
        <f t="shared" si="39"/>
        <v>0</v>
      </c>
    </row>
    <row r="201" spans="1:14" ht="12.75">
      <c r="A201" s="424" t="s">
        <v>736</v>
      </c>
      <c r="B201" s="257"/>
      <c r="C201" s="211">
        <f aca="true" t="shared" si="57" ref="C201:L201">C198+C200</f>
        <v>57426</v>
      </c>
      <c r="D201" s="211">
        <f t="shared" si="57"/>
        <v>6400</v>
      </c>
      <c r="E201" s="211">
        <f t="shared" si="57"/>
        <v>1800</v>
      </c>
      <c r="F201" s="211">
        <f t="shared" si="57"/>
        <v>49226</v>
      </c>
      <c r="G201" s="211">
        <f t="shared" si="57"/>
        <v>0</v>
      </c>
      <c r="H201" s="211">
        <f t="shared" si="57"/>
        <v>0</v>
      </c>
      <c r="I201" s="211">
        <f t="shared" si="57"/>
        <v>0</v>
      </c>
      <c r="J201" s="211">
        <f t="shared" si="57"/>
        <v>0</v>
      </c>
      <c r="K201" s="211">
        <f t="shared" si="57"/>
        <v>0</v>
      </c>
      <c r="L201" s="211">
        <f t="shared" si="57"/>
        <v>0</v>
      </c>
      <c r="M201" s="153">
        <f t="shared" si="38"/>
        <v>57426</v>
      </c>
      <c r="N201" s="153">
        <f t="shared" si="39"/>
        <v>0</v>
      </c>
    </row>
    <row r="202" spans="1:14" ht="12.75">
      <c r="A202" s="230" t="s">
        <v>184</v>
      </c>
      <c r="B202" s="230"/>
      <c r="C202" s="229"/>
      <c r="D202" s="228"/>
      <c r="E202" s="229"/>
      <c r="F202" s="228"/>
      <c r="G202" s="229"/>
      <c r="H202" s="228"/>
      <c r="I202" s="229"/>
      <c r="J202" s="229"/>
      <c r="K202" s="228"/>
      <c r="L202" s="229"/>
      <c r="M202" s="153">
        <f t="shared" si="38"/>
        <v>0</v>
      </c>
      <c r="N202" s="153">
        <f t="shared" si="39"/>
        <v>0</v>
      </c>
    </row>
    <row r="203" spans="1:14" s="68" customFormat="1" ht="12.75">
      <c r="A203" s="241" t="s">
        <v>34</v>
      </c>
      <c r="B203" s="241" t="s">
        <v>196</v>
      </c>
      <c r="C203" s="229">
        <f>SUM(D203:G203)</f>
        <v>67741</v>
      </c>
      <c r="D203" s="228">
        <v>7751</v>
      </c>
      <c r="E203" s="229">
        <v>2093</v>
      </c>
      <c r="F203" s="228">
        <v>57897</v>
      </c>
      <c r="G203" s="229"/>
      <c r="H203" s="228"/>
      <c r="I203" s="229"/>
      <c r="J203" s="229"/>
      <c r="K203" s="228"/>
      <c r="L203" s="229"/>
      <c r="M203" s="153">
        <f t="shared" si="38"/>
        <v>67741</v>
      </c>
      <c r="N203" s="153">
        <f t="shared" si="39"/>
        <v>0</v>
      </c>
    </row>
    <row r="204" spans="1:14" ht="12.75">
      <c r="A204" s="208" t="s">
        <v>464</v>
      </c>
      <c r="B204" s="258"/>
      <c r="C204" s="209">
        <v>71346</v>
      </c>
      <c r="D204" s="209">
        <v>9452</v>
      </c>
      <c r="E204" s="209">
        <v>2553</v>
      </c>
      <c r="F204" s="212">
        <v>59341</v>
      </c>
      <c r="G204" s="209">
        <v>0</v>
      </c>
      <c r="H204" s="212">
        <v>0</v>
      </c>
      <c r="I204" s="209">
        <v>0</v>
      </c>
      <c r="J204" s="212">
        <v>0</v>
      </c>
      <c r="K204" s="209">
        <v>0</v>
      </c>
      <c r="L204" s="209">
        <v>0</v>
      </c>
      <c r="M204" s="153">
        <f t="shared" si="38"/>
        <v>71346</v>
      </c>
      <c r="N204" s="153">
        <f t="shared" si="39"/>
        <v>0</v>
      </c>
    </row>
    <row r="205" spans="1:14" ht="12.75">
      <c r="A205" s="208" t="s">
        <v>570</v>
      </c>
      <c r="B205" s="258"/>
      <c r="C205" s="209">
        <v>82090</v>
      </c>
      <c r="D205" s="209">
        <v>9841</v>
      </c>
      <c r="E205" s="209">
        <v>2658</v>
      </c>
      <c r="F205" s="212">
        <v>69326</v>
      </c>
      <c r="G205" s="209">
        <v>0</v>
      </c>
      <c r="H205" s="212">
        <v>0</v>
      </c>
      <c r="I205" s="209">
        <v>265</v>
      </c>
      <c r="J205" s="212">
        <v>0</v>
      </c>
      <c r="K205" s="209">
        <v>0</v>
      </c>
      <c r="L205" s="212">
        <v>0</v>
      </c>
      <c r="M205" s="153">
        <f aca="true" t="shared" si="58" ref="M205:M268">SUM(D205:L205)</f>
        <v>82090</v>
      </c>
      <c r="N205" s="153">
        <f aca="true" t="shared" si="59" ref="N205:N268">C205-M205</f>
        <v>0</v>
      </c>
    </row>
    <row r="206" spans="1:15" ht="12.75">
      <c r="A206" s="208" t="s">
        <v>735</v>
      </c>
      <c r="B206" s="258"/>
      <c r="C206" s="209">
        <v>3853</v>
      </c>
      <c r="D206" s="209">
        <v>459</v>
      </c>
      <c r="E206" s="209">
        <v>262</v>
      </c>
      <c r="F206" s="212">
        <v>3332</v>
      </c>
      <c r="G206" s="209"/>
      <c r="H206" s="212"/>
      <c r="I206" s="209">
        <v>-200</v>
      </c>
      <c r="J206" s="212"/>
      <c r="K206" s="209"/>
      <c r="L206" s="212"/>
      <c r="M206" s="153">
        <f t="shared" si="58"/>
        <v>3853</v>
      </c>
      <c r="N206" s="153">
        <f t="shared" si="59"/>
        <v>0</v>
      </c>
      <c r="O206">
        <v>85</v>
      </c>
    </row>
    <row r="207" spans="1:14" ht="12.75">
      <c r="A207" s="208" t="s">
        <v>571</v>
      </c>
      <c r="B207" s="258"/>
      <c r="C207" s="209">
        <f aca="true" t="shared" si="60" ref="C207:L207">SUM(C206:C206)</f>
        <v>3853</v>
      </c>
      <c r="D207" s="209">
        <f t="shared" si="60"/>
        <v>459</v>
      </c>
      <c r="E207" s="209">
        <f t="shared" si="60"/>
        <v>262</v>
      </c>
      <c r="F207" s="209">
        <f t="shared" si="60"/>
        <v>3332</v>
      </c>
      <c r="G207" s="209">
        <f t="shared" si="60"/>
        <v>0</v>
      </c>
      <c r="H207" s="209">
        <f t="shared" si="60"/>
        <v>0</v>
      </c>
      <c r="I207" s="209">
        <f t="shared" si="60"/>
        <v>-200</v>
      </c>
      <c r="J207" s="209">
        <f t="shared" si="60"/>
        <v>0</v>
      </c>
      <c r="K207" s="209">
        <f t="shared" si="60"/>
        <v>0</v>
      </c>
      <c r="L207" s="209">
        <f t="shared" si="60"/>
        <v>0</v>
      </c>
      <c r="M207" s="153">
        <f t="shared" si="58"/>
        <v>3853</v>
      </c>
      <c r="N207" s="153">
        <f t="shared" si="59"/>
        <v>0</v>
      </c>
    </row>
    <row r="208" spans="1:14" ht="12.75">
      <c r="A208" s="424" t="s">
        <v>736</v>
      </c>
      <c r="B208" s="257"/>
      <c r="C208" s="211">
        <f aca="true" t="shared" si="61" ref="C208:L208">C205+C207</f>
        <v>85943</v>
      </c>
      <c r="D208" s="211">
        <f t="shared" si="61"/>
        <v>10300</v>
      </c>
      <c r="E208" s="211">
        <f t="shared" si="61"/>
        <v>2920</v>
      </c>
      <c r="F208" s="211">
        <f t="shared" si="61"/>
        <v>72658</v>
      </c>
      <c r="G208" s="211">
        <f t="shared" si="61"/>
        <v>0</v>
      </c>
      <c r="H208" s="211">
        <f t="shared" si="61"/>
        <v>0</v>
      </c>
      <c r="I208" s="211">
        <f t="shared" si="61"/>
        <v>65</v>
      </c>
      <c r="J208" s="211">
        <f t="shared" si="61"/>
        <v>0</v>
      </c>
      <c r="K208" s="211">
        <f t="shared" si="61"/>
        <v>0</v>
      </c>
      <c r="L208" s="211">
        <f t="shared" si="61"/>
        <v>0</v>
      </c>
      <c r="M208" s="153">
        <f t="shared" si="58"/>
        <v>85943</v>
      </c>
      <c r="N208" s="153">
        <f t="shared" si="59"/>
        <v>0</v>
      </c>
    </row>
    <row r="209" spans="1:14" ht="12.75">
      <c r="A209" s="231" t="s">
        <v>185</v>
      </c>
      <c r="B209" s="230"/>
      <c r="C209" s="229"/>
      <c r="D209" s="228"/>
      <c r="E209" s="229"/>
      <c r="F209" s="228"/>
      <c r="G209" s="229"/>
      <c r="H209" s="228"/>
      <c r="I209" s="229"/>
      <c r="J209" s="229"/>
      <c r="K209" s="228"/>
      <c r="L209" s="229"/>
      <c r="M209" s="153">
        <f t="shared" si="58"/>
        <v>0</v>
      </c>
      <c r="N209" s="153">
        <f t="shared" si="59"/>
        <v>0</v>
      </c>
    </row>
    <row r="210" spans="1:14" s="68" customFormat="1" ht="12.75">
      <c r="A210" s="241" t="s">
        <v>34</v>
      </c>
      <c r="B210" s="241" t="s">
        <v>196</v>
      </c>
      <c r="C210" s="229">
        <f>SUM(D210:G210)</f>
        <v>3655</v>
      </c>
      <c r="D210" s="228">
        <v>1139</v>
      </c>
      <c r="E210" s="229">
        <v>308</v>
      </c>
      <c r="F210" s="228">
        <v>2208</v>
      </c>
      <c r="G210" s="229"/>
      <c r="H210" s="228"/>
      <c r="I210" s="229"/>
      <c r="J210" s="229"/>
      <c r="K210" s="228"/>
      <c r="L210" s="229"/>
      <c r="M210" s="153">
        <f t="shared" si="58"/>
        <v>3655</v>
      </c>
      <c r="N210" s="153">
        <f t="shared" si="59"/>
        <v>0</v>
      </c>
    </row>
    <row r="211" spans="1:14" ht="12.75">
      <c r="A211" s="208" t="s">
        <v>464</v>
      </c>
      <c r="B211" s="258"/>
      <c r="C211" s="209">
        <v>3743</v>
      </c>
      <c r="D211" s="209">
        <v>1208</v>
      </c>
      <c r="E211" s="209">
        <v>327</v>
      </c>
      <c r="F211" s="212">
        <v>2208</v>
      </c>
      <c r="G211" s="209">
        <v>0</v>
      </c>
      <c r="H211" s="212">
        <v>0</v>
      </c>
      <c r="I211" s="209">
        <v>0</v>
      </c>
      <c r="J211" s="212">
        <v>0</v>
      </c>
      <c r="K211" s="209">
        <v>0</v>
      </c>
      <c r="L211" s="209">
        <v>0</v>
      </c>
      <c r="M211" s="153">
        <f t="shared" si="58"/>
        <v>3743</v>
      </c>
      <c r="N211" s="153">
        <f t="shared" si="59"/>
        <v>0</v>
      </c>
    </row>
    <row r="212" spans="1:14" ht="12.75">
      <c r="A212" s="208" t="s">
        <v>570</v>
      </c>
      <c r="B212" s="258"/>
      <c r="C212" s="209">
        <v>3874</v>
      </c>
      <c r="D212" s="209">
        <v>1311</v>
      </c>
      <c r="E212" s="209">
        <v>355</v>
      </c>
      <c r="F212" s="212">
        <v>2058</v>
      </c>
      <c r="G212" s="209">
        <v>0</v>
      </c>
      <c r="H212" s="212">
        <v>0</v>
      </c>
      <c r="I212" s="209">
        <v>150</v>
      </c>
      <c r="J212" s="212">
        <v>0</v>
      </c>
      <c r="K212" s="209">
        <v>0</v>
      </c>
      <c r="L212" s="212">
        <v>0</v>
      </c>
      <c r="M212" s="153">
        <f t="shared" si="58"/>
        <v>3874</v>
      </c>
      <c r="N212" s="153">
        <f t="shared" si="59"/>
        <v>0</v>
      </c>
    </row>
    <row r="213" spans="1:14" ht="12.75">
      <c r="A213" s="208" t="s">
        <v>735</v>
      </c>
      <c r="B213" s="258"/>
      <c r="C213" s="209">
        <v>386</v>
      </c>
      <c r="D213" s="209">
        <v>89</v>
      </c>
      <c r="E213" s="209">
        <v>195</v>
      </c>
      <c r="F213" s="212">
        <v>252</v>
      </c>
      <c r="G213" s="209"/>
      <c r="H213" s="212"/>
      <c r="I213" s="209">
        <v>-150</v>
      </c>
      <c r="J213" s="212"/>
      <c r="K213" s="209"/>
      <c r="L213" s="212"/>
      <c r="M213" s="153">
        <f t="shared" si="58"/>
        <v>386</v>
      </c>
      <c r="N213" s="153">
        <f t="shared" si="59"/>
        <v>0</v>
      </c>
    </row>
    <row r="214" spans="1:14" ht="12.75">
      <c r="A214" s="208" t="s">
        <v>571</v>
      </c>
      <c r="B214" s="258"/>
      <c r="C214" s="209">
        <f aca="true" t="shared" si="62" ref="C214:L214">SUM(C213:C213)</f>
        <v>386</v>
      </c>
      <c r="D214" s="209">
        <f t="shared" si="62"/>
        <v>89</v>
      </c>
      <c r="E214" s="209">
        <f t="shared" si="62"/>
        <v>195</v>
      </c>
      <c r="F214" s="209">
        <f t="shared" si="62"/>
        <v>252</v>
      </c>
      <c r="G214" s="209">
        <f t="shared" si="62"/>
        <v>0</v>
      </c>
      <c r="H214" s="209">
        <f t="shared" si="62"/>
        <v>0</v>
      </c>
      <c r="I214" s="209">
        <f t="shared" si="62"/>
        <v>-150</v>
      </c>
      <c r="J214" s="209">
        <f t="shared" si="62"/>
        <v>0</v>
      </c>
      <c r="K214" s="209">
        <f t="shared" si="62"/>
        <v>0</v>
      </c>
      <c r="L214" s="209">
        <f t="shared" si="62"/>
        <v>0</v>
      </c>
      <c r="M214" s="153">
        <f t="shared" si="58"/>
        <v>386</v>
      </c>
      <c r="N214" s="153">
        <f t="shared" si="59"/>
        <v>0</v>
      </c>
    </row>
    <row r="215" spans="1:14" ht="12.75">
      <c r="A215" s="424" t="s">
        <v>736</v>
      </c>
      <c r="B215" s="257"/>
      <c r="C215" s="211">
        <f aca="true" t="shared" si="63" ref="C215:L215">C212+C214</f>
        <v>4260</v>
      </c>
      <c r="D215" s="211">
        <f t="shared" si="63"/>
        <v>1400</v>
      </c>
      <c r="E215" s="211">
        <f t="shared" si="63"/>
        <v>550</v>
      </c>
      <c r="F215" s="211">
        <f t="shared" si="63"/>
        <v>2310</v>
      </c>
      <c r="G215" s="211">
        <f t="shared" si="63"/>
        <v>0</v>
      </c>
      <c r="H215" s="211">
        <f t="shared" si="63"/>
        <v>0</v>
      </c>
      <c r="I215" s="211">
        <f t="shared" si="63"/>
        <v>0</v>
      </c>
      <c r="J215" s="211">
        <f t="shared" si="63"/>
        <v>0</v>
      </c>
      <c r="K215" s="211">
        <f t="shared" si="63"/>
        <v>0</v>
      </c>
      <c r="L215" s="211">
        <f t="shared" si="63"/>
        <v>0</v>
      </c>
      <c r="M215" s="153">
        <f t="shared" si="58"/>
        <v>4260</v>
      </c>
      <c r="N215" s="153">
        <f t="shared" si="59"/>
        <v>0</v>
      </c>
    </row>
    <row r="216" spans="1:14" ht="12.75">
      <c r="A216" s="230" t="s">
        <v>316</v>
      </c>
      <c r="B216" s="230"/>
      <c r="C216" s="229"/>
      <c r="D216" s="228"/>
      <c r="E216" s="229"/>
      <c r="F216" s="228"/>
      <c r="G216" s="229"/>
      <c r="H216" s="228"/>
      <c r="I216" s="229"/>
      <c r="J216" s="229"/>
      <c r="K216" s="228"/>
      <c r="L216" s="229"/>
      <c r="M216" s="153">
        <f t="shared" si="58"/>
        <v>0</v>
      </c>
      <c r="N216" s="153">
        <f t="shared" si="59"/>
        <v>0</v>
      </c>
    </row>
    <row r="217" spans="1:14" s="68" customFormat="1" ht="12.75">
      <c r="A217" s="241" t="s">
        <v>34</v>
      </c>
      <c r="B217" s="241" t="s">
        <v>196</v>
      </c>
      <c r="C217" s="229">
        <f>SUM(D217:G217)</f>
        <v>6724</v>
      </c>
      <c r="D217" s="228">
        <v>2101</v>
      </c>
      <c r="E217" s="229">
        <v>567</v>
      </c>
      <c r="F217" s="228">
        <v>4056</v>
      </c>
      <c r="G217" s="229"/>
      <c r="H217" s="228"/>
      <c r="I217" s="229"/>
      <c r="J217" s="229"/>
      <c r="K217" s="228"/>
      <c r="L217" s="229"/>
      <c r="M217" s="153">
        <f t="shared" si="58"/>
        <v>6724</v>
      </c>
      <c r="N217" s="153">
        <f t="shared" si="59"/>
        <v>0</v>
      </c>
    </row>
    <row r="218" spans="1:14" ht="12.75">
      <c r="A218" s="208" t="s">
        <v>464</v>
      </c>
      <c r="B218" s="258"/>
      <c r="C218" s="209">
        <v>6796</v>
      </c>
      <c r="D218" s="209">
        <v>2158</v>
      </c>
      <c r="E218" s="209">
        <v>582</v>
      </c>
      <c r="F218" s="212">
        <v>4056</v>
      </c>
      <c r="G218" s="209">
        <v>0</v>
      </c>
      <c r="H218" s="212">
        <v>0</v>
      </c>
      <c r="I218" s="209">
        <v>0</v>
      </c>
      <c r="J218" s="212">
        <v>0</v>
      </c>
      <c r="K218" s="209">
        <v>0</v>
      </c>
      <c r="L218" s="209">
        <v>0</v>
      </c>
      <c r="M218" s="153">
        <f t="shared" si="58"/>
        <v>6796</v>
      </c>
      <c r="N218" s="153">
        <f t="shared" si="59"/>
        <v>0</v>
      </c>
    </row>
    <row r="219" spans="1:14" ht="12.75">
      <c r="A219" s="208" t="s">
        <v>570</v>
      </c>
      <c r="B219" s="258"/>
      <c r="C219" s="209">
        <v>6903</v>
      </c>
      <c r="D219" s="209">
        <v>2242</v>
      </c>
      <c r="E219" s="209">
        <v>605</v>
      </c>
      <c r="F219" s="212">
        <v>4006</v>
      </c>
      <c r="G219" s="209">
        <v>0</v>
      </c>
      <c r="H219" s="212">
        <v>0</v>
      </c>
      <c r="I219" s="209">
        <v>50</v>
      </c>
      <c r="J219" s="212">
        <v>0</v>
      </c>
      <c r="K219" s="209">
        <v>0</v>
      </c>
      <c r="L219" s="212">
        <v>0</v>
      </c>
      <c r="M219" s="153">
        <f t="shared" si="58"/>
        <v>6903</v>
      </c>
      <c r="N219" s="153">
        <f t="shared" si="59"/>
        <v>0</v>
      </c>
    </row>
    <row r="220" spans="1:14" ht="12.75">
      <c r="A220" s="208" t="s">
        <v>735</v>
      </c>
      <c r="B220" s="258"/>
      <c r="C220" s="209">
        <v>-1503</v>
      </c>
      <c r="D220" s="209">
        <v>-892</v>
      </c>
      <c r="E220" s="209">
        <v>-75</v>
      </c>
      <c r="F220" s="212">
        <v>-486</v>
      </c>
      <c r="G220" s="209"/>
      <c r="H220" s="212"/>
      <c r="I220" s="209">
        <v>-50</v>
      </c>
      <c r="J220" s="212"/>
      <c r="K220" s="209"/>
      <c r="L220" s="212"/>
      <c r="M220" s="153">
        <f t="shared" si="58"/>
        <v>-1503</v>
      </c>
      <c r="N220" s="153">
        <f t="shared" si="59"/>
        <v>0</v>
      </c>
    </row>
    <row r="221" spans="1:14" ht="12.75">
      <c r="A221" s="208" t="s">
        <v>571</v>
      </c>
      <c r="B221" s="258"/>
      <c r="C221" s="209">
        <f aca="true" t="shared" si="64" ref="C221:L221">SUM(C220:C220)</f>
        <v>-1503</v>
      </c>
      <c r="D221" s="209">
        <f t="shared" si="64"/>
        <v>-892</v>
      </c>
      <c r="E221" s="209">
        <f t="shared" si="64"/>
        <v>-75</v>
      </c>
      <c r="F221" s="209">
        <f t="shared" si="64"/>
        <v>-486</v>
      </c>
      <c r="G221" s="209">
        <f t="shared" si="64"/>
        <v>0</v>
      </c>
      <c r="H221" s="209">
        <f t="shared" si="64"/>
        <v>0</v>
      </c>
      <c r="I221" s="209">
        <f t="shared" si="64"/>
        <v>-50</v>
      </c>
      <c r="J221" s="209">
        <f t="shared" si="64"/>
        <v>0</v>
      </c>
      <c r="K221" s="209">
        <f t="shared" si="64"/>
        <v>0</v>
      </c>
      <c r="L221" s="209">
        <f t="shared" si="64"/>
        <v>0</v>
      </c>
      <c r="M221" s="153">
        <f t="shared" si="58"/>
        <v>-1503</v>
      </c>
      <c r="N221" s="153">
        <f t="shared" si="59"/>
        <v>0</v>
      </c>
    </row>
    <row r="222" spans="1:14" ht="12.75">
      <c r="A222" s="424" t="s">
        <v>736</v>
      </c>
      <c r="B222" s="257"/>
      <c r="C222" s="211">
        <f aca="true" t="shared" si="65" ref="C222:L222">C219+C221</f>
        <v>5400</v>
      </c>
      <c r="D222" s="211">
        <f t="shared" si="65"/>
        <v>1350</v>
      </c>
      <c r="E222" s="211">
        <f t="shared" si="65"/>
        <v>530</v>
      </c>
      <c r="F222" s="211">
        <f t="shared" si="65"/>
        <v>3520</v>
      </c>
      <c r="G222" s="211">
        <f t="shared" si="65"/>
        <v>0</v>
      </c>
      <c r="H222" s="211">
        <f t="shared" si="65"/>
        <v>0</v>
      </c>
      <c r="I222" s="211">
        <f t="shared" si="65"/>
        <v>0</v>
      </c>
      <c r="J222" s="211">
        <f t="shared" si="65"/>
        <v>0</v>
      </c>
      <c r="K222" s="211">
        <f t="shared" si="65"/>
        <v>0</v>
      </c>
      <c r="L222" s="211">
        <f t="shared" si="65"/>
        <v>0</v>
      </c>
      <c r="M222" s="153">
        <f t="shared" si="58"/>
        <v>5400</v>
      </c>
      <c r="N222" s="153">
        <f t="shared" si="59"/>
        <v>0</v>
      </c>
    </row>
    <row r="223" spans="1:14" ht="12.75">
      <c r="A223" s="230" t="s">
        <v>186</v>
      </c>
      <c r="B223" s="230"/>
      <c r="C223" s="229"/>
      <c r="D223" s="228"/>
      <c r="E223" s="229"/>
      <c r="F223" s="228"/>
      <c r="G223" s="229"/>
      <c r="H223" s="228"/>
      <c r="I223" s="229"/>
      <c r="J223" s="229"/>
      <c r="K223" s="228"/>
      <c r="L223" s="229"/>
      <c r="M223" s="153">
        <f t="shared" si="58"/>
        <v>0</v>
      </c>
      <c r="N223" s="153">
        <f t="shared" si="59"/>
        <v>0</v>
      </c>
    </row>
    <row r="224" spans="1:14" s="68" customFormat="1" ht="12.75">
      <c r="A224" s="241" t="s">
        <v>34</v>
      </c>
      <c r="B224" s="241" t="s">
        <v>196</v>
      </c>
      <c r="C224" s="229">
        <f>SUM(D224:G224)</f>
        <v>10183</v>
      </c>
      <c r="D224" s="228">
        <v>4973</v>
      </c>
      <c r="E224" s="229">
        <v>1316</v>
      </c>
      <c r="F224" s="228">
        <v>3894</v>
      </c>
      <c r="G224" s="229"/>
      <c r="H224" s="228"/>
      <c r="I224" s="229"/>
      <c r="J224" s="229"/>
      <c r="K224" s="228"/>
      <c r="L224" s="229"/>
      <c r="M224" s="153">
        <f t="shared" si="58"/>
        <v>10183</v>
      </c>
      <c r="N224" s="153">
        <f t="shared" si="59"/>
        <v>0</v>
      </c>
    </row>
    <row r="225" spans="1:14" ht="12.75">
      <c r="A225" s="241" t="s">
        <v>464</v>
      </c>
      <c r="B225" s="258"/>
      <c r="C225" s="209">
        <v>10575</v>
      </c>
      <c r="D225" s="209">
        <v>5282</v>
      </c>
      <c r="E225" s="209">
        <v>1399</v>
      </c>
      <c r="F225" s="212">
        <v>3894</v>
      </c>
      <c r="G225" s="209">
        <v>0</v>
      </c>
      <c r="H225" s="212">
        <v>0</v>
      </c>
      <c r="I225" s="209">
        <v>0</v>
      </c>
      <c r="J225" s="212">
        <v>0</v>
      </c>
      <c r="K225" s="209">
        <v>0</v>
      </c>
      <c r="L225" s="209">
        <v>0</v>
      </c>
      <c r="M225" s="153">
        <f t="shared" si="58"/>
        <v>10575</v>
      </c>
      <c r="N225" s="153">
        <f t="shared" si="59"/>
        <v>0</v>
      </c>
    </row>
    <row r="226" spans="1:14" ht="12.75">
      <c r="A226" s="208" t="s">
        <v>570</v>
      </c>
      <c r="B226" s="258"/>
      <c r="C226" s="209">
        <v>11167</v>
      </c>
      <c r="D226" s="209">
        <v>5748</v>
      </c>
      <c r="E226" s="209">
        <v>1525</v>
      </c>
      <c r="F226" s="212">
        <v>3814</v>
      </c>
      <c r="G226" s="209">
        <v>0</v>
      </c>
      <c r="H226" s="212">
        <v>0</v>
      </c>
      <c r="I226" s="209">
        <v>80</v>
      </c>
      <c r="J226" s="212">
        <v>0</v>
      </c>
      <c r="K226" s="209">
        <v>0</v>
      </c>
      <c r="L226" s="212">
        <v>0</v>
      </c>
      <c r="M226" s="153">
        <f t="shared" si="58"/>
        <v>11167</v>
      </c>
      <c r="N226" s="153">
        <f t="shared" si="59"/>
        <v>0</v>
      </c>
    </row>
    <row r="227" spans="1:14" ht="12.75">
      <c r="A227" s="208" t="s">
        <v>735</v>
      </c>
      <c r="B227" s="258"/>
      <c r="C227" s="209">
        <v>-211</v>
      </c>
      <c r="D227" s="209">
        <v>-48</v>
      </c>
      <c r="E227" s="209">
        <v>75</v>
      </c>
      <c r="F227" s="212">
        <v>-158</v>
      </c>
      <c r="G227" s="209"/>
      <c r="H227" s="212"/>
      <c r="I227" s="209">
        <v>-80</v>
      </c>
      <c r="J227" s="212"/>
      <c r="K227" s="209"/>
      <c r="L227" s="212"/>
      <c r="M227" s="153">
        <f t="shared" si="58"/>
        <v>-211</v>
      </c>
      <c r="N227" s="153">
        <f t="shared" si="59"/>
        <v>0</v>
      </c>
    </row>
    <row r="228" spans="1:14" ht="12.75">
      <c r="A228" s="208" t="s">
        <v>571</v>
      </c>
      <c r="B228" s="258"/>
      <c r="C228" s="209">
        <f aca="true" t="shared" si="66" ref="C228:L228">SUM(C227:C227)</f>
        <v>-211</v>
      </c>
      <c r="D228" s="209">
        <f t="shared" si="66"/>
        <v>-48</v>
      </c>
      <c r="E228" s="209">
        <f t="shared" si="66"/>
        <v>75</v>
      </c>
      <c r="F228" s="209">
        <f t="shared" si="66"/>
        <v>-158</v>
      </c>
      <c r="G228" s="209">
        <f t="shared" si="66"/>
        <v>0</v>
      </c>
      <c r="H228" s="209">
        <f t="shared" si="66"/>
        <v>0</v>
      </c>
      <c r="I228" s="209">
        <f t="shared" si="66"/>
        <v>-80</v>
      </c>
      <c r="J228" s="209">
        <f t="shared" si="66"/>
        <v>0</v>
      </c>
      <c r="K228" s="209">
        <f t="shared" si="66"/>
        <v>0</v>
      </c>
      <c r="L228" s="209">
        <f t="shared" si="66"/>
        <v>0</v>
      </c>
      <c r="M228" s="153">
        <f t="shared" si="58"/>
        <v>-211</v>
      </c>
      <c r="N228" s="153">
        <f t="shared" si="59"/>
        <v>0</v>
      </c>
    </row>
    <row r="229" spans="1:14" ht="12.75">
      <c r="A229" s="424" t="s">
        <v>736</v>
      </c>
      <c r="B229" s="257"/>
      <c r="C229" s="211">
        <f aca="true" t="shared" si="67" ref="C229:L229">C226+C228</f>
        <v>10956</v>
      </c>
      <c r="D229" s="211">
        <f t="shared" si="67"/>
        <v>5700</v>
      </c>
      <c r="E229" s="211">
        <f t="shared" si="67"/>
        <v>1600</v>
      </c>
      <c r="F229" s="211">
        <f t="shared" si="67"/>
        <v>3656</v>
      </c>
      <c r="G229" s="211">
        <f t="shared" si="67"/>
        <v>0</v>
      </c>
      <c r="H229" s="211">
        <f t="shared" si="67"/>
        <v>0</v>
      </c>
      <c r="I229" s="211">
        <f t="shared" si="67"/>
        <v>0</v>
      </c>
      <c r="J229" s="211">
        <f t="shared" si="67"/>
        <v>0</v>
      </c>
      <c r="K229" s="211">
        <f t="shared" si="67"/>
        <v>0</v>
      </c>
      <c r="L229" s="211">
        <f t="shared" si="67"/>
        <v>0</v>
      </c>
      <c r="M229" s="153">
        <f t="shared" si="58"/>
        <v>10956</v>
      </c>
      <c r="N229" s="153">
        <f t="shared" si="59"/>
        <v>0</v>
      </c>
    </row>
    <row r="230" spans="1:14" ht="12.75">
      <c r="A230" s="230" t="s">
        <v>187</v>
      </c>
      <c r="B230" s="230"/>
      <c r="C230" s="229"/>
      <c r="D230" s="228"/>
      <c r="E230" s="229"/>
      <c r="F230" s="228"/>
      <c r="G230" s="229"/>
      <c r="H230" s="228"/>
      <c r="I230" s="229"/>
      <c r="J230" s="229"/>
      <c r="K230" s="228"/>
      <c r="L230" s="229"/>
      <c r="M230" s="153">
        <f t="shared" si="58"/>
        <v>0</v>
      </c>
      <c r="N230" s="153">
        <f t="shared" si="59"/>
        <v>0</v>
      </c>
    </row>
    <row r="231" spans="1:14" s="68" customFormat="1" ht="12.75">
      <c r="A231" s="241" t="s">
        <v>34</v>
      </c>
      <c r="B231" s="241" t="s">
        <v>197</v>
      </c>
      <c r="C231" s="229">
        <f>SUM(D231:G231)</f>
        <v>22988</v>
      </c>
      <c r="D231" s="228">
        <v>11169</v>
      </c>
      <c r="E231" s="229">
        <v>3012</v>
      </c>
      <c r="F231" s="228">
        <v>8807</v>
      </c>
      <c r="G231" s="229"/>
      <c r="H231" s="228"/>
      <c r="I231" s="229"/>
      <c r="J231" s="229"/>
      <c r="K231" s="228"/>
      <c r="L231" s="229"/>
      <c r="M231" s="153">
        <f t="shared" si="58"/>
        <v>22988</v>
      </c>
      <c r="N231" s="153">
        <f t="shared" si="59"/>
        <v>0</v>
      </c>
    </row>
    <row r="232" spans="1:14" ht="12.75">
      <c r="A232" s="241" t="s">
        <v>464</v>
      </c>
      <c r="B232" s="258"/>
      <c r="C232" s="209">
        <v>23898</v>
      </c>
      <c r="D232" s="209">
        <v>11886</v>
      </c>
      <c r="E232" s="209">
        <v>3205</v>
      </c>
      <c r="F232" s="212">
        <v>8807</v>
      </c>
      <c r="G232" s="209">
        <v>0</v>
      </c>
      <c r="H232" s="212">
        <v>0</v>
      </c>
      <c r="I232" s="209">
        <v>0</v>
      </c>
      <c r="J232" s="212">
        <v>0</v>
      </c>
      <c r="K232" s="209">
        <v>0</v>
      </c>
      <c r="L232" s="209">
        <v>0</v>
      </c>
      <c r="M232" s="153">
        <f t="shared" si="58"/>
        <v>23898</v>
      </c>
      <c r="N232" s="153">
        <f t="shared" si="59"/>
        <v>0</v>
      </c>
    </row>
    <row r="233" spans="1:14" ht="12.75">
      <c r="A233" s="208" t="s">
        <v>570</v>
      </c>
      <c r="B233" s="258"/>
      <c r="C233" s="209">
        <v>25276</v>
      </c>
      <c r="D233" s="209">
        <v>12971</v>
      </c>
      <c r="E233" s="209">
        <v>3498</v>
      </c>
      <c r="F233" s="212">
        <v>8687</v>
      </c>
      <c r="G233" s="209">
        <v>0</v>
      </c>
      <c r="H233" s="212">
        <v>0</v>
      </c>
      <c r="I233" s="209">
        <v>120</v>
      </c>
      <c r="J233" s="212">
        <v>0</v>
      </c>
      <c r="K233" s="209">
        <v>0</v>
      </c>
      <c r="L233" s="212">
        <v>0</v>
      </c>
      <c r="M233" s="153">
        <f t="shared" si="58"/>
        <v>25276</v>
      </c>
      <c r="N233" s="153">
        <f t="shared" si="59"/>
        <v>0</v>
      </c>
    </row>
    <row r="234" spans="1:14" ht="12.75">
      <c r="A234" s="208" t="s">
        <v>735</v>
      </c>
      <c r="B234" s="258"/>
      <c r="C234" s="209">
        <v>1359</v>
      </c>
      <c r="D234" s="209">
        <v>379</v>
      </c>
      <c r="E234" s="209">
        <v>202</v>
      </c>
      <c r="F234" s="212">
        <v>898</v>
      </c>
      <c r="G234" s="209"/>
      <c r="H234" s="212"/>
      <c r="I234" s="209">
        <v>-120</v>
      </c>
      <c r="J234" s="212"/>
      <c r="K234" s="209"/>
      <c r="L234" s="212"/>
      <c r="M234" s="153">
        <f t="shared" si="58"/>
        <v>1359</v>
      </c>
      <c r="N234" s="153">
        <f t="shared" si="59"/>
        <v>0</v>
      </c>
    </row>
    <row r="235" spans="1:14" ht="12.75">
      <c r="A235" s="208" t="s">
        <v>571</v>
      </c>
      <c r="B235" s="258"/>
      <c r="C235" s="209">
        <f aca="true" t="shared" si="68" ref="C235:L235">SUM(C234:C234)</f>
        <v>1359</v>
      </c>
      <c r="D235" s="209">
        <f t="shared" si="68"/>
        <v>379</v>
      </c>
      <c r="E235" s="209">
        <f t="shared" si="68"/>
        <v>202</v>
      </c>
      <c r="F235" s="209">
        <f t="shared" si="68"/>
        <v>898</v>
      </c>
      <c r="G235" s="209">
        <f t="shared" si="68"/>
        <v>0</v>
      </c>
      <c r="H235" s="209">
        <f t="shared" si="68"/>
        <v>0</v>
      </c>
      <c r="I235" s="209">
        <f t="shared" si="68"/>
        <v>-120</v>
      </c>
      <c r="J235" s="209">
        <f t="shared" si="68"/>
        <v>0</v>
      </c>
      <c r="K235" s="209">
        <f t="shared" si="68"/>
        <v>0</v>
      </c>
      <c r="L235" s="209">
        <f t="shared" si="68"/>
        <v>0</v>
      </c>
      <c r="M235" s="153">
        <f t="shared" si="58"/>
        <v>1359</v>
      </c>
      <c r="N235" s="153">
        <f t="shared" si="59"/>
        <v>0</v>
      </c>
    </row>
    <row r="236" spans="1:14" ht="12.75">
      <c r="A236" s="424" t="s">
        <v>736</v>
      </c>
      <c r="B236" s="257"/>
      <c r="C236" s="211">
        <f aca="true" t="shared" si="69" ref="C236:L236">C233+C235</f>
        <v>26635</v>
      </c>
      <c r="D236" s="211">
        <f t="shared" si="69"/>
        <v>13350</v>
      </c>
      <c r="E236" s="211">
        <f t="shared" si="69"/>
        <v>3700</v>
      </c>
      <c r="F236" s="211">
        <f t="shared" si="69"/>
        <v>9585</v>
      </c>
      <c r="G236" s="211">
        <f t="shared" si="69"/>
        <v>0</v>
      </c>
      <c r="H236" s="211">
        <f t="shared" si="69"/>
        <v>0</v>
      </c>
      <c r="I236" s="211">
        <f t="shared" si="69"/>
        <v>0</v>
      </c>
      <c r="J236" s="211">
        <f t="shared" si="69"/>
        <v>0</v>
      </c>
      <c r="K236" s="211">
        <f t="shared" si="69"/>
        <v>0</v>
      </c>
      <c r="L236" s="211">
        <f t="shared" si="69"/>
        <v>0</v>
      </c>
      <c r="M236" s="153">
        <f t="shared" si="58"/>
        <v>26635</v>
      </c>
      <c r="N236" s="153">
        <f t="shared" si="59"/>
        <v>0</v>
      </c>
    </row>
    <row r="237" spans="1:14" ht="12.75">
      <c r="A237" s="231" t="s">
        <v>188</v>
      </c>
      <c r="B237" s="231"/>
      <c r="C237" s="229"/>
      <c r="D237" s="228"/>
      <c r="E237" s="229"/>
      <c r="F237" s="228"/>
      <c r="G237" s="229"/>
      <c r="H237" s="228"/>
      <c r="I237" s="229"/>
      <c r="J237" s="229"/>
      <c r="K237" s="228"/>
      <c r="L237" s="229"/>
      <c r="M237" s="153">
        <f t="shared" si="58"/>
        <v>0</v>
      </c>
      <c r="N237" s="153">
        <f t="shared" si="59"/>
        <v>0</v>
      </c>
    </row>
    <row r="238" spans="1:14" s="68" customFormat="1" ht="12.75">
      <c r="A238" s="241" t="s">
        <v>34</v>
      </c>
      <c r="B238" s="241" t="s">
        <v>197</v>
      </c>
      <c r="C238" s="229">
        <f>SUM(D238:G238)</f>
        <v>10185</v>
      </c>
      <c r="D238" s="228">
        <v>4313</v>
      </c>
      <c r="E238" s="229">
        <v>1145</v>
      </c>
      <c r="F238" s="228">
        <v>4727</v>
      </c>
      <c r="G238" s="229"/>
      <c r="H238" s="228"/>
      <c r="I238" s="229"/>
      <c r="J238" s="229"/>
      <c r="K238" s="228"/>
      <c r="L238" s="229"/>
      <c r="M238" s="153">
        <f t="shared" si="58"/>
        <v>10185</v>
      </c>
      <c r="N238" s="153">
        <f t="shared" si="59"/>
        <v>0</v>
      </c>
    </row>
    <row r="239" spans="1:14" ht="12.75">
      <c r="A239" s="241" t="s">
        <v>464</v>
      </c>
      <c r="B239" s="258"/>
      <c r="C239" s="209">
        <v>10643</v>
      </c>
      <c r="D239" s="209">
        <v>4673</v>
      </c>
      <c r="E239" s="209">
        <v>1243</v>
      </c>
      <c r="F239" s="212">
        <v>4727</v>
      </c>
      <c r="G239" s="209">
        <v>0</v>
      </c>
      <c r="H239" s="212">
        <v>0</v>
      </c>
      <c r="I239" s="209">
        <v>0</v>
      </c>
      <c r="J239" s="212">
        <v>0</v>
      </c>
      <c r="K239" s="209">
        <v>0</v>
      </c>
      <c r="L239" s="209">
        <v>0</v>
      </c>
      <c r="M239" s="153">
        <f t="shared" si="58"/>
        <v>10643</v>
      </c>
      <c r="N239" s="153">
        <f t="shared" si="59"/>
        <v>0</v>
      </c>
    </row>
    <row r="240" spans="1:14" ht="12.75">
      <c r="A240" s="208" t="s">
        <v>570</v>
      </c>
      <c r="B240" s="258"/>
      <c r="C240" s="209">
        <v>11496</v>
      </c>
      <c r="D240" s="209">
        <v>5344</v>
      </c>
      <c r="E240" s="209">
        <v>1425</v>
      </c>
      <c r="F240" s="212">
        <v>4627</v>
      </c>
      <c r="G240" s="209">
        <v>0</v>
      </c>
      <c r="H240" s="212">
        <v>0</v>
      </c>
      <c r="I240" s="209">
        <v>100</v>
      </c>
      <c r="J240" s="212">
        <v>0</v>
      </c>
      <c r="K240" s="209">
        <v>0</v>
      </c>
      <c r="L240" s="212">
        <v>0</v>
      </c>
      <c r="M240" s="153">
        <f t="shared" si="58"/>
        <v>11496</v>
      </c>
      <c r="N240" s="153">
        <f t="shared" si="59"/>
        <v>0</v>
      </c>
    </row>
    <row r="241" spans="1:14" ht="12.75">
      <c r="A241" s="208" t="s">
        <v>735</v>
      </c>
      <c r="B241" s="258"/>
      <c r="C241" s="209">
        <v>64</v>
      </c>
      <c r="D241" s="209">
        <v>56</v>
      </c>
      <c r="E241" s="209">
        <v>175</v>
      </c>
      <c r="F241" s="212">
        <v>-67</v>
      </c>
      <c r="G241" s="209"/>
      <c r="H241" s="212"/>
      <c r="I241" s="209">
        <v>-100</v>
      </c>
      <c r="J241" s="212"/>
      <c r="K241" s="209"/>
      <c r="L241" s="212"/>
      <c r="M241" s="153">
        <f t="shared" si="58"/>
        <v>64</v>
      </c>
      <c r="N241" s="153">
        <f t="shared" si="59"/>
        <v>0</v>
      </c>
    </row>
    <row r="242" spans="1:14" ht="12.75">
      <c r="A242" s="208" t="s">
        <v>571</v>
      </c>
      <c r="B242" s="258"/>
      <c r="C242" s="209">
        <f aca="true" t="shared" si="70" ref="C242:L242">SUM(C241:C241)</f>
        <v>64</v>
      </c>
      <c r="D242" s="209">
        <f t="shared" si="70"/>
        <v>56</v>
      </c>
      <c r="E242" s="209">
        <f t="shared" si="70"/>
        <v>175</v>
      </c>
      <c r="F242" s="209">
        <f t="shared" si="70"/>
        <v>-67</v>
      </c>
      <c r="G242" s="209">
        <f t="shared" si="70"/>
        <v>0</v>
      </c>
      <c r="H242" s="209">
        <f t="shared" si="70"/>
        <v>0</v>
      </c>
      <c r="I242" s="209">
        <f t="shared" si="70"/>
        <v>-100</v>
      </c>
      <c r="J242" s="209">
        <f t="shared" si="70"/>
        <v>0</v>
      </c>
      <c r="K242" s="209">
        <f t="shared" si="70"/>
        <v>0</v>
      </c>
      <c r="L242" s="209">
        <f t="shared" si="70"/>
        <v>0</v>
      </c>
      <c r="M242" s="153">
        <f t="shared" si="58"/>
        <v>64</v>
      </c>
      <c r="N242" s="153">
        <f t="shared" si="59"/>
        <v>0</v>
      </c>
    </row>
    <row r="243" spans="1:14" ht="12.75">
      <c r="A243" s="424" t="s">
        <v>736</v>
      </c>
      <c r="B243" s="257"/>
      <c r="C243" s="211">
        <f aca="true" t="shared" si="71" ref="C243:L243">C240+C242</f>
        <v>11560</v>
      </c>
      <c r="D243" s="211">
        <f t="shared" si="71"/>
        <v>5400</v>
      </c>
      <c r="E243" s="211">
        <f t="shared" si="71"/>
        <v>1600</v>
      </c>
      <c r="F243" s="211">
        <f t="shared" si="71"/>
        <v>4560</v>
      </c>
      <c r="G243" s="211">
        <f t="shared" si="71"/>
        <v>0</v>
      </c>
      <c r="H243" s="211">
        <f t="shared" si="71"/>
        <v>0</v>
      </c>
      <c r="I243" s="211">
        <f t="shared" si="71"/>
        <v>0</v>
      </c>
      <c r="J243" s="211">
        <f t="shared" si="71"/>
        <v>0</v>
      </c>
      <c r="K243" s="211">
        <f t="shared" si="71"/>
        <v>0</v>
      </c>
      <c r="L243" s="211">
        <f t="shared" si="71"/>
        <v>0</v>
      </c>
      <c r="M243" s="153">
        <f t="shared" si="58"/>
        <v>11560</v>
      </c>
      <c r="N243" s="153">
        <f t="shared" si="59"/>
        <v>0</v>
      </c>
    </row>
    <row r="244" spans="1:14" ht="12.75">
      <c r="A244" s="230" t="s">
        <v>189</v>
      </c>
      <c r="B244" s="231"/>
      <c r="C244" s="229"/>
      <c r="D244" s="228"/>
      <c r="E244" s="229"/>
      <c r="F244" s="228"/>
      <c r="G244" s="229"/>
      <c r="H244" s="228"/>
      <c r="I244" s="229"/>
      <c r="J244" s="229"/>
      <c r="K244" s="228"/>
      <c r="L244" s="229"/>
      <c r="M244" s="153">
        <f t="shared" si="58"/>
        <v>0</v>
      </c>
      <c r="N244" s="153">
        <f t="shared" si="59"/>
        <v>0</v>
      </c>
    </row>
    <row r="245" spans="1:14" s="68" customFormat="1" ht="12.75">
      <c r="A245" s="241" t="s">
        <v>34</v>
      </c>
      <c r="B245" s="241" t="s">
        <v>196</v>
      </c>
      <c r="C245" s="229">
        <f>SUM(D245:G245)</f>
        <v>4713</v>
      </c>
      <c r="D245" s="228">
        <v>2694</v>
      </c>
      <c r="E245" s="229">
        <v>700</v>
      </c>
      <c r="F245" s="228">
        <v>1319</v>
      </c>
      <c r="G245" s="229"/>
      <c r="H245" s="228"/>
      <c r="I245" s="229"/>
      <c r="J245" s="229"/>
      <c r="K245" s="228"/>
      <c r="L245" s="229"/>
      <c r="M245" s="153">
        <f t="shared" si="58"/>
        <v>4713</v>
      </c>
      <c r="N245" s="153">
        <f t="shared" si="59"/>
        <v>0</v>
      </c>
    </row>
    <row r="246" spans="1:14" ht="12.75">
      <c r="A246" s="208" t="s">
        <v>464</v>
      </c>
      <c r="B246" s="258"/>
      <c r="C246" s="209">
        <v>4797</v>
      </c>
      <c r="D246" s="209">
        <v>2760</v>
      </c>
      <c r="E246" s="209">
        <v>718</v>
      </c>
      <c r="F246" s="212">
        <v>1319</v>
      </c>
      <c r="G246" s="209">
        <v>0</v>
      </c>
      <c r="H246" s="212">
        <v>0</v>
      </c>
      <c r="I246" s="209">
        <v>0</v>
      </c>
      <c r="J246" s="212">
        <v>0</v>
      </c>
      <c r="K246" s="209">
        <v>0</v>
      </c>
      <c r="L246" s="209">
        <v>0</v>
      </c>
      <c r="M246" s="153">
        <f t="shared" si="58"/>
        <v>4797</v>
      </c>
      <c r="N246" s="153">
        <f t="shared" si="59"/>
        <v>0</v>
      </c>
    </row>
    <row r="247" spans="1:14" ht="12.75">
      <c r="A247" s="208" t="s">
        <v>570</v>
      </c>
      <c r="B247" s="258"/>
      <c r="C247" s="209">
        <v>4927</v>
      </c>
      <c r="D247" s="209">
        <v>2862</v>
      </c>
      <c r="E247" s="209">
        <v>746</v>
      </c>
      <c r="F247" s="212">
        <v>1239</v>
      </c>
      <c r="G247" s="209">
        <v>0</v>
      </c>
      <c r="H247" s="212">
        <v>0</v>
      </c>
      <c r="I247" s="209">
        <v>80</v>
      </c>
      <c r="J247" s="212">
        <v>0</v>
      </c>
      <c r="K247" s="209">
        <v>0</v>
      </c>
      <c r="L247" s="212">
        <v>0</v>
      </c>
      <c r="M247" s="153">
        <f t="shared" si="58"/>
        <v>4927</v>
      </c>
      <c r="N247" s="153">
        <f t="shared" si="59"/>
        <v>0</v>
      </c>
    </row>
    <row r="248" spans="1:14" ht="12.75">
      <c r="A248" s="208" t="s">
        <v>735</v>
      </c>
      <c r="B248" s="258"/>
      <c r="C248" s="209">
        <v>1813</v>
      </c>
      <c r="D248" s="209">
        <v>213</v>
      </c>
      <c r="E248" s="209">
        <v>204</v>
      </c>
      <c r="F248" s="212">
        <v>1476</v>
      </c>
      <c r="G248" s="209"/>
      <c r="H248" s="212"/>
      <c r="I248" s="209">
        <v>-80</v>
      </c>
      <c r="J248" s="212"/>
      <c r="K248" s="209"/>
      <c r="L248" s="212"/>
      <c r="M248" s="153">
        <f t="shared" si="58"/>
        <v>1813</v>
      </c>
      <c r="N248" s="153">
        <f t="shared" si="59"/>
        <v>0</v>
      </c>
    </row>
    <row r="249" spans="1:14" ht="12.75">
      <c r="A249" s="208" t="s">
        <v>571</v>
      </c>
      <c r="B249" s="258"/>
      <c r="C249" s="209">
        <f aca="true" t="shared" si="72" ref="C249:L249">SUM(C248:C248)</f>
        <v>1813</v>
      </c>
      <c r="D249" s="209">
        <f t="shared" si="72"/>
        <v>213</v>
      </c>
      <c r="E249" s="209">
        <f t="shared" si="72"/>
        <v>204</v>
      </c>
      <c r="F249" s="209">
        <f t="shared" si="72"/>
        <v>1476</v>
      </c>
      <c r="G249" s="209">
        <f t="shared" si="72"/>
        <v>0</v>
      </c>
      <c r="H249" s="209">
        <f t="shared" si="72"/>
        <v>0</v>
      </c>
      <c r="I249" s="209">
        <f t="shared" si="72"/>
        <v>-80</v>
      </c>
      <c r="J249" s="209">
        <f t="shared" si="72"/>
        <v>0</v>
      </c>
      <c r="K249" s="209">
        <f t="shared" si="72"/>
        <v>0</v>
      </c>
      <c r="L249" s="209">
        <f t="shared" si="72"/>
        <v>0</v>
      </c>
      <c r="M249" s="153">
        <f t="shared" si="58"/>
        <v>1813</v>
      </c>
      <c r="N249" s="153">
        <f t="shared" si="59"/>
        <v>0</v>
      </c>
    </row>
    <row r="250" spans="1:14" ht="12.75">
      <c r="A250" s="424" t="s">
        <v>736</v>
      </c>
      <c r="B250" s="257"/>
      <c r="C250" s="211">
        <f aca="true" t="shared" si="73" ref="C250:L250">C247+C249</f>
        <v>6740</v>
      </c>
      <c r="D250" s="211">
        <f t="shared" si="73"/>
        <v>3075</v>
      </c>
      <c r="E250" s="211">
        <f t="shared" si="73"/>
        <v>950</v>
      </c>
      <c r="F250" s="211">
        <f t="shared" si="73"/>
        <v>2715</v>
      </c>
      <c r="G250" s="211">
        <f t="shared" si="73"/>
        <v>0</v>
      </c>
      <c r="H250" s="211">
        <f t="shared" si="73"/>
        <v>0</v>
      </c>
      <c r="I250" s="211">
        <f t="shared" si="73"/>
        <v>0</v>
      </c>
      <c r="J250" s="211">
        <f t="shared" si="73"/>
        <v>0</v>
      </c>
      <c r="K250" s="211">
        <f t="shared" si="73"/>
        <v>0</v>
      </c>
      <c r="L250" s="211">
        <f t="shared" si="73"/>
        <v>0</v>
      </c>
      <c r="M250" s="153">
        <f t="shared" si="58"/>
        <v>6740</v>
      </c>
      <c r="N250" s="153">
        <f t="shared" si="59"/>
        <v>0</v>
      </c>
    </row>
    <row r="251" spans="1:14" ht="12.75">
      <c r="A251" s="230" t="s">
        <v>317</v>
      </c>
      <c r="B251" s="231"/>
      <c r="C251" s="229"/>
      <c r="D251" s="228"/>
      <c r="E251" s="229"/>
      <c r="F251" s="228"/>
      <c r="G251" s="229"/>
      <c r="H251" s="228"/>
      <c r="I251" s="229"/>
      <c r="J251" s="229"/>
      <c r="K251" s="228"/>
      <c r="L251" s="229"/>
      <c r="M251" s="153">
        <f t="shared" si="58"/>
        <v>0</v>
      </c>
      <c r="N251" s="153">
        <f t="shared" si="59"/>
        <v>0</v>
      </c>
    </row>
    <row r="252" spans="1:14" s="68" customFormat="1" ht="12.75">
      <c r="A252" s="241" t="s">
        <v>34</v>
      </c>
      <c r="B252" s="241" t="s">
        <v>196</v>
      </c>
      <c r="C252" s="229">
        <f>SUM(D252:G252)</f>
        <v>16420</v>
      </c>
      <c r="D252" s="228">
        <v>2453</v>
      </c>
      <c r="E252" s="229">
        <v>662</v>
      </c>
      <c r="F252" s="228">
        <v>13305</v>
      </c>
      <c r="G252" s="229"/>
      <c r="H252" s="228"/>
      <c r="I252" s="229"/>
      <c r="J252" s="229"/>
      <c r="K252" s="228"/>
      <c r="L252" s="229"/>
      <c r="M252" s="153">
        <f t="shared" si="58"/>
        <v>16420</v>
      </c>
      <c r="N252" s="153">
        <f t="shared" si="59"/>
        <v>0</v>
      </c>
    </row>
    <row r="253" spans="1:14" s="68" customFormat="1" ht="12.75">
      <c r="A253" s="241" t="s">
        <v>464</v>
      </c>
      <c r="B253" s="241"/>
      <c r="C253" s="229">
        <v>16420</v>
      </c>
      <c r="D253" s="228">
        <v>2453</v>
      </c>
      <c r="E253" s="229">
        <v>662</v>
      </c>
      <c r="F253" s="228">
        <v>13305</v>
      </c>
      <c r="G253" s="229">
        <v>0</v>
      </c>
      <c r="H253" s="228">
        <v>0</v>
      </c>
      <c r="I253" s="229">
        <v>0</v>
      </c>
      <c r="J253" s="229">
        <v>0</v>
      </c>
      <c r="K253" s="228">
        <v>0</v>
      </c>
      <c r="L253" s="229">
        <v>0</v>
      </c>
      <c r="M253" s="153">
        <f t="shared" si="58"/>
        <v>16420</v>
      </c>
      <c r="N253" s="153">
        <f t="shared" si="59"/>
        <v>0</v>
      </c>
    </row>
    <row r="254" spans="1:14" s="68" customFormat="1" ht="12.75">
      <c r="A254" s="241" t="s">
        <v>570</v>
      </c>
      <c r="B254" s="241"/>
      <c r="C254" s="229">
        <v>16420</v>
      </c>
      <c r="D254" s="228">
        <v>2453</v>
      </c>
      <c r="E254" s="229">
        <v>662</v>
      </c>
      <c r="F254" s="228">
        <v>13305</v>
      </c>
      <c r="G254" s="229">
        <v>0</v>
      </c>
      <c r="H254" s="228">
        <v>0</v>
      </c>
      <c r="I254" s="229">
        <v>0</v>
      </c>
      <c r="J254" s="229">
        <v>0</v>
      </c>
      <c r="K254" s="228">
        <v>0</v>
      </c>
      <c r="L254" s="229">
        <v>0</v>
      </c>
      <c r="M254" s="153">
        <f t="shared" si="58"/>
        <v>16420</v>
      </c>
      <c r="N254" s="153">
        <f t="shared" si="59"/>
        <v>0</v>
      </c>
    </row>
    <row r="255" spans="1:14" s="68" customFormat="1" ht="12.75">
      <c r="A255" s="208" t="s">
        <v>735</v>
      </c>
      <c r="B255" s="241"/>
      <c r="C255" s="229">
        <v>-264</v>
      </c>
      <c r="D255" s="228">
        <v>47</v>
      </c>
      <c r="E255" s="229">
        <v>-22</v>
      </c>
      <c r="F255" s="228">
        <v>-289</v>
      </c>
      <c r="G255" s="229"/>
      <c r="H255" s="228"/>
      <c r="I255" s="229"/>
      <c r="J255" s="229"/>
      <c r="K255" s="228"/>
      <c r="L255" s="229"/>
      <c r="M255" s="153">
        <f t="shared" si="58"/>
        <v>-264</v>
      </c>
      <c r="N255" s="153">
        <f t="shared" si="59"/>
        <v>0</v>
      </c>
    </row>
    <row r="256" spans="1:14" ht="12.75">
      <c r="A256" s="208" t="s">
        <v>571</v>
      </c>
      <c r="B256" s="258"/>
      <c r="C256" s="209">
        <f aca="true" t="shared" si="74" ref="C256:L256">SUM(C255:C255)</f>
        <v>-264</v>
      </c>
      <c r="D256" s="209">
        <f t="shared" si="74"/>
        <v>47</v>
      </c>
      <c r="E256" s="209">
        <f t="shared" si="74"/>
        <v>-22</v>
      </c>
      <c r="F256" s="209">
        <f t="shared" si="74"/>
        <v>-289</v>
      </c>
      <c r="G256" s="209">
        <f t="shared" si="74"/>
        <v>0</v>
      </c>
      <c r="H256" s="209">
        <f t="shared" si="74"/>
        <v>0</v>
      </c>
      <c r="I256" s="209">
        <f t="shared" si="74"/>
        <v>0</v>
      </c>
      <c r="J256" s="209">
        <f t="shared" si="74"/>
        <v>0</v>
      </c>
      <c r="K256" s="209">
        <f t="shared" si="74"/>
        <v>0</v>
      </c>
      <c r="L256" s="209">
        <f t="shared" si="74"/>
        <v>0</v>
      </c>
      <c r="M256" s="153">
        <f t="shared" si="58"/>
        <v>-264</v>
      </c>
      <c r="N256" s="153">
        <f t="shared" si="59"/>
        <v>0</v>
      </c>
    </row>
    <row r="257" spans="1:14" ht="12.75">
      <c r="A257" s="424" t="s">
        <v>736</v>
      </c>
      <c r="B257" s="257"/>
      <c r="C257" s="211">
        <f aca="true" t="shared" si="75" ref="C257:L257">C254+C256</f>
        <v>16156</v>
      </c>
      <c r="D257" s="211">
        <f t="shared" si="75"/>
        <v>2500</v>
      </c>
      <c r="E257" s="211">
        <f t="shared" si="75"/>
        <v>640</v>
      </c>
      <c r="F257" s="211">
        <f t="shared" si="75"/>
        <v>13016</v>
      </c>
      <c r="G257" s="211">
        <f t="shared" si="75"/>
        <v>0</v>
      </c>
      <c r="H257" s="211">
        <f t="shared" si="75"/>
        <v>0</v>
      </c>
      <c r="I257" s="211">
        <f t="shared" si="75"/>
        <v>0</v>
      </c>
      <c r="J257" s="211">
        <f t="shared" si="75"/>
        <v>0</v>
      </c>
      <c r="K257" s="211">
        <f t="shared" si="75"/>
        <v>0</v>
      </c>
      <c r="L257" s="211">
        <f t="shared" si="75"/>
        <v>0</v>
      </c>
      <c r="M257" s="153">
        <f t="shared" si="58"/>
        <v>16156</v>
      </c>
      <c r="N257" s="153">
        <f t="shared" si="59"/>
        <v>0</v>
      </c>
    </row>
    <row r="258" spans="1:14" ht="12.75">
      <c r="A258" s="230" t="s">
        <v>190</v>
      </c>
      <c r="B258" s="230"/>
      <c r="C258" s="229"/>
      <c r="D258" s="228"/>
      <c r="E258" s="229"/>
      <c r="F258" s="228"/>
      <c r="G258" s="229"/>
      <c r="H258" s="228"/>
      <c r="I258" s="229"/>
      <c r="J258" s="229"/>
      <c r="K258" s="228"/>
      <c r="L258" s="229"/>
      <c r="M258" s="153">
        <f t="shared" si="58"/>
        <v>0</v>
      </c>
      <c r="N258" s="153">
        <f t="shared" si="59"/>
        <v>0</v>
      </c>
    </row>
    <row r="259" spans="1:14" s="68" customFormat="1" ht="12.75">
      <c r="A259" s="241" t="s">
        <v>34</v>
      </c>
      <c r="B259" s="241" t="s">
        <v>196</v>
      </c>
      <c r="C259" s="229">
        <f>SUM(D259:G259)</f>
        <v>2564</v>
      </c>
      <c r="D259" s="228"/>
      <c r="E259" s="229"/>
      <c r="F259" s="228">
        <v>2564</v>
      </c>
      <c r="G259" s="229"/>
      <c r="H259" s="228"/>
      <c r="I259" s="229"/>
      <c r="J259" s="229"/>
      <c r="K259" s="228"/>
      <c r="L259" s="229"/>
      <c r="M259" s="153">
        <f t="shared" si="58"/>
        <v>2564</v>
      </c>
      <c r="N259" s="153">
        <f t="shared" si="59"/>
        <v>0</v>
      </c>
    </row>
    <row r="260" spans="1:14" ht="12.75">
      <c r="A260" s="241" t="s">
        <v>464</v>
      </c>
      <c r="B260" s="258"/>
      <c r="C260" s="209">
        <v>7804</v>
      </c>
      <c r="D260" s="209">
        <v>1716</v>
      </c>
      <c r="E260" s="209">
        <v>463</v>
      </c>
      <c r="F260" s="212">
        <v>5625</v>
      </c>
      <c r="G260" s="209">
        <v>0</v>
      </c>
      <c r="H260" s="212">
        <v>0</v>
      </c>
      <c r="I260" s="209">
        <v>0</v>
      </c>
      <c r="J260" s="212">
        <v>0</v>
      </c>
      <c r="K260" s="209">
        <v>0</v>
      </c>
      <c r="L260" s="209">
        <v>0</v>
      </c>
      <c r="M260" s="153">
        <f t="shared" si="58"/>
        <v>7804</v>
      </c>
      <c r="N260" s="153">
        <f t="shared" si="59"/>
        <v>0</v>
      </c>
    </row>
    <row r="261" spans="1:14" ht="12.75">
      <c r="A261" s="241" t="s">
        <v>570</v>
      </c>
      <c r="B261" s="258"/>
      <c r="C261" s="209">
        <v>7804</v>
      </c>
      <c r="D261" s="209">
        <v>1716</v>
      </c>
      <c r="E261" s="209">
        <v>463</v>
      </c>
      <c r="F261" s="212">
        <v>5625</v>
      </c>
      <c r="G261" s="209">
        <v>0</v>
      </c>
      <c r="H261" s="212">
        <v>0</v>
      </c>
      <c r="I261" s="209">
        <v>0</v>
      </c>
      <c r="J261" s="212">
        <v>0</v>
      </c>
      <c r="K261" s="209">
        <v>0</v>
      </c>
      <c r="L261" s="209">
        <v>0</v>
      </c>
      <c r="M261" s="153">
        <f t="shared" si="58"/>
        <v>7804</v>
      </c>
      <c r="N261" s="153">
        <f t="shared" si="59"/>
        <v>0</v>
      </c>
    </row>
    <row r="262" spans="1:14" ht="12.75">
      <c r="A262" s="208" t="s">
        <v>735</v>
      </c>
      <c r="B262" s="258"/>
      <c r="C262" s="209">
        <v>2071</v>
      </c>
      <c r="D262" s="209">
        <v>-616</v>
      </c>
      <c r="E262" s="209">
        <v>27</v>
      </c>
      <c r="F262" s="212">
        <v>2660</v>
      </c>
      <c r="G262" s="209"/>
      <c r="H262" s="212"/>
      <c r="I262" s="209"/>
      <c r="J262" s="212"/>
      <c r="K262" s="209"/>
      <c r="L262" s="209"/>
      <c r="M262" s="153">
        <f t="shared" si="58"/>
        <v>2071</v>
      </c>
      <c r="N262" s="153">
        <f t="shared" si="59"/>
        <v>0</v>
      </c>
    </row>
    <row r="263" spans="1:14" ht="12.75">
      <c r="A263" s="208" t="s">
        <v>571</v>
      </c>
      <c r="B263" s="258"/>
      <c r="C263" s="209">
        <f aca="true" t="shared" si="76" ref="C263:L263">SUM(C262:C262)</f>
        <v>2071</v>
      </c>
      <c r="D263" s="209">
        <f t="shared" si="76"/>
        <v>-616</v>
      </c>
      <c r="E263" s="209">
        <f t="shared" si="76"/>
        <v>27</v>
      </c>
      <c r="F263" s="209">
        <f t="shared" si="76"/>
        <v>2660</v>
      </c>
      <c r="G263" s="209">
        <f t="shared" si="76"/>
        <v>0</v>
      </c>
      <c r="H263" s="209">
        <f t="shared" si="76"/>
        <v>0</v>
      </c>
      <c r="I263" s="209">
        <f t="shared" si="76"/>
        <v>0</v>
      </c>
      <c r="J263" s="209">
        <f t="shared" si="76"/>
        <v>0</v>
      </c>
      <c r="K263" s="209">
        <f t="shared" si="76"/>
        <v>0</v>
      </c>
      <c r="L263" s="209">
        <f t="shared" si="76"/>
        <v>0</v>
      </c>
      <c r="M263" s="153">
        <f t="shared" si="58"/>
        <v>2071</v>
      </c>
      <c r="N263" s="153">
        <f t="shared" si="59"/>
        <v>0</v>
      </c>
    </row>
    <row r="264" spans="1:14" ht="12.75">
      <c r="A264" s="424" t="s">
        <v>736</v>
      </c>
      <c r="B264" s="257"/>
      <c r="C264" s="211">
        <f aca="true" t="shared" si="77" ref="C264:L264">C260+C263</f>
        <v>9875</v>
      </c>
      <c r="D264" s="211">
        <f t="shared" si="77"/>
        <v>1100</v>
      </c>
      <c r="E264" s="211">
        <f t="shared" si="77"/>
        <v>490</v>
      </c>
      <c r="F264" s="211">
        <f t="shared" si="77"/>
        <v>8285</v>
      </c>
      <c r="G264" s="211">
        <f t="shared" si="77"/>
        <v>0</v>
      </c>
      <c r="H264" s="211">
        <f t="shared" si="77"/>
        <v>0</v>
      </c>
      <c r="I264" s="211">
        <f t="shared" si="77"/>
        <v>0</v>
      </c>
      <c r="J264" s="211">
        <f t="shared" si="77"/>
        <v>0</v>
      </c>
      <c r="K264" s="211">
        <f t="shared" si="77"/>
        <v>0</v>
      </c>
      <c r="L264" s="211">
        <f t="shared" si="77"/>
        <v>0</v>
      </c>
      <c r="M264" s="153">
        <f t="shared" si="58"/>
        <v>9875</v>
      </c>
      <c r="N264" s="153">
        <f t="shared" si="59"/>
        <v>0</v>
      </c>
    </row>
    <row r="265" spans="1:14" ht="12.75">
      <c r="A265" s="230" t="s">
        <v>192</v>
      </c>
      <c r="B265" s="230"/>
      <c r="C265" s="229"/>
      <c r="D265" s="228"/>
      <c r="E265" s="229"/>
      <c r="F265" s="228"/>
      <c r="G265" s="229"/>
      <c r="H265" s="228"/>
      <c r="I265" s="229"/>
      <c r="J265" s="229"/>
      <c r="K265" s="228"/>
      <c r="L265" s="229"/>
      <c r="M265" s="153">
        <f t="shared" si="58"/>
        <v>0</v>
      </c>
      <c r="N265" s="153">
        <f t="shared" si="59"/>
        <v>0</v>
      </c>
    </row>
    <row r="266" spans="1:14" s="68" customFormat="1" ht="12.75">
      <c r="A266" s="241" t="s">
        <v>34</v>
      </c>
      <c r="B266" s="241" t="s">
        <v>197</v>
      </c>
      <c r="C266" s="229">
        <f>SUM(D266:G266)</f>
        <v>50176</v>
      </c>
      <c r="D266" s="228"/>
      <c r="E266" s="229"/>
      <c r="F266" s="228">
        <v>50176</v>
      </c>
      <c r="G266" s="229"/>
      <c r="H266" s="228"/>
      <c r="I266" s="229"/>
      <c r="J266" s="229"/>
      <c r="K266" s="228"/>
      <c r="L266" s="229"/>
      <c r="M266" s="153">
        <f t="shared" si="58"/>
        <v>50176</v>
      </c>
      <c r="N266" s="153">
        <f t="shared" si="59"/>
        <v>0</v>
      </c>
    </row>
    <row r="267" spans="1:14" s="68" customFormat="1" ht="12.75">
      <c r="A267" s="241" t="s">
        <v>464</v>
      </c>
      <c r="B267" s="241"/>
      <c r="C267" s="229">
        <v>50176</v>
      </c>
      <c r="D267" s="228">
        <v>0</v>
      </c>
      <c r="E267" s="229">
        <v>0</v>
      </c>
      <c r="F267" s="228">
        <v>50176</v>
      </c>
      <c r="G267" s="229">
        <v>0</v>
      </c>
      <c r="H267" s="228">
        <v>0</v>
      </c>
      <c r="I267" s="229">
        <v>0</v>
      </c>
      <c r="J267" s="229">
        <v>0</v>
      </c>
      <c r="K267" s="228">
        <v>0</v>
      </c>
      <c r="L267" s="229">
        <v>0</v>
      </c>
      <c r="M267" s="153">
        <f t="shared" si="58"/>
        <v>50176</v>
      </c>
      <c r="N267" s="153">
        <f t="shared" si="59"/>
        <v>0</v>
      </c>
    </row>
    <row r="268" spans="1:14" s="68" customFormat="1" ht="12.75">
      <c r="A268" s="241" t="s">
        <v>570</v>
      </c>
      <c r="B268" s="241"/>
      <c r="C268" s="229">
        <v>50176</v>
      </c>
      <c r="D268" s="228">
        <v>0</v>
      </c>
      <c r="E268" s="229">
        <v>0</v>
      </c>
      <c r="F268" s="228">
        <v>50176</v>
      </c>
      <c r="G268" s="229">
        <v>0</v>
      </c>
      <c r="H268" s="228">
        <v>0</v>
      </c>
      <c r="I268" s="229">
        <v>0</v>
      </c>
      <c r="J268" s="229">
        <v>0</v>
      </c>
      <c r="K268" s="228">
        <v>0</v>
      </c>
      <c r="L268" s="229">
        <v>0</v>
      </c>
      <c r="M268" s="153">
        <f t="shared" si="58"/>
        <v>50176</v>
      </c>
      <c r="N268" s="153">
        <f t="shared" si="59"/>
        <v>0</v>
      </c>
    </row>
    <row r="269" spans="1:14" s="68" customFormat="1" ht="12.75">
      <c r="A269" s="208" t="s">
        <v>735</v>
      </c>
      <c r="B269" s="241"/>
      <c r="C269" s="229">
        <v>18799</v>
      </c>
      <c r="D269" s="228"/>
      <c r="E269" s="229"/>
      <c r="F269" s="228">
        <v>18799</v>
      </c>
      <c r="G269" s="229"/>
      <c r="H269" s="228"/>
      <c r="I269" s="229"/>
      <c r="J269" s="229"/>
      <c r="K269" s="228"/>
      <c r="L269" s="229"/>
      <c r="M269" s="153">
        <f aca="true" t="shared" si="78" ref="M269:M332">SUM(D269:L269)</f>
        <v>18799</v>
      </c>
      <c r="N269" s="153">
        <f aca="true" t="shared" si="79" ref="N269:N332">C269-M269</f>
        <v>0</v>
      </c>
    </row>
    <row r="270" spans="1:14" ht="12.75">
      <c r="A270" s="208" t="s">
        <v>571</v>
      </c>
      <c r="B270" s="258"/>
      <c r="C270" s="209">
        <f aca="true" t="shared" si="80" ref="C270:L270">SUM(C269:C269)</f>
        <v>18799</v>
      </c>
      <c r="D270" s="209">
        <f t="shared" si="80"/>
        <v>0</v>
      </c>
      <c r="E270" s="209">
        <f t="shared" si="80"/>
        <v>0</v>
      </c>
      <c r="F270" s="209">
        <f t="shared" si="80"/>
        <v>18799</v>
      </c>
      <c r="G270" s="209">
        <f t="shared" si="80"/>
        <v>0</v>
      </c>
      <c r="H270" s="209">
        <f t="shared" si="80"/>
        <v>0</v>
      </c>
      <c r="I270" s="209">
        <f t="shared" si="80"/>
        <v>0</v>
      </c>
      <c r="J270" s="209">
        <f t="shared" si="80"/>
        <v>0</v>
      </c>
      <c r="K270" s="209">
        <f t="shared" si="80"/>
        <v>0</v>
      </c>
      <c r="L270" s="209">
        <f t="shared" si="80"/>
        <v>0</v>
      </c>
      <c r="M270" s="153">
        <f t="shared" si="78"/>
        <v>18799</v>
      </c>
      <c r="N270" s="153">
        <f t="shared" si="79"/>
        <v>0</v>
      </c>
    </row>
    <row r="271" spans="1:14" ht="12.75">
      <c r="A271" s="424" t="s">
        <v>736</v>
      </c>
      <c r="B271" s="257"/>
      <c r="C271" s="211">
        <f aca="true" t="shared" si="81" ref="C271:L271">C268+C270</f>
        <v>68975</v>
      </c>
      <c r="D271" s="211">
        <f t="shared" si="81"/>
        <v>0</v>
      </c>
      <c r="E271" s="211">
        <f t="shared" si="81"/>
        <v>0</v>
      </c>
      <c r="F271" s="211">
        <f t="shared" si="81"/>
        <v>68975</v>
      </c>
      <c r="G271" s="211">
        <f t="shared" si="81"/>
        <v>0</v>
      </c>
      <c r="H271" s="211">
        <f t="shared" si="81"/>
        <v>0</v>
      </c>
      <c r="I271" s="211">
        <f t="shared" si="81"/>
        <v>0</v>
      </c>
      <c r="J271" s="211">
        <f t="shared" si="81"/>
        <v>0</v>
      </c>
      <c r="K271" s="211">
        <f t="shared" si="81"/>
        <v>0</v>
      </c>
      <c r="L271" s="211">
        <f t="shared" si="81"/>
        <v>0</v>
      </c>
      <c r="M271" s="153">
        <f t="shared" si="78"/>
        <v>68975</v>
      </c>
      <c r="N271" s="153">
        <f t="shared" si="79"/>
        <v>0</v>
      </c>
    </row>
    <row r="272" spans="1:14" ht="12.75">
      <c r="A272" s="230" t="s">
        <v>191</v>
      </c>
      <c r="B272" s="230"/>
      <c r="C272" s="229"/>
      <c r="D272" s="228"/>
      <c r="E272" s="229"/>
      <c r="F272" s="228"/>
      <c r="G272" s="229"/>
      <c r="H272" s="228"/>
      <c r="I272" s="229"/>
      <c r="J272" s="229"/>
      <c r="K272" s="228"/>
      <c r="L272" s="229"/>
      <c r="M272" s="153">
        <f t="shared" si="78"/>
        <v>0</v>
      </c>
      <c r="N272" s="153">
        <f t="shared" si="79"/>
        <v>0</v>
      </c>
    </row>
    <row r="273" spans="1:14" s="68" customFormat="1" ht="12.75">
      <c r="A273" s="241" t="s">
        <v>34</v>
      </c>
      <c r="B273" s="241" t="s">
        <v>196</v>
      </c>
      <c r="C273" s="229">
        <f>SUM(D273:G273)</f>
        <v>18156</v>
      </c>
      <c r="D273" s="228"/>
      <c r="E273" s="229"/>
      <c r="F273" s="228">
        <v>18156</v>
      </c>
      <c r="G273" s="229"/>
      <c r="H273" s="228"/>
      <c r="I273" s="229"/>
      <c r="J273" s="229"/>
      <c r="K273" s="228"/>
      <c r="L273" s="229"/>
      <c r="M273" s="153">
        <f t="shared" si="78"/>
        <v>18156</v>
      </c>
      <c r="N273" s="153">
        <f t="shared" si="79"/>
        <v>0</v>
      </c>
    </row>
    <row r="274" spans="1:14" s="68" customFormat="1" ht="12.75">
      <c r="A274" s="241" t="s">
        <v>464</v>
      </c>
      <c r="B274" s="241"/>
      <c r="C274" s="229">
        <v>18156</v>
      </c>
      <c r="D274" s="228">
        <v>0</v>
      </c>
      <c r="E274" s="229">
        <v>0</v>
      </c>
      <c r="F274" s="228">
        <v>18156</v>
      </c>
      <c r="G274" s="229">
        <v>0</v>
      </c>
      <c r="H274" s="228">
        <v>0</v>
      </c>
      <c r="I274" s="229">
        <v>0</v>
      </c>
      <c r="J274" s="229">
        <v>0</v>
      </c>
      <c r="K274" s="228">
        <v>0</v>
      </c>
      <c r="L274" s="229">
        <v>0</v>
      </c>
      <c r="M274" s="153">
        <f t="shared" si="78"/>
        <v>18156</v>
      </c>
      <c r="N274" s="153">
        <f t="shared" si="79"/>
        <v>0</v>
      </c>
    </row>
    <row r="275" spans="1:14" s="68" customFormat="1" ht="12.75">
      <c r="A275" s="241" t="s">
        <v>570</v>
      </c>
      <c r="B275" s="241"/>
      <c r="C275" s="229">
        <v>18156</v>
      </c>
      <c r="D275" s="228">
        <v>0</v>
      </c>
      <c r="E275" s="229">
        <v>0</v>
      </c>
      <c r="F275" s="228">
        <v>18156</v>
      </c>
      <c r="G275" s="229">
        <v>0</v>
      </c>
      <c r="H275" s="228">
        <v>0</v>
      </c>
      <c r="I275" s="229">
        <v>0</v>
      </c>
      <c r="J275" s="229">
        <v>0</v>
      </c>
      <c r="K275" s="228">
        <v>0</v>
      </c>
      <c r="L275" s="229">
        <v>0</v>
      </c>
      <c r="M275" s="153">
        <f t="shared" si="78"/>
        <v>18156</v>
      </c>
      <c r="N275" s="153">
        <f t="shared" si="79"/>
        <v>0</v>
      </c>
    </row>
    <row r="276" spans="1:14" s="68" customFormat="1" ht="12.75">
      <c r="A276" s="208" t="s">
        <v>735</v>
      </c>
      <c r="B276" s="241"/>
      <c r="C276" s="229">
        <v>1380</v>
      </c>
      <c r="D276" s="228"/>
      <c r="E276" s="229"/>
      <c r="F276" s="228">
        <v>1380</v>
      </c>
      <c r="G276" s="229"/>
      <c r="H276" s="228"/>
      <c r="I276" s="229"/>
      <c r="J276" s="229"/>
      <c r="K276" s="228"/>
      <c r="L276" s="229"/>
      <c r="M276" s="153">
        <f t="shared" si="78"/>
        <v>1380</v>
      </c>
      <c r="N276" s="153">
        <f t="shared" si="79"/>
        <v>0</v>
      </c>
    </row>
    <row r="277" spans="1:14" ht="12.75">
      <c r="A277" s="208" t="s">
        <v>571</v>
      </c>
      <c r="B277" s="258"/>
      <c r="C277" s="209">
        <f aca="true" t="shared" si="82" ref="C277:L277">SUM(C276:C276)</f>
        <v>1380</v>
      </c>
      <c r="D277" s="209">
        <f t="shared" si="82"/>
        <v>0</v>
      </c>
      <c r="E277" s="209">
        <f t="shared" si="82"/>
        <v>0</v>
      </c>
      <c r="F277" s="209">
        <f t="shared" si="82"/>
        <v>1380</v>
      </c>
      <c r="G277" s="209">
        <f t="shared" si="82"/>
        <v>0</v>
      </c>
      <c r="H277" s="209">
        <f t="shared" si="82"/>
        <v>0</v>
      </c>
      <c r="I277" s="209">
        <f t="shared" si="82"/>
        <v>0</v>
      </c>
      <c r="J277" s="209">
        <f t="shared" si="82"/>
        <v>0</v>
      </c>
      <c r="K277" s="209">
        <f t="shared" si="82"/>
        <v>0</v>
      </c>
      <c r="L277" s="209">
        <f t="shared" si="82"/>
        <v>0</v>
      </c>
      <c r="M277" s="153">
        <f t="shared" si="78"/>
        <v>1380</v>
      </c>
      <c r="N277" s="153">
        <f t="shared" si="79"/>
        <v>0</v>
      </c>
    </row>
    <row r="278" spans="1:14" ht="12.75">
      <c r="A278" s="424" t="s">
        <v>736</v>
      </c>
      <c r="B278" s="257"/>
      <c r="C278" s="211">
        <f aca="true" t="shared" si="83" ref="C278:L278">C275+C277</f>
        <v>19536</v>
      </c>
      <c r="D278" s="211">
        <f t="shared" si="83"/>
        <v>0</v>
      </c>
      <c r="E278" s="211">
        <f t="shared" si="83"/>
        <v>0</v>
      </c>
      <c r="F278" s="211">
        <f t="shared" si="83"/>
        <v>19536</v>
      </c>
      <c r="G278" s="211">
        <f t="shared" si="83"/>
        <v>0</v>
      </c>
      <c r="H278" s="211">
        <f t="shared" si="83"/>
        <v>0</v>
      </c>
      <c r="I278" s="211">
        <f t="shared" si="83"/>
        <v>0</v>
      </c>
      <c r="J278" s="211">
        <f t="shared" si="83"/>
        <v>0</v>
      </c>
      <c r="K278" s="211">
        <f t="shared" si="83"/>
        <v>0</v>
      </c>
      <c r="L278" s="211">
        <f t="shared" si="83"/>
        <v>0</v>
      </c>
      <c r="M278" s="153">
        <f t="shared" si="78"/>
        <v>19536</v>
      </c>
      <c r="N278" s="153">
        <f t="shared" si="79"/>
        <v>0</v>
      </c>
    </row>
    <row r="279" spans="1:14" ht="12.75">
      <c r="A279" s="230" t="s">
        <v>193</v>
      </c>
      <c r="B279" s="230"/>
      <c r="C279" s="229"/>
      <c r="D279" s="228"/>
      <c r="E279" s="229"/>
      <c r="F279" s="228"/>
      <c r="G279" s="229"/>
      <c r="H279" s="228"/>
      <c r="I279" s="229"/>
      <c r="J279" s="229"/>
      <c r="K279" s="228"/>
      <c r="L279" s="229"/>
      <c r="M279" s="153">
        <f t="shared" si="78"/>
        <v>0</v>
      </c>
      <c r="N279" s="153">
        <f t="shared" si="79"/>
        <v>0</v>
      </c>
    </row>
    <row r="280" spans="1:14" s="68" customFormat="1" ht="12.75">
      <c r="A280" s="241" t="s">
        <v>34</v>
      </c>
      <c r="B280" s="241" t="s">
        <v>196</v>
      </c>
      <c r="C280" s="229">
        <f>SUM(D280:G280)</f>
        <v>6594</v>
      </c>
      <c r="D280" s="228"/>
      <c r="E280" s="229"/>
      <c r="F280" s="228">
        <v>6594</v>
      </c>
      <c r="G280" s="229"/>
      <c r="H280" s="228"/>
      <c r="I280" s="229"/>
      <c r="J280" s="229"/>
      <c r="K280" s="228"/>
      <c r="L280" s="229"/>
      <c r="M280" s="153">
        <f t="shared" si="78"/>
        <v>6594</v>
      </c>
      <c r="N280" s="153">
        <f t="shared" si="79"/>
        <v>0</v>
      </c>
    </row>
    <row r="281" spans="1:14" s="68" customFormat="1" ht="12.75">
      <c r="A281" s="241" t="s">
        <v>464</v>
      </c>
      <c r="B281" s="241"/>
      <c r="C281" s="229">
        <v>6594</v>
      </c>
      <c r="D281" s="228">
        <v>0</v>
      </c>
      <c r="E281" s="229">
        <v>0</v>
      </c>
      <c r="F281" s="228">
        <v>6594</v>
      </c>
      <c r="G281" s="229">
        <v>0</v>
      </c>
      <c r="H281" s="228">
        <v>0</v>
      </c>
      <c r="I281" s="229">
        <v>0</v>
      </c>
      <c r="J281" s="229">
        <v>0</v>
      </c>
      <c r="K281" s="228">
        <v>0</v>
      </c>
      <c r="L281" s="229">
        <v>0</v>
      </c>
      <c r="M281" s="153">
        <f t="shared" si="78"/>
        <v>6594</v>
      </c>
      <c r="N281" s="153">
        <f t="shared" si="79"/>
        <v>0</v>
      </c>
    </row>
    <row r="282" spans="1:14" s="68" customFormat="1" ht="12.75">
      <c r="A282" s="241" t="s">
        <v>570</v>
      </c>
      <c r="B282" s="241"/>
      <c r="C282" s="229">
        <v>6594</v>
      </c>
      <c r="D282" s="228"/>
      <c r="E282" s="229"/>
      <c r="F282" s="228">
        <v>6594</v>
      </c>
      <c r="G282" s="229"/>
      <c r="H282" s="228"/>
      <c r="I282" s="229"/>
      <c r="J282" s="229"/>
      <c r="K282" s="228"/>
      <c r="L282" s="229"/>
      <c r="M282" s="153">
        <f t="shared" si="78"/>
        <v>6594</v>
      </c>
      <c r="N282" s="153">
        <f t="shared" si="79"/>
        <v>0</v>
      </c>
    </row>
    <row r="283" spans="1:14" s="68" customFormat="1" ht="12.75">
      <c r="A283" s="208" t="s">
        <v>735</v>
      </c>
      <c r="B283" s="241"/>
      <c r="C283" s="229">
        <v>-223</v>
      </c>
      <c r="D283" s="228"/>
      <c r="E283" s="229"/>
      <c r="F283" s="228">
        <v>-223</v>
      </c>
      <c r="G283" s="229"/>
      <c r="H283" s="228"/>
      <c r="I283" s="229"/>
      <c r="J283" s="229"/>
      <c r="K283" s="228"/>
      <c r="L283" s="229"/>
      <c r="M283" s="153">
        <f t="shared" si="78"/>
        <v>-223</v>
      </c>
      <c r="N283" s="153">
        <f t="shared" si="79"/>
        <v>0</v>
      </c>
    </row>
    <row r="284" spans="1:14" ht="12.75">
      <c r="A284" s="208" t="s">
        <v>571</v>
      </c>
      <c r="B284" s="258"/>
      <c r="C284" s="209">
        <f aca="true" t="shared" si="84" ref="C284:L284">SUM(C283:C283)</f>
        <v>-223</v>
      </c>
      <c r="D284" s="209">
        <f t="shared" si="84"/>
        <v>0</v>
      </c>
      <c r="E284" s="209">
        <f t="shared" si="84"/>
        <v>0</v>
      </c>
      <c r="F284" s="209">
        <f t="shared" si="84"/>
        <v>-223</v>
      </c>
      <c r="G284" s="209">
        <f t="shared" si="84"/>
        <v>0</v>
      </c>
      <c r="H284" s="209">
        <f t="shared" si="84"/>
        <v>0</v>
      </c>
      <c r="I284" s="209">
        <f t="shared" si="84"/>
        <v>0</v>
      </c>
      <c r="J284" s="209">
        <f t="shared" si="84"/>
        <v>0</v>
      </c>
      <c r="K284" s="209">
        <f t="shared" si="84"/>
        <v>0</v>
      </c>
      <c r="L284" s="209">
        <f t="shared" si="84"/>
        <v>0</v>
      </c>
      <c r="M284" s="153">
        <f t="shared" si="78"/>
        <v>-223</v>
      </c>
      <c r="N284" s="153">
        <f t="shared" si="79"/>
        <v>0</v>
      </c>
    </row>
    <row r="285" spans="1:14" ht="12.75">
      <c r="A285" s="424" t="s">
        <v>736</v>
      </c>
      <c r="B285" s="257"/>
      <c r="C285" s="211">
        <f aca="true" t="shared" si="85" ref="C285:L285">C282+C284</f>
        <v>6371</v>
      </c>
      <c r="D285" s="211">
        <f t="shared" si="85"/>
        <v>0</v>
      </c>
      <c r="E285" s="211">
        <f t="shared" si="85"/>
        <v>0</v>
      </c>
      <c r="F285" s="211">
        <f t="shared" si="85"/>
        <v>6371</v>
      </c>
      <c r="G285" s="211">
        <f t="shared" si="85"/>
        <v>0</v>
      </c>
      <c r="H285" s="211">
        <f t="shared" si="85"/>
        <v>0</v>
      </c>
      <c r="I285" s="211">
        <f t="shared" si="85"/>
        <v>0</v>
      </c>
      <c r="J285" s="211">
        <f t="shared" si="85"/>
        <v>0</v>
      </c>
      <c r="K285" s="211">
        <f t="shared" si="85"/>
        <v>0</v>
      </c>
      <c r="L285" s="211">
        <f t="shared" si="85"/>
        <v>0</v>
      </c>
      <c r="M285" s="153">
        <f t="shared" si="78"/>
        <v>6371</v>
      </c>
      <c r="N285" s="153">
        <f t="shared" si="79"/>
        <v>0</v>
      </c>
    </row>
    <row r="286" spans="1:14" ht="12.75">
      <c r="A286" s="230" t="s">
        <v>309</v>
      </c>
      <c r="B286" s="230"/>
      <c r="C286" s="229"/>
      <c r="D286" s="228"/>
      <c r="E286" s="229"/>
      <c r="F286" s="228"/>
      <c r="G286" s="229"/>
      <c r="H286" s="228"/>
      <c r="I286" s="229"/>
      <c r="J286" s="229"/>
      <c r="K286" s="228"/>
      <c r="L286" s="229"/>
      <c r="M286" s="153">
        <f t="shared" si="78"/>
        <v>0</v>
      </c>
      <c r="N286" s="153">
        <f t="shared" si="79"/>
        <v>0</v>
      </c>
    </row>
    <row r="287" spans="1:14" s="68" customFormat="1" ht="12.75">
      <c r="A287" s="241" t="s">
        <v>34</v>
      </c>
      <c r="B287" s="241" t="s">
        <v>196</v>
      </c>
      <c r="C287" s="229">
        <f>SUM(D287:G287)</f>
        <v>140</v>
      </c>
      <c r="D287" s="228"/>
      <c r="E287" s="229"/>
      <c r="F287" s="228">
        <v>140</v>
      </c>
      <c r="G287" s="229"/>
      <c r="H287" s="228"/>
      <c r="I287" s="229"/>
      <c r="J287" s="229"/>
      <c r="K287" s="228"/>
      <c r="L287" s="229"/>
      <c r="M287" s="153">
        <f t="shared" si="78"/>
        <v>140</v>
      </c>
      <c r="N287" s="153">
        <f t="shared" si="79"/>
        <v>0</v>
      </c>
    </row>
    <row r="288" spans="1:14" s="68" customFormat="1" ht="12.75">
      <c r="A288" s="241" t="s">
        <v>464</v>
      </c>
      <c r="B288" s="241"/>
      <c r="C288" s="229">
        <v>140</v>
      </c>
      <c r="D288" s="228">
        <v>0</v>
      </c>
      <c r="E288" s="229">
        <v>0</v>
      </c>
      <c r="F288" s="228">
        <v>140</v>
      </c>
      <c r="G288" s="229">
        <v>0</v>
      </c>
      <c r="H288" s="228">
        <v>0</v>
      </c>
      <c r="I288" s="229">
        <v>0</v>
      </c>
      <c r="J288" s="229">
        <v>0</v>
      </c>
      <c r="K288" s="228">
        <v>0</v>
      </c>
      <c r="L288" s="229">
        <v>0</v>
      </c>
      <c r="M288" s="153">
        <f t="shared" si="78"/>
        <v>140</v>
      </c>
      <c r="N288" s="153">
        <f t="shared" si="79"/>
        <v>0</v>
      </c>
    </row>
    <row r="289" spans="1:14" s="68" customFormat="1" ht="12.75">
      <c r="A289" s="241" t="s">
        <v>570</v>
      </c>
      <c r="B289" s="241"/>
      <c r="C289" s="229">
        <v>140</v>
      </c>
      <c r="D289" s="228">
        <v>0</v>
      </c>
      <c r="E289" s="229">
        <v>0</v>
      </c>
      <c r="F289" s="228">
        <v>140</v>
      </c>
      <c r="G289" s="229">
        <v>0</v>
      </c>
      <c r="H289" s="228">
        <v>0</v>
      </c>
      <c r="I289" s="229">
        <v>0</v>
      </c>
      <c r="J289" s="229">
        <v>0</v>
      </c>
      <c r="K289" s="228">
        <v>0</v>
      </c>
      <c r="L289" s="229">
        <v>0</v>
      </c>
      <c r="M289" s="153">
        <f t="shared" si="78"/>
        <v>140</v>
      </c>
      <c r="N289" s="153">
        <f t="shared" si="79"/>
        <v>0</v>
      </c>
    </row>
    <row r="290" spans="1:14" ht="12.75">
      <c r="A290" s="208" t="s">
        <v>571</v>
      </c>
      <c r="B290" s="258"/>
      <c r="C290" s="209">
        <v>0</v>
      </c>
      <c r="D290" s="209">
        <v>0</v>
      </c>
      <c r="E290" s="209">
        <v>0</v>
      </c>
      <c r="F290" s="209">
        <v>0</v>
      </c>
      <c r="G290" s="209">
        <v>0</v>
      </c>
      <c r="H290" s="209">
        <v>0</v>
      </c>
      <c r="I290" s="209">
        <v>0</v>
      </c>
      <c r="J290" s="209">
        <v>0</v>
      </c>
      <c r="K290" s="209">
        <v>0</v>
      </c>
      <c r="L290" s="209">
        <v>0</v>
      </c>
      <c r="M290" s="153">
        <f t="shared" si="78"/>
        <v>0</v>
      </c>
      <c r="N290" s="153">
        <f t="shared" si="79"/>
        <v>0</v>
      </c>
    </row>
    <row r="291" spans="1:14" ht="12.75">
      <c r="A291" s="424" t="s">
        <v>736</v>
      </c>
      <c r="B291" s="257"/>
      <c r="C291" s="211">
        <f aca="true" t="shared" si="86" ref="C291:L291">C289+C290</f>
        <v>140</v>
      </c>
      <c r="D291" s="211">
        <f t="shared" si="86"/>
        <v>0</v>
      </c>
      <c r="E291" s="211">
        <f t="shared" si="86"/>
        <v>0</v>
      </c>
      <c r="F291" s="211">
        <f t="shared" si="86"/>
        <v>140</v>
      </c>
      <c r="G291" s="211">
        <f t="shared" si="86"/>
        <v>0</v>
      </c>
      <c r="H291" s="211">
        <f t="shared" si="86"/>
        <v>0</v>
      </c>
      <c r="I291" s="211">
        <f t="shared" si="86"/>
        <v>0</v>
      </c>
      <c r="J291" s="211">
        <f t="shared" si="86"/>
        <v>0</v>
      </c>
      <c r="K291" s="211">
        <f t="shared" si="86"/>
        <v>0</v>
      </c>
      <c r="L291" s="211">
        <f t="shared" si="86"/>
        <v>0</v>
      </c>
      <c r="M291" s="153">
        <f t="shared" si="78"/>
        <v>140</v>
      </c>
      <c r="N291" s="153">
        <f t="shared" si="79"/>
        <v>0</v>
      </c>
    </row>
    <row r="292" spans="1:14" ht="12.75">
      <c r="A292" s="230" t="s">
        <v>310</v>
      </c>
      <c r="B292" s="230"/>
      <c r="C292" s="229"/>
      <c r="D292" s="228"/>
      <c r="E292" s="229"/>
      <c r="F292" s="228"/>
      <c r="G292" s="229"/>
      <c r="H292" s="228"/>
      <c r="I292" s="229"/>
      <c r="J292" s="229"/>
      <c r="K292" s="228"/>
      <c r="L292" s="229"/>
      <c r="M292" s="153">
        <f t="shared" si="78"/>
        <v>0</v>
      </c>
      <c r="N292" s="153">
        <f t="shared" si="79"/>
        <v>0</v>
      </c>
    </row>
    <row r="293" spans="1:14" s="68" customFormat="1" ht="12.75">
      <c r="A293" s="241" t="s">
        <v>34</v>
      </c>
      <c r="B293" s="241" t="s">
        <v>196</v>
      </c>
      <c r="C293" s="229">
        <f>SUM(D293:G293)</f>
        <v>167</v>
      </c>
      <c r="D293" s="228"/>
      <c r="E293" s="229"/>
      <c r="F293" s="228">
        <v>167</v>
      </c>
      <c r="G293" s="229"/>
      <c r="H293" s="228"/>
      <c r="I293" s="229"/>
      <c r="J293" s="229"/>
      <c r="K293" s="228"/>
      <c r="L293" s="229"/>
      <c r="M293" s="153">
        <f t="shared" si="78"/>
        <v>167</v>
      </c>
      <c r="N293" s="153">
        <f t="shared" si="79"/>
        <v>0</v>
      </c>
    </row>
    <row r="294" spans="1:14" s="68" customFormat="1" ht="12.75">
      <c r="A294" s="241" t="s">
        <v>464</v>
      </c>
      <c r="B294" s="241"/>
      <c r="C294" s="229">
        <v>167</v>
      </c>
      <c r="D294" s="228">
        <v>0</v>
      </c>
      <c r="E294" s="229">
        <v>0</v>
      </c>
      <c r="F294" s="228">
        <v>167</v>
      </c>
      <c r="G294" s="229">
        <v>0</v>
      </c>
      <c r="H294" s="228">
        <v>0</v>
      </c>
      <c r="I294" s="229">
        <v>0</v>
      </c>
      <c r="J294" s="229">
        <v>0</v>
      </c>
      <c r="K294" s="228">
        <v>0</v>
      </c>
      <c r="L294" s="229">
        <v>0</v>
      </c>
      <c r="M294" s="153">
        <f t="shared" si="78"/>
        <v>167</v>
      </c>
      <c r="N294" s="153">
        <f t="shared" si="79"/>
        <v>0</v>
      </c>
    </row>
    <row r="295" spans="1:14" s="68" customFormat="1" ht="12.75">
      <c r="A295" s="241" t="s">
        <v>570</v>
      </c>
      <c r="B295" s="241"/>
      <c r="C295" s="229">
        <v>167</v>
      </c>
      <c r="D295" s="228">
        <v>0</v>
      </c>
      <c r="E295" s="229">
        <v>0</v>
      </c>
      <c r="F295" s="228">
        <v>167</v>
      </c>
      <c r="G295" s="229">
        <v>0</v>
      </c>
      <c r="H295" s="228">
        <v>0</v>
      </c>
      <c r="I295" s="229">
        <v>0</v>
      </c>
      <c r="J295" s="229">
        <v>0</v>
      </c>
      <c r="K295" s="228">
        <v>0</v>
      </c>
      <c r="L295" s="229">
        <v>0</v>
      </c>
      <c r="M295" s="153">
        <f t="shared" si="78"/>
        <v>167</v>
      </c>
      <c r="N295" s="153">
        <f t="shared" si="79"/>
        <v>0</v>
      </c>
    </row>
    <row r="296" spans="1:14" s="68" customFormat="1" ht="12.75">
      <c r="A296" s="208" t="s">
        <v>735</v>
      </c>
      <c r="B296" s="258"/>
      <c r="C296" s="209">
        <v>478</v>
      </c>
      <c r="D296" s="228"/>
      <c r="E296" s="229"/>
      <c r="F296" s="228">
        <v>478</v>
      </c>
      <c r="G296" s="229"/>
      <c r="H296" s="228"/>
      <c r="I296" s="229"/>
      <c r="J296" s="229"/>
      <c r="K296" s="228"/>
      <c r="L296" s="229"/>
      <c r="M296" s="153">
        <f t="shared" si="78"/>
        <v>478</v>
      </c>
      <c r="N296" s="153">
        <f t="shared" si="79"/>
        <v>0</v>
      </c>
    </row>
    <row r="297" spans="1:14" ht="12.75">
      <c r="A297" s="208" t="s">
        <v>571</v>
      </c>
      <c r="B297" s="258"/>
      <c r="C297" s="209">
        <f aca="true" t="shared" si="87" ref="C297:L297">SUM(C296:C296)</f>
        <v>478</v>
      </c>
      <c r="D297" s="209">
        <f t="shared" si="87"/>
        <v>0</v>
      </c>
      <c r="E297" s="209">
        <f t="shared" si="87"/>
        <v>0</v>
      </c>
      <c r="F297" s="209">
        <f t="shared" si="87"/>
        <v>478</v>
      </c>
      <c r="G297" s="209">
        <f t="shared" si="87"/>
        <v>0</v>
      </c>
      <c r="H297" s="209">
        <f t="shared" si="87"/>
        <v>0</v>
      </c>
      <c r="I297" s="209">
        <f t="shared" si="87"/>
        <v>0</v>
      </c>
      <c r="J297" s="209">
        <f t="shared" si="87"/>
        <v>0</v>
      </c>
      <c r="K297" s="209">
        <f t="shared" si="87"/>
        <v>0</v>
      </c>
      <c r="L297" s="209">
        <f t="shared" si="87"/>
        <v>0</v>
      </c>
      <c r="M297" s="153">
        <f t="shared" si="78"/>
        <v>478</v>
      </c>
      <c r="N297" s="153">
        <f t="shared" si="79"/>
        <v>0</v>
      </c>
    </row>
    <row r="298" spans="1:14" ht="12.75">
      <c r="A298" s="424" t="s">
        <v>736</v>
      </c>
      <c r="B298" s="257"/>
      <c r="C298" s="211">
        <f aca="true" t="shared" si="88" ref="C298:L298">C295+C297</f>
        <v>645</v>
      </c>
      <c r="D298" s="211">
        <f t="shared" si="88"/>
        <v>0</v>
      </c>
      <c r="E298" s="211">
        <f t="shared" si="88"/>
        <v>0</v>
      </c>
      <c r="F298" s="211">
        <f t="shared" si="88"/>
        <v>645</v>
      </c>
      <c r="G298" s="211">
        <f t="shared" si="88"/>
        <v>0</v>
      </c>
      <c r="H298" s="211">
        <f t="shared" si="88"/>
        <v>0</v>
      </c>
      <c r="I298" s="211">
        <f t="shared" si="88"/>
        <v>0</v>
      </c>
      <c r="J298" s="211">
        <f t="shared" si="88"/>
        <v>0</v>
      </c>
      <c r="K298" s="211">
        <f t="shared" si="88"/>
        <v>0</v>
      </c>
      <c r="L298" s="211">
        <f t="shared" si="88"/>
        <v>0</v>
      </c>
      <c r="M298" s="153">
        <f t="shared" si="78"/>
        <v>645</v>
      </c>
      <c r="N298" s="153">
        <f t="shared" si="79"/>
        <v>0</v>
      </c>
    </row>
    <row r="299" spans="1:14" ht="12.75">
      <c r="A299" s="230" t="s">
        <v>318</v>
      </c>
      <c r="B299" s="230"/>
      <c r="C299" s="229"/>
      <c r="D299" s="228"/>
      <c r="E299" s="229"/>
      <c r="F299" s="228"/>
      <c r="G299" s="229"/>
      <c r="H299" s="228"/>
      <c r="I299" s="229"/>
      <c r="J299" s="229"/>
      <c r="K299" s="228"/>
      <c r="L299" s="229"/>
      <c r="M299" s="153">
        <f t="shared" si="78"/>
        <v>0</v>
      </c>
      <c r="N299" s="153">
        <f t="shared" si="79"/>
        <v>0</v>
      </c>
    </row>
    <row r="300" spans="1:14" s="68" customFormat="1" ht="12.75">
      <c r="A300" s="241" t="s">
        <v>34</v>
      </c>
      <c r="B300" s="241" t="s">
        <v>196</v>
      </c>
      <c r="C300" s="229">
        <f>SUM(D300:G300)</f>
        <v>5893</v>
      </c>
      <c r="D300" s="228"/>
      <c r="E300" s="229"/>
      <c r="F300" s="228">
        <v>5893</v>
      </c>
      <c r="G300" s="229"/>
      <c r="H300" s="228"/>
      <c r="I300" s="229"/>
      <c r="J300" s="229"/>
      <c r="K300" s="228"/>
      <c r="L300" s="229"/>
      <c r="M300" s="153">
        <f t="shared" si="78"/>
        <v>5893</v>
      </c>
      <c r="N300" s="153">
        <f t="shared" si="79"/>
        <v>0</v>
      </c>
    </row>
    <row r="301" spans="1:14" s="68" customFormat="1" ht="12.75">
      <c r="A301" s="241" t="s">
        <v>464</v>
      </c>
      <c r="B301" s="241"/>
      <c r="C301" s="229">
        <v>5893</v>
      </c>
      <c r="D301" s="228">
        <v>0</v>
      </c>
      <c r="E301" s="229">
        <v>0</v>
      </c>
      <c r="F301" s="228">
        <v>5893</v>
      </c>
      <c r="G301" s="229">
        <v>0</v>
      </c>
      <c r="H301" s="228">
        <v>0</v>
      </c>
      <c r="I301" s="229">
        <v>0</v>
      </c>
      <c r="J301" s="229">
        <v>0</v>
      </c>
      <c r="K301" s="228">
        <v>0</v>
      </c>
      <c r="L301" s="229">
        <v>0</v>
      </c>
      <c r="M301" s="153">
        <f t="shared" si="78"/>
        <v>5893</v>
      </c>
      <c r="N301" s="153">
        <f t="shared" si="79"/>
        <v>0</v>
      </c>
    </row>
    <row r="302" spans="1:14" s="68" customFormat="1" ht="12.75">
      <c r="A302" s="241" t="s">
        <v>570</v>
      </c>
      <c r="B302" s="241"/>
      <c r="C302" s="229">
        <v>5893</v>
      </c>
      <c r="D302" s="228"/>
      <c r="E302" s="229"/>
      <c r="F302" s="228">
        <v>5893</v>
      </c>
      <c r="G302" s="229"/>
      <c r="H302" s="228"/>
      <c r="I302" s="229"/>
      <c r="J302" s="229"/>
      <c r="K302" s="228"/>
      <c r="L302" s="229"/>
      <c r="M302" s="153">
        <f t="shared" si="78"/>
        <v>5893</v>
      </c>
      <c r="N302" s="153">
        <f t="shared" si="79"/>
        <v>0</v>
      </c>
    </row>
    <row r="303" spans="1:14" s="68" customFormat="1" ht="12.75">
      <c r="A303" s="208" t="s">
        <v>735</v>
      </c>
      <c r="B303" s="241"/>
      <c r="C303" s="229">
        <v>-798</v>
      </c>
      <c r="D303" s="228"/>
      <c r="E303" s="229"/>
      <c r="F303" s="228">
        <v>-798</v>
      </c>
      <c r="G303" s="229"/>
      <c r="H303" s="228"/>
      <c r="I303" s="229"/>
      <c r="J303" s="229"/>
      <c r="K303" s="228"/>
      <c r="L303" s="229"/>
      <c r="M303" s="153">
        <f t="shared" si="78"/>
        <v>-798</v>
      </c>
      <c r="N303" s="153">
        <f t="shared" si="79"/>
        <v>0</v>
      </c>
    </row>
    <row r="304" spans="1:14" ht="12.75">
      <c r="A304" s="208" t="s">
        <v>571</v>
      </c>
      <c r="B304" s="258"/>
      <c r="C304" s="209">
        <f aca="true" t="shared" si="89" ref="C304:L304">SUM(C303:C303)</f>
        <v>-798</v>
      </c>
      <c r="D304" s="209">
        <f t="shared" si="89"/>
        <v>0</v>
      </c>
      <c r="E304" s="209">
        <f t="shared" si="89"/>
        <v>0</v>
      </c>
      <c r="F304" s="209">
        <f t="shared" si="89"/>
        <v>-798</v>
      </c>
      <c r="G304" s="209">
        <f t="shared" si="89"/>
        <v>0</v>
      </c>
      <c r="H304" s="209">
        <f t="shared" si="89"/>
        <v>0</v>
      </c>
      <c r="I304" s="209">
        <f t="shared" si="89"/>
        <v>0</v>
      </c>
      <c r="J304" s="209">
        <f t="shared" si="89"/>
        <v>0</v>
      </c>
      <c r="K304" s="209">
        <f t="shared" si="89"/>
        <v>0</v>
      </c>
      <c r="L304" s="209">
        <f t="shared" si="89"/>
        <v>0</v>
      </c>
      <c r="M304" s="153">
        <f t="shared" si="78"/>
        <v>-798</v>
      </c>
      <c r="N304" s="153">
        <f t="shared" si="79"/>
        <v>0</v>
      </c>
    </row>
    <row r="305" spans="1:14" ht="12.75">
      <c r="A305" s="424" t="s">
        <v>736</v>
      </c>
      <c r="B305" s="257"/>
      <c r="C305" s="211">
        <f aca="true" t="shared" si="90" ref="C305:L305">C302+C304</f>
        <v>5095</v>
      </c>
      <c r="D305" s="211">
        <f t="shared" si="90"/>
        <v>0</v>
      </c>
      <c r="E305" s="211">
        <f t="shared" si="90"/>
        <v>0</v>
      </c>
      <c r="F305" s="211">
        <f t="shared" si="90"/>
        <v>5095</v>
      </c>
      <c r="G305" s="211">
        <f t="shared" si="90"/>
        <v>0</v>
      </c>
      <c r="H305" s="211">
        <f t="shared" si="90"/>
        <v>0</v>
      </c>
      <c r="I305" s="211">
        <f t="shared" si="90"/>
        <v>0</v>
      </c>
      <c r="J305" s="211">
        <f t="shared" si="90"/>
        <v>0</v>
      </c>
      <c r="K305" s="211">
        <f t="shared" si="90"/>
        <v>0</v>
      </c>
      <c r="L305" s="211">
        <f t="shared" si="90"/>
        <v>0</v>
      </c>
      <c r="M305" s="153">
        <f t="shared" si="78"/>
        <v>5095</v>
      </c>
      <c r="N305" s="153">
        <f t="shared" si="79"/>
        <v>0</v>
      </c>
    </row>
    <row r="306" spans="1:14" ht="12.75">
      <c r="A306" s="230" t="s">
        <v>194</v>
      </c>
      <c r="B306" s="230"/>
      <c r="C306" s="229"/>
      <c r="D306" s="228"/>
      <c r="E306" s="229"/>
      <c r="F306" s="228"/>
      <c r="G306" s="229"/>
      <c r="H306" s="228"/>
      <c r="I306" s="229"/>
      <c r="J306" s="229"/>
      <c r="K306" s="228"/>
      <c r="L306" s="229"/>
      <c r="M306" s="153">
        <f t="shared" si="78"/>
        <v>0</v>
      </c>
      <c r="N306" s="153">
        <f t="shared" si="79"/>
        <v>0</v>
      </c>
    </row>
    <row r="307" spans="1:14" s="68" customFormat="1" ht="12.75">
      <c r="A307" s="241" t="s">
        <v>34</v>
      </c>
      <c r="B307" s="241" t="s">
        <v>196</v>
      </c>
      <c r="C307" s="229">
        <f>SUM(D307:G307)</f>
        <v>2059</v>
      </c>
      <c r="D307" s="228"/>
      <c r="E307" s="229"/>
      <c r="F307" s="228">
        <v>2059</v>
      </c>
      <c r="G307" s="229"/>
      <c r="H307" s="228"/>
      <c r="I307" s="229"/>
      <c r="J307" s="229"/>
      <c r="K307" s="228"/>
      <c r="L307" s="229"/>
      <c r="M307" s="153">
        <f t="shared" si="78"/>
        <v>2059</v>
      </c>
      <c r="N307" s="153">
        <f t="shared" si="79"/>
        <v>0</v>
      </c>
    </row>
    <row r="308" spans="1:14" s="68" customFormat="1" ht="12.75">
      <c r="A308" s="241" t="s">
        <v>464</v>
      </c>
      <c r="B308" s="241"/>
      <c r="C308" s="229">
        <v>2059</v>
      </c>
      <c r="D308" s="228">
        <v>0</v>
      </c>
      <c r="E308" s="229">
        <v>0</v>
      </c>
      <c r="F308" s="228">
        <v>2059</v>
      </c>
      <c r="G308" s="229">
        <v>0</v>
      </c>
      <c r="H308" s="228">
        <v>0</v>
      </c>
      <c r="I308" s="229">
        <v>0</v>
      </c>
      <c r="J308" s="229">
        <v>0</v>
      </c>
      <c r="K308" s="228">
        <v>0</v>
      </c>
      <c r="L308" s="229">
        <v>0</v>
      </c>
      <c r="M308" s="153">
        <f t="shared" si="78"/>
        <v>2059</v>
      </c>
      <c r="N308" s="153">
        <f t="shared" si="79"/>
        <v>0</v>
      </c>
    </row>
    <row r="309" spans="1:14" s="68" customFormat="1" ht="12.75">
      <c r="A309" s="241" t="s">
        <v>570</v>
      </c>
      <c r="B309" s="241"/>
      <c r="C309" s="229">
        <v>2059</v>
      </c>
      <c r="D309" s="228"/>
      <c r="E309" s="229"/>
      <c r="F309" s="228">
        <v>2059</v>
      </c>
      <c r="G309" s="229"/>
      <c r="H309" s="228"/>
      <c r="I309" s="229"/>
      <c r="J309" s="229"/>
      <c r="K309" s="228"/>
      <c r="L309" s="229"/>
      <c r="M309" s="153">
        <f t="shared" si="78"/>
        <v>2059</v>
      </c>
      <c r="N309" s="153">
        <f t="shared" si="79"/>
        <v>0</v>
      </c>
    </row>
    <row r="310" spans="1:14" s="68" customFormat="1" ht="12.75">
      <c r="A310" s="208" t="s">
        <v>735</v>
      </c>
      <c r="B310" s="258"/>
      <c r="C310" s="209">
        <v>-51</v>
      </c>
      <c r="D310" s="228"/>
      <c r="E310" s="229"/>
      <c r="F310" s="228">
        <v>-51</v>
      </c>
      <c r="G310" s="229"/>
      <c r="H310" s="228"/>
      <c r="I310" s="229"/>
      <c r="J310" s="229"/>
      <c r="K310" s="228"/>
      <c r="L310" s="229"/>
      <c r="M310" s="153">
        <f t="shared" si="78"/>
        <v>-51</v>
      </c>
      <c r="N310" s="153">
        <f t="shared" si="79"/>
        <v>0</v>
      </c>
    </row>
    <row r="311" spans="1:14" ht="12.75">
      <c r="A311" s="208" t="s">
        <v>571</v>
      </c>
      <c r="B311" s="258"/>
      <c r="C311" s="209">
        <f aca="true" t="shared" si="91" ref="C311:L311">SUM(C310:C310)</f>
        <v>-51</v>
      </c>
      <c r="D311" s="209">
        <f t="shared" si="91"/>
        <v>0</v>
      </c>
      <c r="E311" s="209">
        <f t="shared" si="91"/>
        <v>0</v>
      </c>
      <c r="F311" s="209">
        <f t="shared" si="91"/>
        <v>-51</v>
      </c>
      <c r="G311" s="209">
        <f t="shared" si="91"/>
        <v>0</v>
      </c>
      <c r="H311" s="209">
        <f t="shared" si="91"/>
        <v>0</v>
      </c>
      <c r="I311" s="209">
        <f t="shared" si="91"/>
        <v>0</v>
      </c>
      <c r="J311" s="209">
        <f t="shared" si="91"/>
        <v>0</v>
      </c>
      <c r="K311" s="209">
        <f t="shared" si="91"/>
        <v>0</v>
      </c>
      <c r="L311" s="209">
        <f t="shared" si="91"/>
        <v>0</v>
      </c>
      <c r="M311" s="153">
        <f t="shared" si="78"/>
        <v>-51</v>
      </c>
      <c r="N311" s="153">
        <f t="shared" si="79"/>
        <v>0</v>
      </c>
    </row>
    <row r="312" spans="1:14" ht="12.75">
      <c r="A312" s="424" t="s">
        <v>736</v>
      </c>
      <c r="B312" s="257"/>
      <c r="C312" s="211">
        <f aca="true" t="shared" si="92" ref="C312:L312">C309+C311</f>
        <v>2008</v>
      </c>
      <c r="D312" s="211">
        <f t="shared" si="92"/>
        <v>0</v>
      </c>
      <c r="E312" s="211">
        <f t="shared" si="92"/>
        <v>0</v>
      </c>
      <c r="F312" s="211">
        <f t="shared" si="92"/>
        <v>2008</v>
      </c>
      <c r="G312" s="211">
        <f t="shared" si="92"/>
        <v>0</v>
      </c>
      <c r="H312" s="211">
        <f t="shared" si="92"/>
        <v>0</v>
      </c>
      <c r="I312" s="211">
        <f t="shared" si="92"/>
        <v>0</v>
      </c>
      <c r="J312" s="211">
        <f t="shared" si="92"/>
        <v>0</v>
      </c>
      <c r="K312" s="211">
        <f t="shared" si="92"/>
        <v>0</v>
      </c>
      <c r="L312" s="211">
        <f t="shared" si="92"/>
        <v>0</v>
      </c>
      <c r="M312" s="153">
        <f t="shared" si="78"/>
        <v>2008</v>
      </c>
      <c r="N312" s="153">
        <f t="shared" si="79"/>
        <v>0</v>
      </c>
    </row>
    <row r="313" spans="1:14" s="599" customFormat="1" ht="12.75">
      <c r="A313" s="230" t="s">
        <v>398</v>
      </c>
      <c r="B313" s="231"/>
      <c r="C313" s="231"/>
      <c r="D313" s="436"/>
      <c r="E313" s="435"/>
      <c r="F313" s="436"/>
      <c r="G313" s="435"/>
      <c r="H313" s="436"/>
      <c r="I313" s="435"/>
      <c r="J313" s="435"/>
      <c r="K313" s="436"/>
      <c r="L313" s="435"/>
      <c r="M313" s="153">
        <f t="shared" si="78"/>
        <v>0</v>
      </c>
      <c r="N313" s="153">
        <f t="shared" si="79"/>
        <v>0</v>
      </c>
    </row>
    <row r="314" spans="1:14" s="597" customFormat="1" ht="12.75">
      <c r="A314" s="426" t="s">
        <v>34</v>
      </c>
      <c r="B314" s="421"/>
      <c r="C314" s="433">
        <f aca="true" t="shared" si="93" ref="C314:L316">C12+C21+C30+C38+C47+C71+C79+C117+C125</f>
        <v>1070866</v>
      </c>
      <c r="D314" s="433">
        <f t="shared" si="93"/>
        <v>437438</v>
      </c>
      <c r="E314" s="433">
        <f t="shared" si="93"/>
        <v>115648</v>
      </c>
      <c r="F314" s="433">
        <f t="shared" si="93"/>
        <v>498080</v>
      </c>
      <c r="G314" s="433">
        <f t="shared" si="93"/>
        <v>0</v>
      </c>
      <c r="H314" s="433">
        <f t="shared" si="93"/>
        <v>19700</v>
      </c>
      <c r="I314" s="433">
        <f t="shared" si="93"/>
        <v>0</v>
      </c>
      <c r="J314" s="433">
        <f t="shared" si="93"/>
        <v>0</v>
      </c>
      <c r="K314" s="433">
        <f t="shared" si="93"/>
        <v>0</v>
      </c>
      <c r="L314" s="433">
        <f t="shared" si="93"/>
        <v>0</v>
      </c>
      <c r="M314" s="153">
        <f t="shared" si="78"/>
        <v>1070866</v>
      </c>
      <c r="N314" s="153">
        <f t="shared" si="79"/>
        <v>0</v>
      </c>
    </row>
    <row r="315" spans="1:14" s="597" customFormat="1" ht="12.75">
      <c r="A315" s="230" t="s">
        <v>464</v>
      </c>
      <c r="B315" s="421"/>
      <c r="C315" s="433">
        <f t="shared" si="93"/>
        <v>1128250</v>
      </c>
      <c r="D315" s="433">
        <f t="shared" si="93"/>
        <v>447227</v>
      </c>
      <c r="E315" s="433">
        <f t="shared" si="93"/>
        <v>118293</v>
      </c>
      <c r="F315" s="433">
        <f t="shared" si="93"/>
        <v>527808</v>
      </c>
      <c r="G315" s="433">
        <f t="shared" si="93"/>
        <v>0</v>
      </c>
      <c r="H315" s="433">
        <f t="shared" si="93"/>
        <v>20790</v>
      </c>
      <c r="I315" s="433">
        <f t="shared" si="93"/>
        <v>14132</v>
      </c>
      <c r="J315" s="433">
        <f t="shared" si="93"/>
        <v>0</v>
      </c>
      <c r="K315" s="433">
        <f t="shared" si="93"/>
        <v>0</v>
      </c>
      <c r="L315" s="433">
        <f t="shared" si="93"/>
        <v>0</v>
      </c>
      <c r="M315" s="153">
        <f t="shared" si="78"/>
        <v>1128250</v>
      </c>
      <c r="N315" s="153">
        <f t="shared" si="79"/>
        <v>0</v>
      </c>
    </row>
    <row r="316" spans="1:14" s="597" customFormat="1" ht="12.75">
      <c r="A316" s="426" t="s">
        <v>570</v>
      </c>
      <c r="B316" s="421"/>
      <c r="C316" s="433">
        <f t="shared" si="93"/>
        <v>1188034</v>
      </c>
      <c r="D316" s="433">
        <f t="shared" si="93"/>
        <v>461259</v>
      </c>
      <c r="E316" s="433">
        <f t="shared" si="93"/>
        <v>121712</v>
      </c>
      <c r="F316" s="433">
        <f t="shared" si="93"/>
        <v>551273</v>
      </c>
      <c r="G316" s="433">
        <f t="shared" si="93"/>
        <v>0</v>
      </c>
      <c r="H316" s="433">
        <f t="shared" si="93"/>
        <v>20790</v>
      </c>
      <c r="I316" s="433">
        <f t="shared" si="93"/>
        <v>33000</v>
      </c>
      <c r="J316" s="433">
        <f t="shared" si="93"/>
        <v>0</v>
      </c>
      <c r="K316" s="433">
        <f t="shared" si="93"/>
        <v>0</v>
      </c>
      <c r="L316" s="433">
        <f t="shared" si="93"/>
        <v>0</v>
      </c>
      <c r="M316" s="153">
        <f t="shared" si="78"/>
        <v>1188034</v>
      </c>
      <c r="N316" s="153">
        <f t="shared" si="79"/>
        <v>0</v>
      </c>
    </row>
    <row r="317" spans="1:14" s="599" customFormat="1" ht="12.75">
      <c r="A317" s="426" t="s">
        <v>571</v>
      </c>
      <c r="B317" s="258"/>
      <c r="C317" s="433">
        <f aca="true" t="shared" si="94" ref="C317:L318">C18+C27+C35+C44+C50+C76+C82+C122+C128</f>
        <v>13610</v>
      </c>
      <c r="D317" s="433">
        <f t="shared" si="94"/>
        <v>-8223</v>
      </c>
      <c r="E317" s="433">
        <f t="shared" si="94"/>
        <v>3356</v>
      </c>
      <c r="F317" s="433">
        <f t="shared" si="94"/>
        <v>20558</v>
      </c>
      <c r="G317" s="433">
        <f t="shared" si="94"/>
        <v>0</v>
      </c>
      <c r="H317" s="433">
        <f t="shared" si="94"/>
        <v>736</v>
      </c>
      <c r="I317" s="433">
        <f t="shared" si="94"/>
        <v>-2817</v>
      </c>
      <c r="J317" s="433">
        <f t="shared" si="94"/>
        <v>0</v>
      </c>
      <c r="K317" s="433">
        <f t="shared" si="94"/>
        <v>0</v>
      </c>
      <c r="L317" s="433">
        <f t="shared" si="94"/>
        <v>0</v>
      </c>
      <c r="M317" s="153">
        <f t="shared" si="78"/>
        <v>13610</v>
      </c>
      <c r="N317" s="153">
        <f t="shared" si="79"/>
        <v>0</v>
      </c>
    </row>
    <row r="318" spans="1:14" s="599" customFormat="1" ht="12.75">
      <c r="A318" s="507" t="s">
        <v>736</v>
      </c>
      <c r="B318" s="257"/>
      <c r="C318" s="301">
        <f t="shared" si="94"/>
        <v>1201644</v>
      </c>
      <c r="D318" s="301">
        <f t="shared" si="94"/>
        <v>453036</v>
      </c>
      <c r="E318" s="301">
        <f t="shared" si="94"/>
        <v>125068</v>
      </c>
      <c r="F318" s="301">
        <f t="shared" si="94"/>
        <v>571831</v>
      </c>
      <c r="G318" s="301">
        <f t="shared" si="94"/>
        <v>0</v>
      </c>
      <c r="H318" s="301">
        <f t="shared" si="94"/>
        <v>21526</v>
      </c>
      <c r="I318" s="301">
        <f t="shared" si="94"/>
        <v>30183</v>
      </c>
      <c r="J318" s="301">
        <f t="shared" si="94"/>
        <v>0</v>
      </c>
      <c r="K318" s="301">
        <f t="shared" si="94"/>
        <v>0</v>
      </c>
      <c r="L318" s="301">
        <f t="shared" si="94"/>
        <v>0</v>
      </c>
      <c r="M318" s="153">
        <f t="shared" si="78"/>
        <v>1201644</v>
      </c>
      <c r="N318" s="153">
        <f t="shared" si="79"/>
        <v>0</v>
      </c>
    </row>
    <row r="319" spans="1:14" s="597" customFormat="1" ht="12.75">
      <c r="A319" s="426" t="s">
        <v>466</v>
      </c>
      <c r="B319" s="258"/>
      <c r="C319" s="433"/>
      <c r="D319" s="433"/>
      <c r="E319" s="433"/>
      <c r="F319" s="433"/>
      <c r="G319" s="433"/>
      <c r="H319" s="434"/>
      <c r="I319" s="433"/>
      <c r="J319" s="433"/>
      <c r="K319" s="433"/>
      <c r="L319" s="433"/>
      <c r="M319" s="153">
        <f t="shared" si="78"/>
        <v>0</v>
      </c>
      <c r="N319" s="153">
        <f t="shared" si="79"/>
        <v>0</v>
      </c>
    </row>
    <row r="320" spans="1:14" s="597" customFormat="1" ht="12.75">
      <c r="A320" s="426" t="s">
        <v>34</v>
      </c>
      <c r="B320" s="258"/>
      <c r="C320" s="433">
        <f aca="true" t="shared" si="95" ref="C320:L322">C12+C21+C30+C38+C71+C93+C101+C109+C117+C131+C139+C154+C161+C168+C175+C182+C189+C196+C203+C210+C217+C224+C245+C252+C259+C273+C280+C287+C293+C300+C307</f>
        <v>784681</v>
      </c>
      <c r="D320" s="433">
        <f t="shared" si="95"/>
        <v>342902</v>
      </c>
      <c r="E320" s="433">
        <f t="shared" si="95"/>
        <v>91840</v>
      </c>
      <c r="F320" s="433">
        <f t="shared" si="95"/>
        <v>330239</v>
      </c>
      <c r="G320" s="433">
        <f t="shared" si="95"/>
        <v>0</v>
      </c>
      <c r="H320" s="433">
        <f t="shared" si="95"/>
        <v>19700</v>
      </c>
      <c r="I320" s="433">
        <f t="shared" si="95"/>
        <v>0</v>
      </c>
      <c r="J320" s="433">
        <f t="shared" si="95"/>
        <v>0</v>
      </c>
      <c r="K320" s="433">
        <f t="shared" si="95"/>
        <v>0</v>
      </c>
      <c r="L320" s="433">
        <f t="shared" si="95"/>
        <v>0</v>
      </c>
      <c r="M320" s="153">
        <f t="shared" si="78"/>
        <v>784681</v>
      </c>
      <c r="N320" s="153">
        <f t="shared" si="79"/>
        <v>0</v>
      </c>
    </row>
    <row r="321" spans="1:14" s="597" customFormat="1" ht="12.75">
      <c r="A321" s="230" t="s">
        <v>464</v>
      </c>
      <c r="B321" s="258"/>
      <c r="C321" s="433">
        <f t="shared" si="95"/>
        <v>830600</v>
      </c>
      <c r="D321" s="433">
        <f t="shared" si="95"/>
        <v>349057</v>
      </c>
      <c r="E321" s="433">
        <f t="shared" si="95"/>
        <v>93503</v>
      </c>
      <c r="F321" s="433">
        <f t="shared" si="95"/>
        <v>355018</v>
      </c>
      <c r="G321" s="433">
        <f t="shared" si="95"/>
        <v>0</v>
      </c>
      <c r="H321" s="433">
        <f t="shared" si="95"/>
        <v>20790</v>
      </c>
      <c r="I321" s="433">
        <f t="shared" si="95"/>
        <v>12232</v>
      </c>
      <c r="J321" s="433">
        <f t="shared" si="95"/>
        <v>0</v>
      </c>
      <c r="K321" s="433">
        <f t="shared" si="95"/>
        <v>0</v>
      </c>
      <c r="L321" s="433">
        <f t="shared" si="95"/>
        <v>0</v>
      </c>
      <c r="M321" s="153">
        <f t="shared" si="78"/>
        <v>830600</v>
      </c>
      <c r="N321" s="153">
        <f t="shared" si="79"/>
        <v>0</v>
      </c>
    </row>
    <row r="322" spans="1:14" s="597" customFormat="1" ht="12.75">
      <c r="A322" s="426" t="s">
        <v>570</v>
      </c>
      <c r="B322" s="258"/>
      <c r="C322" s="433">
        <f t="shared" si="95"/>
        <v>882538</v>
      </c>
      <c r="D322" s="433">
        <f t="shared" si="95"/>
        <v>356890</v>
      </c>
      <c r="E322" s="433">
        <f t="shared" si="95"/>
        <v>95275</v>
      </c>
      <c r="F322" s="433">
        <f t="shared" si="95"/>
        <v>383794</v>
      </c>
      <c r="G322" s="433">
        <f t="shared" si="95"/>
        <v>0</v>
      </c>
      <c r="H322" s="433">
        <f t="shared" si="95"/>
        <v>20790</v>
      </c>
      <c r="I322" s="433">
        <f t="shared" si="95"/>
        <v>25789</v>
      </c>
      <c r="J322" s="433">
        <f t="shared" si="95"/>
        <v>0</v>
      </c>
      <c r="K322" s="433">
        <f t="shared" si="95"/>
        <v>0</v>
      </c>
      <c r="L322" s="433">
        <f t="shared" si="95"/>
        <v>0</v>
      </c>
      <c r="M322" s="153">
        <f t="shared" si="78"/>
        <v>882538</v>
      </c>
      <c r="N322" s="153">
        <f t="shared" si="79"/>
        <v>0</v>
      </c>
    </row>
    <row r="323" spans="1:14" s="599" customFormat="1" ht="12.75">
      <c r="A323" s="426" t="s">
        <v>571</v>
      </c>
      <c r="B323" s="258"/>
      <c r="C323" s="433">
        <f aca="true" t="shared" si="96" ref="C323:L324">C18+C27+C35+C44+C76+C98+C106+C114+C122+C136+C145+C158+C165+C172+C179+C186+C193+C200+C207+C214+C221+C228+C249+C256+C263+C277+C284+C290+C297+C304+C311</f>
        <v>-10756</v>
      </c>
      <c r="D323" s="433">
        <f t="shared" si="96"/>
        <v>-8537</v>
      </c>
      <c r="E323" s="433">
        <f t="shared" si="96"/>
        <v>582</v>
      </c>
      <c r="F323" s="433">
        <f t="shared" si="96"/>
        <v>-2170</v>
      </c>
      <c r="G323" s="433">
        <f t="shared" si="96"/>
        <v>0</v>
      </c>
      <c r="H323" s="433">
        <f t="shared" si="96"/>
        <v>736</v>
      </c>
      <c r="I323" s="433">
        <f t="shared" si="96"/>
        <v>-1367</v>
      </c>
      <c r="J323" s="433">
        <f t="shared" si="96"/>
        <v>0</v>
      </c>
      <c r="K323" s="433">
        <f t="shared" si="96"/>
        <v>0</v>
      </c>
      <c r="L323" s="433">
        <f t="shared" si="96"/>
        <v>0</v>
      </c>
      <c r="M323" s="153">
        <f t="shared" si="78"/>
        <v>-10756</v>
      </c>
      <c r="N323" s="153">
        <f t="shared" si="79"/>
        <v>0</v>
      </c>
    </row>
    <row r="324" spans="1:14" s="599" customFormat="1" ht="12.75">
      <c r="A324" s="507" t="s">
        <v>736</v>
      </c>
      <c r="B324" s="257"/>
      <c r="C324" s="433">
        <f t="shared" si="96"/>
        <v>871782</v>
      </c>
      <c r="D324" s="433">
        <f t="shared" si="96"/>
        <v>348353</v>
      </c>
      <c r="E324" s="433">
        <f t="shared" si="96"/>
        <v>95857</v>
      </c>
      <c r="F324" s="433">
        <f t="shared" si="96"/>
        <v>381624</v>
      </c>
      <c r="G324" s="433">
        <f t="shared" si="96"/>
        <v>0</v>
      </c>
      <c r="H324" s="433">
        <f t="shared" si="96"/>
        <v>21526</v>
      </c>
      <c r="I324" s="433">
        <f t="shared" si="96"/>
        <v>24422</v>
      </c>
      <c r="J324" s="433">
        <f t="shared" si="96"/>
        <v>0</v>
      </c>
      <c r="K324" s="433">
        <f t="shared" si="96"/>
        <v>0</v>
      </c>
      <c r="L324" s="433">
        <f t="shared" si="96"/>
        <v>0</v>
      </c>
      <c r="M324" s="153">
        <f t="shared" si="78"/>
        <v>871782</v>
      </c>
      <c r="N324" s="153">
        <f t="shared" si="79"/>
        <v>0</v>
      </c>
    </row>
    <row r="325" spans="1:14" s="597" customFormat="1" ht="12.75">
      <c r="A325" s="210" t="s">
        <v>465</v>
      </c>
      <c r="B325" s="600"/>
      <c r="C325" s="386"/>
      <c r="D325" s="386"/>
      <c r="E325" s="386"/>
      <c r="F325" s="386"/>
      <c r="G325" s="386"/>
      <c r="H325" s="432"/>
      <c r="I325" s="386"/>
      <c r="J325" s="386"/>
      <c r="K325" s="386"/>
      <c r="L325" s="386"/>
      <c r="M325" s="153">
        <f t="shared" si="78"/>
        <v>0</v>
      </c>
      <c r="N325" s="153">
        <f t="shared" si="79"/>
        <v>0</v>
      </c>
    </row>
    <row r="326" spans="1:14" s="597" customFormat="1" ht="12.75">
      <c r="A326" s="426" t="s">
        <v>34</v>
      </c>
      <c r="B326" s="601"/>
      <c r="C326" s="383">
        <f aca="true" t="shared" si="97" ref="C326:L328">C47+C85+C238+C231+C266</f>
        <v>286185</v>
      </c>
      <c r="D326" s="383">
        <f t="shared" si="97"/>
        <v>94536</v>
      </c>
      <c r="E326" s="383">
        <f t="shared" si="97"/>
        <v>23808</v>
      </c>
      <c r="F326" s="383">
        <f t="shared" si="97"/>
        <v>167841</v>
      </c>
      <c r="G326" s="383">
        <f t="shared" si="97"/>
        <v>0</v>
      </c>
      <c r="H326" s="383">
        <f t="shared" si="97"/>
        <v>0</v>
      </c>
      <c r="I326" s="383">
        <f t="shared" si="97"/>
        <v>0</v>
      </c>
      <c r="J326" s="383">
        <f t="shared" si="97"/>
        <v>0</v>
      </c>
      <c r="K326" s="383">
        <f t="shared" si="97"/>
        <v>0</v>
      </c>
      <c r="L326" s="383">
        <f t="shared" si="97"/>
        <v>0</v>
      </c>
      <c r="M326" s="153">
        <f t="shared" si="78"/>
        <v>286185</v>
      </c>
      <c r="N326" s="153">
        <f t="shared" si="79"/>
        <v>0</v>
      </c>
    </row>
    <row r="327" spans="1:14" s="597" customFormat="1" ht="12.75">
      <c r="A327" s="230" t="s">
        <v>464</v>
      </c>
      <c r="B327" s="601"/>
      <c r="C327" s="383">
        <f t="shared" si="97"/>
        <v>297650</v>
      </c>
      <c r="D327" s="383">
        <f t="shared" si="97"/>
        <v>98170</v>
      </c>
      <c r="E327" s="383">
        <f t="shared" si="97"/>
        <v>24790</v>
      </c>
      <c r="F327" s="383">
        <f t="shared" si="97"/>
        <v>172790</v>
      </c>
      <c r="G327" s="383">
        <f t="shared" si="97"/>
        <v>0</v>
      </c>
      <c r="H327" s="383">
        <f t="shared" si="97"/>
        <v>0</v>
      </c>
      <c r="I327" s="383">
        <f t="shared" si="97"/>
        <v>1900</v>
      </c>
      <c r="J327" s="383">
        <f t="shared" si="97"/>
        <v>0</v>
      </c>
      <c r="K327" s="383">
        <f t="shared" si="97"/>
        <v>0</v>
      </c>
      <c r="L327" s="383">
        <f t="shared" si="97"/>
        <v>0</v>
      </c>
      <c r="M327" s="153">
        <f t="shared" si="78"/>
        <v>297650</v>
      </c>
      <c r="N327" s="153">
        <f t="shared" si="79"/>
        <v>0</v>
      </c>
    </row>
    <row r="328" spans="1:14" s="597" customFormat="1" ht="12.75">
      <c r="A328" s="426" t="s">
        <v>570</v>
      </c>
      <c r="B328" s="601"/>
      <c r="C328" s="383">
        <f t="shared" si="97"/>
        <v>305496</v>
      </c>
      <c r="D328" s="383">
        <f t="shared" si="97"/>
        <v>104369</v>
      </c>
      <c r="E328" s="383">
        <f t="shared" si="97"/>
        <v>26437</v>
      </c>
      <c r="F328" s="383">
        <f t="shared" si="97"/>
        <v>167479</v>
      </c>
      <c r="G328" s="383">
        <f t="shared" si="97"/>
        <v>0</v>
      </c>
      <c r="H328" s="383">
        <f t="shared" si="97"/>
        <v>0</v>
      </c>
      <c r="I328" s="383">
        <f t="shared" si="97"/>
        <v>7211</v>
      </c>
      <c r="J328" s="383">
        <f t="shared" si="97"/>
        <v>0</v>
      </c>
      <c r="K328" s="383">
        <f t="shared" si="97"/>
        <v>0</v>
      </c>
      <c r="L328" s="383">
        <f t="shared" si="97"/>
        <v>0</v>
      </c>
      <c r="M328" s="153">
        <f t="shared" si="78"/>
        <v>305496</v>
      </c>
      <c r="N328" s="153">
        <f t="shared" si="79"/>
        <v>0</v>
      </c>
    </row>
    <row r="329" spans="1:14" s="599" customFormat="1" ht="12.75">
      <c r="A329" s="426" t="s">
        <v>571</v>
      </c>
      <c r="B329" s="258"/>
      <c r="C329" s="383">
        <f aca="true" t="shared" si="98" ref="C329:L330">C50+C90+C235+C242+C270</f>
        <v>24366</v>
      </c>
      <c r="D329" s="383">
        <f t="shared" si="98"/>
        <v>314</v>
      </c>
      <c r="E329" s="383">
        <f t="shared" si="98"/>
        <v>2774</v>
      </c>
      <c r="F329" s="383">
        <f t="shared" si="98"/>
        <v>22728</v>
      </c>
      <c r="G329" s="383">
        <f t="shared" si="98"/>
        <v>0</v>
      </c>
      <c r="H329" s="383">
        <f t="shared" si="98"/>
        <v>0</v>
      </c>
      <c r="I329" s="383">
        <f t="shared" si="98"/>
        <v>-1450</v>
      </c>
      <c r="J329" s="383">
        <f t="shared" si="98"/>
        <v>0</v>
      </c>
      <c r="K329" s="383">
        <f t="shared" si="98"/>
        <v>0</v>
      </c>
      <c r="L329" s="383">
        <f t="shared" si="98"/>
        <v>0</v>
      </c>
      <c r="M329" s="153">
        <f t="shared" si="78"/>
        <v>24366</v>
      </c>
      <c r="N329" s="153">
        <f t="shared" si="79"/>
        <v>0</v>
      </c>
    </row>
    <row r="330" spans="1:14" s="599" customFormat="1" ht="12.75">
      <c r="A330" s="507" t="s">
        <v>736</v>
      </c>
      <c r="B330" s="257"/>
      <c r="C330" s="383">
        <f t="shared" si="98"/>
        <v>329862</v>
      </c>
      <c r="D330" s="383">
        <f t="shared" si="98"/>
        <v>104683</v>
      </c>
      <c r="E330" s="383">
        <f t="shared" si="98"/>
        <v>29211</v>
      </c>
      <c r="F330" s="383">
        <f t="shared" si="98"/>
        <v>190207</v>
      </c>
      <c r="G330" s="383">
        <f t="shared" si="98"/>
        <v>0</v>
      </c>
      <c r="H330" s="383">
        <f t="shared" si="98"/>
        <v>0</v>
      </c>
      <c r="I330" s="383">
        <f t="shared" si="98"/>
        <v>5761</v>
      </c>
      <c r="J330" s="383">
        <f t="shared" si="98"/>
        <v>0</v>
      </c>
      <c r="K330" s="383">
        <f t="shared" si="98"/>
        <v>0</v>
      </c>
      <c r="L330" s="383">
        <f t="shared" si="98"/>
        <v>0</v>
      </c>
      <c r="M330" s="153">
        <f t="shared" si="78"/>
        <v>329862</v>
      </c>
      <c r="N330" s="153">
        <f t="shared" si="79"/>
        <v>0</v>
      </c>
    </row>
    <row r="331" spans="1:14" s="599" customFormat="1" ht="12.75">
      <c r="A331" s="270" t="s">
        <v>200</v>
      </c>
      <c r="B331" s="602"/>
      <c r="C331" s="430">
        <v>0</v>
      </c>
      <c r="D331" s="430">
        <v>0</v>
      </c>
      <c r="E331" s="430">
        <v>0</v>
      </c>
      <c r="F331" s="430">
        <v>0</v>
      </c>
      <c r="G331" s="430">
        <v>0</v>
      </c>
      <c r="H331" s="431">
        <v>0</v>
      </c>
      <c r="I331" s="430">
        <v>0</v>
      </c>
      <c r="J331" s="430">
        <v>0</v>
      </c>
      <c r="K331" s="430">
        <v>0</v>
      </c>
      <c r="L331" s="430">
        <v>0</v>
      </c>
      <c r="M331" s="153">
        <f t="shared" si="78"/>
        <v>0</v>
      </c>
      <c r="N331" s="153">
        <f t="shared" si="79"/>
        <v>0</v>
      </c>
    </row>
    <row r="332" spans="1:14" ht="12.75">
      <c r="A332" s="236"/>
      <c r="B332" s="236"/>
      <c r="C332" s="302">
        <f>C320+C326</f>
        <v>1070866</v>
      </c>
      <c r="D332" s="302">
        <f aca="true" t="shared" si="99" ref="D332:L332">D320+D326</f>
        <v>437438</v>
      </c>
      <c r="E332" s="302">
        <f t="shared" si="99"/>
        <v>115648</v>
      </c>
      <c r="F332" s="302">
        <f t="shared" si="99"/>
        <v>498080</v>
      </c>
      <c r="G332" s="302">
        <f t="shared" si="99"/>
        <v>0</v>
      </c>
      <c r="H332" s="302">
        <f t="shared" si="99"/>
        <v>19700</v>
      </c>
      <c r="I332" s="302">
        <f t="shared" si="99"/>
        <v>0</v>
      </c>
      <c r="J332" s="302">
        <f t="shared" si="99"/>
        <v>0</v>
      </c>
      <c r="K332" s="302">
        <f t="shared" si="99"/>
        <v>0</v>
      </c>
      <c r="L332" s="302">
        <f t="shared" si="99"/>
        <v>0</v>
      </c>
      <c r="M332" s="153">
        <f t="shared" si="78"/>
        <v>1070866</v>
      </c>
      <c r="N332" s="153">
        <f t="shared" si="79"/>
        <v>0</v>
      </c>
    </row>
    <row r="333" spans="3:14" ht="12.75">
      <c r="C333" s="302">
        <f aca="true" t="shared" si="100" ref="C333:L336">C321+C327</f>
        <v>1128250</v>
      </c>
      <c r="D333" s="302">
        <f t="shared" si="100"/>
        <v>447227</v>
      </c>
      <c r="E333" s="302">
        <f t="shared" si="100"/>
        <v>118293</v>
      </c>
      <c r="F333" s="302">
        <f t="shared" si="100"/>
        <v>527808</v>
      </c>
      <c r="G333" s="302">
        <f t="shared" si="100"/>
        <v>0</v>
      </c>
      <c r="H333" s="302">
        <f t="shared" si="100"/>
        <v>20790</v>
      </c>
      <c r="I333" s="302">
        <f t="shared" si="100"/>
        <v>14132</v>
      </c>
      <c r="J333" s="302">
        <f t="shared" si="100"/>
        <v>0</v>
      </c>
      <c r="K333" s="302">
        <f t="shared" si="100"/>
        <v>0</v>
      </c>
      <c r="L333" s="302">
        <f t="shared" si="100"/>
        <v>0</v>
      </c>
      <c r="M333" s="153">
        <f>SUM(D333:L333)</f>
        <v>1128250</v>
      </c>
      <c r="N333" s="153">
        <f>C333-M333</f>
        <v>0</v>
      </c>
    </row>
    <row r="334" spans="3:14" ht="12.75">
      <c r="C334" s="302">
        <f t="shared" si="100"/>
        <v>1188034</v>
      </c>
      <c r="D334" s="302">
        <f t="shared" si="100"/>
        <v>461259</v>
      </c>
      <c r="E334" s="302">
        <f t="shared" si="100"/>
        <v>121712</v>
      </c>
      <c r="F334" s="302">
        <f t="shared" si="100"/>
        <v>551273</v>
      </c>
      <c r="G334" s="302">
        <f t="shared" si="100"/>
        <v>0</v>
      </c>
      <c r="H334" s="302">
        <f t="shared" si="100"/>
        <v>20790</v>
      </c>
      <c r="I334" s="302">
        <f t="shared" si="100"/>
        <v>33000</v>
      </c>
      <c r="J334" s="302">
        <f t="shared" si="100"/>
        <v>0</v>
      </c>
      <c r="K334" s="302">
        <f t="shared" si="100"/>
        <v>0</v>
      </c>
      <c r="L334" s="302">
        <f t="shared" si="100"/>
        <v>0</v>
      </c>
      <c r="M334" s="153">
        <f>SUM(D334:L334)</f>
        <v>1188034</v>
      </c>
      <c r="N334" s="153">
        <f>C334-M334</f>
        <v>0</v>
      </c>
    </row>
    <row r="335" spans="3:14" ht="12.75">
      <c r="C335" s="302">
        <f t="shared" si="100"/>
        <v>13610</v>
      </c>
      <c r="D335" s="302">
        <f t="shared" si="100"/>
        <v>-8223</v>
      </c>
      <c r="E335" s="302">
        <f t="shared" si="100"/>
        <v>3356</v>
      </c>
      <c r="F335" s="302">
        <f t="shared" si="100"/>
        <v>20558</v>
      </c>
      <c r="G335" s="302">
        <f t="shared" si="100"/>
        <v>0</v>
      </c>
      <c r="H335" s="302">
        <f t="shared" si="100"/>
        <v>736</v>
      </c>
      <c r="I335" s="302">
        <f t="shared" si="100"/>
        <v>-2817</v>
      </c>
      <c r="J335" s="302">
        <f t="shared" si="100"/>
        <v>0</v>
      </c>
      <c r="K335" s="302">
        <f t="shared" si="100"/>
        <v>0</v>
      </c>
      <c r="L335" s="302">
        <f t="shared" si="100"/>
        <v>0</v>
      </c>
      <c r="M335" s="153">
        <f>SUM(D335:L335)</f>
        <v>13610</v>
      </c>
      <c r="N335" s="153">
        <f>C335-M335</f>
        <v>0</v>
      </c>
    </row>
    <row r="336" spans="3:14" ht="12.75">
      <c r="C336" s="302">
        <f t="shared" si="100"/>
        <v>1201644</v>
      </c>
      <c r="D336" s="302">
        <f t="shared" si="100"/>
        <v>453036</v>
      </c>
      <c r="E336" s="302">
        <f t="shared" si="100"/>
        <v>125068</v>
      </c>
      <c r="F336" s="302">
        <f t="shared" si="100"/>
        <v>571831</v>
      </c>
      <c r="G336" s="302">
        <f t="shared" si="100"/>
        <v>0</v>
      </c>
      <c r="H336" s="302">
        <f t="shared" si="100"/>
        <v>21526</v>
      </c>
      <c r="I336" s="302">
        <f t="shared" si="100"/>
        <v>30183</v>
      </c>
      <c r="J336" s="302">
        <f t="shared" si="100"/>
        <v>0</v>
      </c>
      <c r="K336" s="302">
        <f t="shared" si="100"/>
        <v>0</v>
      </c>
      <c r="L336" s="302">
        <f t="shared" si="100"/>
        <v>0</v>
      </c>
      <c r="M336" s="153">
        <f>SUM(D336:L336)</f>
        <v>1201644</v>
      </c>
      <c r="N336" s="153">
        <f>C336-M336</f>
        <v>0</v>
      </c>
    </row>
    <row r="337" spans="3:14" ht="13.5" thickBot="1">
      <c r="C337" s="153">
        <f>C318-C336</f>
        <v>0</v>
      </c>
      <c r="D337" s="153">
        <f aca="true" t="shared" si="101" ref="D337:L337">D318-D336</f>
        <v>0</v>
      </c>
      <c r="E337" s="153">
        <f t="shared" si="101"/>
        <v>0</v>
      </c>
      <c r="F337" s="153">
        <f t="shared" si="101"/>
        <v>0</v>
      </c>
      <c r="G337" s="153">
        <f t="shared" si="101"/>
        <v>0</v>
      </c>
      <c r="H337" s="153">
        <f t="shared" si="101"/>
        <v>0</v>
      </c>
      <c r="I337" s="153">
        <f t="shared" si="101"/>
        <v>0</v>
      </c>
      <c r="J337" s="153">
        <f t="shared" si="101"/>
        <v>0</v>
      </c>
      <c r="K337" s="153">
        <f t="shared" si="101"/>
        <v>0</v>
      </c>
      <c r="L337" s="153">
        <f t="shared" si="101"/>
        <v>0</v>
      </c>
      <c r="M337" s="153">
        <f>SUM(D337:L337)</f>
        <v>0</v>
      </c>
      <c r="N337" s="153">
        <f>C337-M337</f>
        <v>0</v>
      </c>
    </row>
    <row r="338" spans="3:14" ht="13.5" thickBot="1">
      <c r="C338" s="603">
        <f>C336-'[1]4.3 '!C334</f>
        <v>0</v>
      </c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</row>
  </sheetData>
  <sheetProtection/>
  <mergeCells count="17">
    <mergeCell ref="A2:L2"/>
    <mergeCell ref="A3:L3"/>
    <mergeCell ref="A4:L4"/>
    <mergeCell ref="I5:L5"/>
    <mergeCell ref="B6:B9"/>
    <mergeCell ref="C6:C9"/>
    <mergeCell ref="D6:H6"/>
    <mergeCell ref="I6:K6"/>
    <mergeCell ref="L6:L9"/>
    <mergeCell ref="D7:D9"/>
    <mergeCell ref="K7:K9"/>
    <mergeCell ref="E7:E9"/>
    <mergeCell ref="F7:F9"/>
    <mergeCell ref="G7:G9"/>
    <mergeCell ref="H7:H9"/>
    <mergeCell ref="I7:I9"/>
    <mergeCell ref="J7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&amp;C&amp;P. oldal</oddFooter>
  </headerFooter>
  <rowBreaks count="7" manualBreakCount="7">
    <brk id="45" max="11" man="1"/>
    <brk id="77" max="11" man="1"/>
    <brk id="129" max="11" man="1"/>
    <brk id="173" max="11" man="1"/>
    <brk id="208" max="11" man="1"/>
    <brk id="243" max="11" man="1"/>
    <brk id="2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Dorog</dc:creator>
  <cp:keywords/>
  <dc:description/>
  <cp:lastModifiedBy>PM-HANGANYAG</cp:lastModifiedBy>
  <cp:lastPrinted>2016-02-10T14:24:05Z</cp:lastPrinted>
  <dcterms:created xsi:type="dcterms:W3CDTF">2001-01-09T08:56:26Z</dcterms:created>
  <dcterms:modified xsi:type="dcterms:W3CDTF">2016-02-19T08:18:39Z</dcterms:modified>
  <cp:category/>
  <cp:version/>
  <cp:contentType/>
  <cp:contentStatus/>
</cp:coreProperties>
</file>