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4.melléklet" sheetId="1" r:id="rId1"/>
  </sheets>
  <calcPr calcId="145621" calcMode="manual"/>
  <fileRecoveryPr autoRecover="0"/>
</workbook>
</file>

<file path=xl/calcChain.xml><?xml version="1.0" encoding="utf-8"?>
<calcChain xmlns="http://schemas.openxmlformats.org/spreadsheetml/2006/main">
  <c r="D293" i="1" l="1"/>
  <c r="D281" i="1"/>
  <c r="D303" i="1"/>
  <c r="D308" i="1"/>
  <c r="D309" i="1"/>
  <c r="D310" i="1"/>
  <c r="D311" i="1"/>
  <c r="D253" i="1"/>
  <c r="D254" i="1"/>
  <c r="D435" i="1"/>
  <c r="D457" i="1"/>
  <c r="D458" i="1"/>
  <c r="D445" i="1"/>
  <c r="D400" i="1"/>
  <c r="D401" i="1"/>
  <c r="D367" i="1"/>
  <c r="D368" i="1"/>
  <c r="D361" i="1"/>
  <c r="D362" i="1"/>
  <c r="D424" i="1"/>
  <c r="D425" i="1"/>
  <c r="D426" i="1"/>
  <c r="D411" i="1"/>
  <c r="D390" i="1"/>
  <c r="D391" i="1"/>
  <c r="D378" i="1"/>
  <c r="D339" i="1"/>
  <c r="D349" i="1"/>
  <c r="D267" i="1"/>
  <c r="D214" i="1"/>
  <c r="D215" i="1"/>
  <c r="D142" i="1"/>
  <c r="D143" i="1"/>
  <c r="D139" i="1"/>
  <c r="D140" i="1"/>
  <c r="D88" i="1"/>
  <c r="D90" i="1"/>
  <c r="D72" i="1"/>
  <c r="D30" i="1"/>
  <c r="D34" i="1"/>
  <c r="D9" i="1"/>
  <c r="D233" i="1"/>
  <c r="D232" i="1"/>
  <c r="D225" i="1"/>
  <c r="D203" i="1"/>
  <c r="D204" i="1"/>
  <c r="D193" i="1"/>
  <c r="D195" i="1"/>
  <c r="D189" i="1"/>
  <c r="D190" i="1"/>
  <c r="D166" i="1"/>
  <c r="D167" i="1"/>
  <c r="D173" i="1"/>
  <c r="D172" i="1"/>
  <c r="D160" i="1"/>
  <c r="D153" i="1"/>
  <c r="D154" i="1"/>
  <c r="D150" i="1"/>
  <c r="D151" i="1"/>
  <c r="D155" i="1"/>
  <c r="D79" i="1"/>
  <c r="D81" i="1"/>
  <c r="D59" i="1"/>
  <c r="D51" i="1"/>
  <c r="D52" i="1"/>
  <c r="D37" i="1"/>
  <c r="D38" i="1"/>
  <c r="D18" i="1"/>
  <c r="D17" i="1"/>
  <c r="D10" i="1"/>
  <c r="D16" i="1"/>
  <c r="D19" i="1"/>
  <c r="D39" i="1"/>
  <c r="D326" i="1"/>
  <c r="D327" i="1"/>
  <c r="D328" i="1"/>
  <c r="D274" i="1"/>
  <c r="D275" i="1"/>
  <c r="D276" i="1"/>
  <c r="D264" i="1"/>
  <c r="D212" i="1"/>
  <c r="D244" i="1"/>
  <c r="D246" i="1"/>
  <c r="D226" i="1"/>
  <c r="D231" i="1"/>
  <c r="D234" i="1"/>
  <c r="D247" i="1"/>
  <c r="D181" i="1"/>
  <c r="D182" i="1"/>
  <c r="D171" i="1"/>
  <c r="D161" i="1"/>
  <c r="D135" i="1"/>
  <c r="D136" i="1"/>
  <c r="D125" i="1"/>
  <c r="D126" i="1"/>
  <c r="D127" i="1"/>
  <c r="D128" i="1"/>
  <c r="D119" i="1"/>
  <c r="D116" i="1"/>
  <c r="D98" i="1"/>
  <c r="D110" i="1"/>
  <c r="D94" i="1"/>
  <c r="D68" i="1"/>
  <c r="D69" i="1"/>
  <c r="D73" i="1"/>
  <c r="D48" i="1"/>
  <c r="D216" i="1"/>
  <c r="D174" i="1"/>
  <c r="D183" i="1"/>
  <c r="D49" i="1"/>
  <c r="D53" i="1"/>
  <c r="D137" i="1"/>
  <c r="D144" i="1"/>
  <c r="D133" i="1"/>
  <c r="D134" i="1"/>
</calcChain>
</file>

<file path=xl/sharedStrings.xml><?xml version="1.0" encoding="utf-8"?>
<sst xmlns="http://schemas.openxmlformats.org/spreadsheetml/2006/main" count="741" uniqueCount="237">
  <si>
    <t>Főkönyvi szám</t>
  </si>
  <si>
    <t>Főkönyvi szám név</t>
  </si>
  <si>
    <t>Eredeti előirányzat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</si>
  <si>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</si>
  <si>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</si>
  <si>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</si>
  <si>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</si>
  <si>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</si>
  <si>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>Működési célú visszatérítendő támogatások, kölcsönök visszatérülése államháztartáson belülről-nemzetiségi önkormányzatok és költségvetési szerveik</t>
  </si>
  <si>
    <t>Egyéb felhalmozási célú támogatások bevételei államháztartáson belülről-fejezeti kezelésű előirányzatok EU-s programok és azok hazai társfinanszírozása</t>
  </si>
  <si>
    <t>093432</t>
  </si>
  <si>
    <t>Magánszemélyek kommunális adója</t>
  </si>
  <si>
    <t>Állandó jelleggel végzett iparűzési tevékenység után fizetett helyi adó</t>
  </si>
  <si>
    <t>Késedelmi és önellenőrzési pótlék</t>
  </si>
  <si>
    <t>Készletértékesítés ellenértéke</t>
  </si>
  <si>
    <t>Szolgáltatások ellenértéke</t>
  </si>
  <si>
    <t>Ellátási díjak</t>
  </si>
  <si>
    <t>Kiszámlázott általános forgalmi adó</t>
  </si>
  <si>
    <t>Kamatbevételek</t>
  </si>
  <si>
    <t>Működési célú visszatérítendő támogatások, kölcsönök visszatérülése államháztartáson kívülről-háztartások</t>
  </si>
  <si>
    <t>Előző év költségvetési maradványának igénybevétele</t>
  </si>
  <si>
    <t>Bevétel összesen:</t>
  </si>
  <si>
    <t>05110112</t>
  </si>
  <si>
    <t>Köztisztviselők,közalkalmazottak bére</t>
  </si>
  <si>
    <t>05110432</t>
  </si>
  <si>
    <t>Túlóradíj</t>
  </si>
  <si>
    <t>05110712</t>
  </si>
  <si>
    <t>Erzsébet utalvány</t>
  </si>
  <si>
    <t>Ruházati költségtérítés</t>
  </si>
  <si>
    <t>Foglalkoztatottak egyéb személyi juttatásai</t>
  </si>
  <si>
    <t>Választott tisztségviselők juttatásai</t>
  </si>
  <si>
    <t>0512322</t>
  </si>
  <si>
    <t>Egyszerűsített foglalkoztatottak juttatásai és közterhei</t>
  </si>
  <si>
    <t>05212</t>
  </si>
  <si>
    <t>Szociális hozzájárulási adó</t>
  </si>
  <si>
    <t>05242</t>
  </si>
  <si>
    <t>Egészségügyi hozzájárulás</t>
  </si>
  <si>
    <t>05272</t>
  </si>
  <si>
    <t>Személyi jövedelemadó</t>
  </si>
  <si>
    <t>Üzemeltetési anyagok beszerzése</t>
  </si>
  <si>
    <t>0531212</t>
  </si>
  <si>
    <t>Élelmiszer</t>
  </si>
  <si>
    <t>0531262</t>
  </si>
  <si>
    <t>Midazok, amelyek nem számolhatóak el szakmai anyagnak</t>
  </si>
  <si>
    <t>0532212</t>
  </si>
  <si>
    <t>Telefon, telefax, telex, mobíl díj</t>
  </si>
  <si>
    <t>0533112</t>
  </si>
  <si>
    <t>Villamos energia</t>
  </si>
  <si>
    <t>0533122</t>
  </si>
  <si>
    <t>Gázdíj</t>
  </si>
  <si>
    <t>0533132</t>
  </si>
  <si>
    <t>Víz- és csatornadíj</t>
  </si>
  <si>
    <t>Vásárolt élelmezés</t>
  </si>
  <si>
    <t>Bérleti és lízing díjak</t>
  </si>
  <si>
    <t>Karbantartási, kisjavítási szolgáltatások</t>
  </si>
  <si>
    <t>0533722</t>
  </si>
  <si>
    <t>Biztosítási díjak</t>
  </si>
  <si>
    <t>0533772</t>
  </si>
  <si>
    <t>Rovarírtás</t>
  </si>
  <si>
    <t>0533792</t>
  </si>
  <si>
    <t>Más egyéb szolgáltatások</t>
  </si>
  <si>
    <t>Kiküldetések kiadásai</t>
  </si>
  <si>
    <t>Reklám- és propagandakiadások</t>
  </si>
  <si>
    <t>Működési célú előzetesen felszámított általános forgalmi adó</t>
  </si>
  <si>
    <t>Egyéb dologi kiadások</t>
  </si>
  <si>
    <t>Beruházási célú előzetesen felszámított általános forgalmi adó</t>
  </si>
  <si>
    <t>Ingatlanok felújítása</t>
  </si>
  <si>
    <t>Felújítási célú előzetesen felszámított általános forgalmi adó</t>
  </si>
  <si>
    <t>Kiadás összesen:</t>
  </si>
  <si>
    <t>011130 - Önkormányzatok és önkormányzati hivatalok jogalkotó és általános igazgatási tevékenysége</t>
  </si>
  <si>
    <t>0914092</t>
  </si>
  <si>
    <t>0916072</t>
  </si>
  <si>
    <t>Egyéb működési célú támogatások bevételei államháztartáson belülről-helyi önkormányzatok és költségvetési szerveik</t>
  </si>
  <si>
    <t>094022</t>
  </si>
  <si>
    <t>094062</t>
  </si>
  <si>
    <t>094082</t>
  </si>
  <si>
    <t>094112</t>
  </si>
  <si>
    <t>05110132</t>
  </si>
  <si>
    <t>0511082</t>
  </si>
  <si>
    <t>0511132</t>
  </si>
  <si>
    <t>051212</t>
  </si>
  <si>
    <t>0531122</t>
  </si>
  <si>
    <t>Könyv, folyóirat</t>
  </si>
  <si>
    <t>0531222</t>
  </si>
  <si>
    <t>Irodaszer, nyomtatvány</t>
  </si>
  <si>
    <t>0531232</t>
  </si>
  <si>
    <t>Hajtó és kenőanyag</t>
  </si>
  <si>
    <t>053322</t>
  </si>
  <si>
    <t>053332</t>
  </si>
  <si>
    <t>053342</t>
  </si>
  <si>
    <t>053512</t>
  </si>
  <si>
    <t>053552</t>
  </si>
  <si>
    <t>0535542</t>
  </si>
  <si>
    <t>Adó-, vám-, illeték és más adójellegű befizetések, hozzájárulások</t>
  </si>
  <si>
    <t>05512032</t>
  </si>
  <si>
    <t>05612</t>
  </si>
  <si>
    <t>056412</t>
  </si>
  <si>
    <t>Egyéb tárgyi eszközök besz.,lét.-KISÉRTÉKŰ T.eszk!!</t>
  </si>
  <si>
    <t>05672</t>
  </si>
  <si>
    <t>013320 - Köztemető-fenntartás és -működtetés</t>
  </si>
  <si>
    <t>013350 - Az önkormányzati vagyonnal való gazdálkodással kapcsolatos feladatok</t>
  </si>
  <si>
    <t>0925032</t>
  </si>
  <si>
    <t>05712</t>
  </si>
  <si>
    <t>05742</t>
  </si>
  <si>
    <t>016080 - Kiemelt állami és önkormányzati rendezvények</t>
  </si>
  <si>
    <t>094012</t>
  </si>
  <si>
    <t>0965082</t>
  </si>
  <si>
    <t>Egyéb működési célú átvett pénzeszközök-egyéb vállalkozások</t>
  </si>
  <si>
    <t>053422</t>
  </si>
  <si>
    <t>018010 - Önkormányzatok elszámolásai a központi költségvetéssel</t>
  </si>
  <si>
    <t>091112</t>
  </si>
  <si>
    <t>091122</t>
  </si>
  <si>
    <t>091132</t>
  </si>
  <si>
    <t>091142</t>
  </si>
  <si>
    <t>091152</t>
  </si>
  <si>
    <t>093412</t>
  </si>
  <si>
    <t>Építményadó</t>
  </si>
  <si>
    <t>09351072</t>
  </si>
  <si>
    <t>0936172</t>
  </si>
  <si>
    <t>098142</t>
  </si>
  <si>
    <t>Államháztartáson belüli megelőlegezések</t>
  </si>
  <si>
    <t>018030 - Támogatási célú finanszírozási műveletek</t>
  </si>
  <si>
    <t>0981312</t>
  </si>
  <si>
    <t>05506082</t>
  </si>
  <si>
    <t>059152</t>
  </si>
  <si>
    <t>041233 - Hosszabb időtartamú közfoglalkoztatás</t>
  </si>
  <si>
    <t>0916062</t>
  </si>
  <si>
    <t>Egyéb működési célú támogatások bevételei államháztartáson belülről-elkülönített állami pénzalapok</t>
  </si>
  <si>
    <t>051101142</t>
  </si>
  <si>
    <t>Közfoglalkoztatottak bére</t>
  </si>
  <si>
    <t>041236 - Országos közfoglalkoztatási program</t>
  </si>
  <si>
    <t>0531172</t>
  </si>
  <si>
    <t>Vegyszer</t>
  </si>
  <si>
    <t>045160 - Közutak, hidak, alagutak üzemeltetése, fenntartása</t>
  </si>
  <si>
    <t>051030 - Nem veszélyes (települési) hulladék vegyes (ömlesztett) begyűjtése, szállítása,átrakása</t>
  </si>
  <si>
    <t>052020 - Szennyvíz gyűjtése, tisztítása, elhelyezése</t>
  </si>
  <si>
    <t>063020 - Víztermelés, -kezelés, -ellátás</t>
  </si>
  <si>
    <t>0940422</t>
  </si>
  <si>
    <t>Tulajdonosi bevételek - önkormányzati vagyon üzemeltetéséből, koncesszióból származó bevétel</t>
  </si>
  <si>
    <t>0584072</t>
  </si>
  <si>
    <t>Egyéb felhalmozási célú támogatások államháztartáson belülre-helyi önkormányzatok és költségvetési szerveik</t>
  </si>
  <si>
    <t>064010 - Közvilágítás</t>
  </si>
  <si>
    <t>066020 - Város-, községgazdálkodási egyéb szolgáltatások</t>
  </si>
  <si>
    <t>081030 - Sportlétesítmények, edzőtáborok működtetése és fejlesztése</t>
  </si>
  <si>
    <t>082091 - Közművelődés – közösségi és társadalmi részvétel fejlesztése</t>
  </si>
  <si>
    <t>082092 - Közművelődés – hagyományos közösségi kulturális értékek gondozása</t>
  </si>
  <si>
    <t>0532112</t>
  </si>
  <si>
    <t>Internet díj</t>
  </si>
  <si>
    <t>0532222</t>
  </si>
  <si>
    <t>Kábel tv.</t>
  </si>
  <si>
    <t>0533712</t>
  </si>
  <si>
    <t>Postaköltség</t>
  </si>
  <si>
    <t>0533742</t>
  </si>
  <si>
    <t>Szállítás</t>
  </si>
  <si>
    <t>083030 - Egyéb kiadói tevékenység</t>
  </si>
  <si>
    <t>096015 - Gyermekétkeztetés köznevelési intézményben</t>
  </si>
  <si>
    <t>094052</t>
  </si>
  <si>
    <t>053122</t>
  </si>
  <si>
    <t>053412</t>
  </si>
  <si>
    <t>096025 - Munkahelyi étkeztetés köznevelési intézményben</t>
  </si>
  <si>
    <t>107051 - Szociális étkeztetés</t>
  </si>
  <si>
    <t>107060 - Egyéb szociális pénzbeli és természetbeni ellátások, támogatások</t>
  </si>
  <si>
    <t>0964042</t>
  </si>
  <si>
    <t>0548812</t>
  </si>
  <si>
    <t>Önk. által saját hat.ben adott pügyi ellátás - Egyszeri települési támogatás</t>
  </si>
  <si>
    <t>0548822</t>
  </si>
  <si>
    <t>Önk. által saját hat.ben adott pügyi ellátás - Gyermek nevelését elősegítő települési támogatás</t>
  </si>
  <si>
    <t>0548832</t>
  </si>
  <si>
    <t>0548842</t>
  </si>
  <si>
    <t>Önk. által saját hat.ben adott pügyi ellátás - Temetési költségek csökkentését elősegítő települési támogatás</t>
  </si>
  <si>
    <t>0548852</t>
  </si>
  <si>
    <t>Önk. által saját hat.ben adott pügyi ellátás - Gyógyszer-kiadások viseléséhez nyújtható települési támogatás</t>
  </si>
  <si>
    <t>0548862</t>
  </si>
  <si>
    <t>Önk. által saját hat.körben adott pügyi ellátás - Ápolási célú települési támogatás</t>
  </si>
  <si>
    <t>0548882</t>
  </si>
  <si>
    <t>Önk. által saját hat.ben adott pügyi ellátás - Születési támogatás</t>
  </si>
  <si>
    <t>05488912</t>
  </si>
  <si>
    <t>Önk. által saját hat.ben adott pügyi ellátás - Tanévkezdési támogatás</t>
  </si>
  <si>
    <t>0548892</t>
  </si>
  <si>
    <t>Önk. által saját hat.ben adott pügyi ellátás - Bursa Hungarica Felsőoktatási Önk.-i Ösztöndíjpályázat támogatás</t>
  </si>
  <si>
    <t>054889222</t>
  </si>
  <si>
    <t>Önk. által saját hat.ben adott pügyi ellátás - Karácsonyi támogatás (term.beni)</t>
  </si>
  <si>
    <t>900020 - Önkormányzatok funkcióira nem sorolható bevételei államháztartáson kívülről</t>
  </si>
  <si>
    <t>0935412</t>
  </si>
  <si>
    <t>Belföldi gépjárművek adójának  a helyi önkormányzatot megillető része</t>
  </si>
  <si>
    <t>09355012</t>
  </si>
  <si>
    <t>Tartózkodás után fizetett idegenforgalmi adó</t>
  </si>
  <si>
    <t>ezen belül: Önkormányzati Hivatal működésének támogatása</t>
  </si>
  <si>
    <t>Település-üzemeltetéshez kapcsolódó feladatellátások tám.</t>
  </si>
  <si>
    <t>Gyermekétkeztetés támogatása</t>
  </si>
  <si>
    <t>Előreláthatólag: 6 fő 2016.04.01.-10.30.ig</t>
  </si>
  <si>
    <t>Programok: Mezőgazdasági : 03.01.-10.31. 8fő, Mezőgazdasági -Földút: 03.15.-11.30. 10 fő, Útőr program: 03.01.-11.30. 5 fő.</t>
  </si>
  <si>
    <t>Üzemeltetési anyag beszerzése</t>
  </si>
  <si>
    <t>Állami támogatás: 2 142 880</t>
  </si>
  <si>
    <t>Állami támogatás: 3 520 000 ft</t>
  </si>
  <si>
    <t>Kiadás mindösszesen:</t>
  </si>
  <si>
    <t>Művelődési ház</t>
  </si>
  <si>
    <t>Egyéb működési bevételek (Plébánia pályázati önerő)</t>
  </si>
  <si>
    <t>Immateriális javak beszerzése, létesítése (kataszteri program)</t>
  </si>
  <si>
    <t>Állami támogatás: 1 417 536</t>
  </si>
  <si>
    <t>Felújítási kiadások:</t>
  </si>
  <si>
    <t>Dologi kiadások:</t>
  </si>
  <si>
    <t>Ingatlanok felújítása (pályázati önerő)</t>
  </si>
  <si>
    <t>0548872</t>
  </si>
  <si>
    <t>Önk. által saját hat.körben adott pügyi ellátás - Mentesülés a köztemetés költségeinek megtérítése alól</t>
  </si>
  <si>
    <t>Köztisztviselők,közalkalmazottak bére (1 fő pályázatíró)</t>
  </si>
  <si>
    <t>MT alapján teljes, részmunkaidős bére (2 fő 8 órás)</t>
  </si>
  <si>
    <t>Személyi juttatások és járulékok:</t>
  </si>
  <si>
    <t>Dologi és átadott pénzeszközök:</t>
  </si>
  <si>
    <t>Beruházások:</t>
  </si>
  <si>
    <t>Egyéb működési célú támogatások államháztartáson kívülre-egyéb civil szervezetek (Egyesületek, Alapítványok…)</t>
  </si>
  <si>
    <t>Ingatlanok felújítása (Ravatalozó)</t>
  </si>
  <si>
    <t>Szolgáltatások ellenértéke (Lakbérek, Bérleti díjak)</t>
  </si>
  <si>
    <t>Szociális étkeztetés támogatása</t>
  </si>
  <si>
    <t>Szociális és Gyermekjóléti feladatok támogatása</t>
  </si>
  <si>
    <t>ezen belül:                          Szociális feladatok egyéb támogatása</t>
  </si>
  <si>
    <t>Egyéb működési célú támogatások államháztartáson belülre-társulások és költségvetési szerveik (Óvoda, Szoc.Int.,Védőnő,Kistérség)</t>
  </si>
  <si>
    <t>Központi, irányító szervi támogatás folyósítása (Közös Hivatal)</t>
  </si>
  <si>
    <t>MT alapján teljes, részmunkaidős bére (1 fő 6 órás)</t>
  </si>
  <si>
    <t>Egyéb működési célú támogatások bevételei államháztartáson belülről-elkülönített állami pénzalapok (Mezőőri Szolg. támogatása)</t>
  </si>
  <si>
    <t>Köztisztviselők,közalkalmazottak bére (1 fő Mezőőr 8ó, 1 fő 4ó)</t>
  </si>
  <si>
    <t>MT alapján teljes, részmunkaidős bére (2 fő karbantartó 8ó)</t>
  </si>
  <si>
    <t>Ingatlanok felújítása (Sportöltöző)</t>
  </si>
  <si>
    <t>Felújítások:</t>
  </si>
  <si>
    <t>Faluház</t>
  </si>
  <si>
    <t>Köztisztviselők,közalkalmazottak bére (1fő 8ó)</t>
  </si>
  <si>
    <t>MT alapján teljes, részmunkaidős bére (1fő 8ó)</t>
  </si>
  <si>
    <t>Dologi kiadás:</t>
  </si>
  <si>
    <t>Önk.által saját hat.ben adott pügyi ellátás - Rendkívüli települési támogatás (Kamatmentes kölcsön is)</t>
  </si>
  <si>
    <t>05110711</t>
  </si>
  <si>
    <t>Állami támogatás: 19 225 589 Ft</t>
  </si>
  <si>
    <t>Állami támogatás: 25 fő: 1 384 000 Ft</t>
  </si>
  <si>
    <t>Szolgáltatások ellenértéke (vendég ebéd)</t>
  </si>
  <si>
    <t>Köztisztviselők,közalkalmazottak bére (Vendég ebéd)</t>
  </si>
  <si>
    <t>4. melléklet</t>
  </si>
  <si>
    <t>Cofog szerinti feladatellátás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</si>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</sst>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0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3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 readingOrder="1"/>
      <protection locked="0"/>
    </xf>
    <xf numFmtId="3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 readingOrder="1"/>
      <protection locked="0"/>
    </xf>
    <xf numFmtId="3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 readingOrder="1"/>
      <protection locked="0"/>
    </xf>
    <xf numFmtId="3" fontId="3" fillId="0" borderId="4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4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3" fontId="3" fillId="0" borderId="0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3" fontId="4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 wrapText="1" readingOrder="1"/>
      <protection locked="0"/>
    </xf>
    <xf numFmtId="3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3" fontId="4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 readingOrder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 readingOrder="1"/>
      <protection locked="0"/>
    </xf>
    <xf numFmtId="3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3" xfId="0" applyFont="1" applyBorder="1" applyAlignment="1" applyProtection="1">
      <alignment horizontal="right" vertical="center" wrapText="1" readingOrder="1"/>
      <protection locked="0"/>
    </xf>
    <xf numFmtId="3" fontId="3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7" xfId="0" applyFont="1" applyBorder="1" applyAlignment="1" applyProtection="1">
      <alignment horizontal="left" vertical="center" wrapText="1" readingOrder="1"/>
      <protection locked="0"/>
    </xf>
    <xf numFmtId="3" fontId="4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 readingOrder="1"/>
      <protection locked="0"/>
    </xf>
    <xf numFmtId="0" fontId="1" fillId="0" borderId="1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 readingOrder="1"/>
      <protection locked="0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7" fillId="4" borderId="9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center" wrapText="1" readingOrder="1"/>
      <protection locked="0"/>
    </xf>
    <xf numFmtId="0" fontId="1" fillId="0" borderId="15" xfId="0" applyFont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 wrapText="1" readingOrder="1"/>
      <protection locked="0"/>
    </xf>
    <xf numFmtId="0" fontId="4" fillId="4" borderId="17" xfId="0" applyFont="1" applyFill="1" applyBorder="1" applyAlignment="1" applyProtection="1">
      <alignment horizontal="center" vertical="center" wrapText="1" readingOrder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0" fontId="4" fillId="4" borderId="4" xfId="0" applyFont="1" applyFill="1" applyBorder="1" applyAlignment="1" applyProtection="1">
      <alignment horizontal="center" vertical="center" wrapText="1" readingOrder="1"/>
      <protection locked="0"/>
    </xf>
    <xf numFmtId="0" fontId="5" fillId="4" borderId="1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vertical="center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horizontal="center" vertical="center" wrapText="1" readingOrder="1"/>
      <protection locked="0"/>
    </xf>
    <xf numFmtId="0" fontId="5" fillId="4" borderId="10" xfId="0" applyFont="1" applyFill="1" applyBorder="1" applyAlignment="1" applyProtection="1">
      <alignment horizontal="center" vertical="top" wrapText="1" readingOrder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center" wrapText="1" readingOrder="1"/>
      <protection locked="0"/>
    </xf>
    <xf numFmtId="0" fontId="1" fillId="0" borderId="14" xfId="0" applyFont="1" applyBorder="1" applyAlignment="1" applyProtection="1">
      <alignment vertical="top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58"/>
  <sheetViews>
    <sheetView showGridLines="0" tabSelected="1" zoomScale="115" zoomScaleNormal="115" workbookViewId="0">
      <pane ySplit="3" topLeftCell="A4" activePane="bottomLeft" state="frozenSplit"/>
      <selection pane="bottomLeft" activeCell="D9" sqref="D9"/>
    </sheetView>
  </sheetViews>
  <sheetFormatPr defaultColWidth="8.7109375" defaultRowHeight="20.100000000000001" customHeight="1" x14ac:dyDescent="0.2"/>
  <cols>
    <col min="1" max="1" width="7.28515625" customWidth="1"/>
    <col min="2" max="2" width="9.85546875" style="2" customWidth="1"/>
    <col min="3" max="3" width="47.85546875" style="3" customWidth="1"/>
    <col min="4" max="4" width="22.7109375" style="4" customWidth="1"/>
  </cols>
  <sheetData>
    <row r="1" spans="2:4" ht="18.95" customHeight="1" x14ac:dyDescent="0.2">
      <c r="B1" s="73" t="s">
        <v>234</v>
      </c>
      <c r="C1" s="73"/>
      <c r="D1" s="73"/>
    </row>
    <row r="2" spans="2:4" ht="18.95" customHeight="1" x14ac:dyDescent="0.2">
      <c r="B2" s="73" t="s">
        <v>236</v>
      </c>
      <c r="C2" s="73"/>
      <c r="D2" s="73"/>
    </row>
    <row r="3" spans="2:4" ht="18.95" customHeight="1" x14ac:dyDescent="0.2">
      <c r="B3" s="73" t="s">
        <v>235</v>
      </c>
      <c r="C3" s="73"/>
      <c r="D3" s="73"/>
    </row>
    <row r="4" spans="2:4" ht="27" customHeight="1" x14ac:dyDescent="0.2">
      <c r="B4" s="77" t="s">
        <v>69</v>
      </c>
      <c r="C4" s="78"/>
      <c r="D4" s="78"/>
    </row>
    <row r="5" spans="2:4" ht="25.5" customHeight="1" x14ac:dyDescent="0.2">
      <c r="B5" s="5" t="s">
        <v>0</v>
      </c>
      <c r="C5" s="6" t="s">
        <v>1</v>
      </c>
      <c r="D5" s="7" t="s">
        <v>2</v>
      </c>
    </row>
    <row r="6" spans="2:4" ht="33" customHeight="1" x14ac:dyDescent="0.2">
      <c r="B6" s="8" t="s">
        <v>70</v>
      </c>
      <c r="C6" s="9" t="s">
        <v>8</v>
      </c>
      <c r="D6" s="10">
        <v>80</v>
      </c>
    </row>
    <row r="7" spans="2:4" ht="20.100000000000001" customHeight="1" x14ac:dyDescent="0.2">
      <c r="B7" s="8" t="s">
        <v>76</v>
      </c>
      <c r="C7" s="9" t="s">
        <v>197</v>
      </c>
      <c r="D7" s="10">
        <v>1200</v>
      </c>
    </row>
    <row r="8" spans="2:4" ht="20.100000000000001" customHeight="1" x14ac:dyDescent="0.2">
      <c r="B8" s="8" t="s">
        <v>75</v>
      </c>
      <c r="C8" s="9" t="s">
        <v>18</v>
      </c>
      <c r="D8" s="10">
        <v>100</v>
      </c>
    </row>
    <row r="9" spans="2:4" ht="20.100000000000001" customHeight="1" x14ac:dyDescent="0.2">
      <c r="B9" s="120" t="s">
        <v>21</v>
      </c>
      <c r="C9" s="121"/>
      <c r="D9" s="11">
        <f>SUM(D6:D8)</f>
        <v>1380</v>
      </c>
    </row>
    <row r="10" spans="2:4" ht="20.100000000000001" customHeight="1" x14ac:dyDescent="0.2">
      <c r="B10" s="8" t="s">
        <v>77</v>
      </c>
      <c r="C10" s="9" t="s">
        <v>206</v>
      </c>
      <c r="D10" s="10">
        <f>219+1332+1000</f>
        <v>2551</v>
      </c>
    </row>
    <row r="11" spans="2:4" ht="20.100000000000001" customHeight="1" x14ac:dyDescent="0.2">
      <c r="B11" s="8" t="s">
        <v>22</v>
      </c>
      <c r="C11" s="9" t="s">
        <v>205</v>
      </c>
      <c r="D11" s="10">
        <v>1502</v>
      </c>
    </row>
    <row r="12" spans="2:4" ht="20.100000000000001" customHeight="1" x14ac:dyDescent="0.2">
      <c r="B12" s="8" t="s">
        <v>26</v>
      </c>
      <c r="C12" s="9" t="s">
        <v>27</v>
      </c>
      <c r="D12" s="10">
        <v>72</v>
      </c>
    </row>
    <row r="13" spans="2:4" ht="20.100000000000001" customHeight="1" x14ac:dyDescent="0.2">
      <c r="B13" s="8" t="s">
        <v>78</v>
      </c>
      <c r="C13" s="9" t="s">
        <v>28</v>
      </c>
      <c r="D13" s="10">
        <v>10</v>
      </c>
    </row>
    <row r="14" spans="2:4" ht="20.100000000000001" customHeight="1" x14ac:dyDescent="0.2">
      <c r="B14" s="8" t="s">
        <v>79</v>
      </c>
      <c r="C14" s="9" t="s">
        <v>29</v>
      </c>
      <c r="D14" s="10">
        <v>17</v>
      </c>
    </row>
    <row r="15" spans="2:4" ht="20.100000000000001" customHeight="1" x14ac:dyDescent="0.2">
      <c r="B15" s="8" t="s">
        <v>80</v>
      </c>
      <c r="C15" s="9" t="s">
        <v>30</v>
      </c>
      <c r="D15" s="10">
        <v>5909</v>
      </c>
    </row>
    <row r="16" spans="2:4" ht="20.100000000000001" customHeight="1" x14ac:dyDescent="0.2">
      <c r="B16" s="12" t="s">
        <v>33</v>
      </c>
      <c r="C16" s="13" t="s">
        <v>34</v>
      </c>
      <c r="D16" s="14">
        <f>(D10+D11+D14+D15)*0.27</f>
        <v>2694.3300000000004</v>
      </c>
    </row>
    <row r="17" spans="2:4" ht="20.100000000000001" customHeight="1" x14ac:dyDescent="0.2">
      <c r="B17" s="15" t="s">
        <v>35</v>
      </c>
      <c r="C17" s="16" t="s">
        <v>36</v>
      </c>
      <c r="D17" s="17">
        <f>(D12+D13)*1.19*0.14</f>
        <v>13.661200000000001</v>
      </c>
    </row>
    <row r="18" spans="2:4" ht="20.100000000000001" customHeight="1" x14ac:dyDescent="0.2">
      <c r="B18" s="18" t="s">
        <v>37</v>
      </c>
      <c r="C18" s="19" t="s">
        <v>38</v>
      </c>
      <c r="D18" s="20">
        <f>(D12+D13)*1.19*0.15</f>
        <v>14.636999999999999</v>
      </c>
    </row>
    <row r="19" spans="2:4" ht="20.100000000000001" customHeight="1" x14ac:dyDescent="0.2">
      <c r="B19" s="79" t="s">
        <v>207</v>
      </c>
      <c r="C19" s="80"/>
      <c r="D19" s="21">
        <f>SUM(D10:D18)</f>
        <v>12783.628200000001</v>
      </c>
    </row>
    <row r="20" spans="2:4" ht="20.100000000000001" customHeight="1" x14ac:dyDescent="0.2">
      <c r="B20" s="8" t="s">
        <v>81</v>
      </c>
      <c r="C20" s="9" t="s">
        <v>82</v>
      </c>
      <c r="D20" s="10">
        <v>70</v>
      </c>
    </row>
    <row r="21" spans="2:4" ht="20.100000000000001" customHeight="1" x14ac:dyDescent="0.2">
      <c r="B21" s="8" t="s">
        <v>40</v>
      </c>
      <c r="C21" s="9" t="s">
        <v>41</v>
      </c>
      <c r="D21" s="10">
        <v>10</v>
      </c>
    </row>
    <row r="22" spans="2:4" ht="20.100000000000001" customHeight="1" x14ac:dyDescent="0.2">
      <c r="B22" s="8" t="s">
        <v>83</v>
      </c>
      <c r="C22" s="9" t="s">
        <v>84</v>
      </c>
      <c r="D22" s="10">
        <v>30</v>
      </c>
    </row>
    <row r="23" spans="2:4" ht="20.100000000000001" customHeight="1" x14ac:dyDescent="0.2">
      <c r="B23" s="8" t="s">
        <v>85</v>
      </c>
      <c r="C23" s="9" t="s">
        <v>86</v>
      </c>
      <c r="D23" s="10">
        <v>500</v>
      </c>
    </row>
    <row r="24" spans="2:4" ht="20.100000000000001" customHeight="1" x14ac:dyDescent="0.2">
      <c r="B24" s="8" t="s">
        <v>42</v>
      </c>
      <c r="C24" s="9" t="s">
        <v>43</v>
      </c>
      <c r="D24" s="10">
        <v>150</v>
      </c>
    </row>
    <row r="25" spans="2:4" ht="20.100000000000001" customHeight="1" x14ac:dyDescent="0.2">
      <c r="B25" s="8" t="s">
        <v>44</v>
      </c>
      <c r="C25" s="9" t="s">
        <v>45</v>
      </c>
      <c r="D25" s="10">
        <v>300</v>
      </c>
    </row>
    <row r="26" spans="2:4" ht="20.100000000000001" customHeight="1" x14ac:dyDescent="0.2">
      <c r="B26" s="8" t="s">
        <v>88</v>
      </c>
      <c r="C26" s="9" t="s">
        <v>53</v>
      </c>
      <c r="D26" s="10">
        <v>1750</v>
      </c>
    </row>
    <row r="27" spans="2:4" ht="20.100000000000001" customHeight="1" x14ac:dyDescent="0.2">
      <c r="B27" s="8" t="s">
        <v>89</v>
      </c>
      <c r="C27" s="9" t="s">
        <v>54</v>
      </c>
      <c r="D27" s="10">
        <v>100</v>
      </c>
    </row>
    <row r="28" spans="2:4" ht="20.100000000000001" customHeight="1" x14ac:dyDescent="0.2">
      <c r="B28" s="8" t="s">
        <v>55</v>
      </c>
      <c r="C28" s="9" t="s">
        <v>56</v>
      </c>
      <c r="D28" s="10">
        <v>100</v>
      </c>
    </row>
    <row r="29" spans="2:4" ht="20.100000000000001" customHeight="1" x14ac:dyDescent="0.2">
      <c r="B29" s="8" t="s">
        <v>59</v>
      </c>
      <c r="C29" s="9" t="s">
        <v>60</v>
      </c>
      <c r="D29" s="10">
        <v>2500</v>
      </c>
    </row>
    <row r="30" spans="2:4" ht="20.100000000000001" customHeight="1" x14ac:dyDescent="0.2">
      <c r="B30" s="8" t="s">
        <v>90</v>
      </c>
      <c r="C30" s="9" t="s">
        <v>63</v>
      </c>
      <c r="D30" s="10">
        <f>(D20+D21+D22+D23+D24+D25+D26+D27+D31)*0.27</f>
        <v>839.7</v>
      </c>
    </row>
    <row r="31" spans="2:4" ht="20.100000000000001" customHeight="1" x14ac:dyDescent="0.2">
      <c r="B31" s="8" t="s">
        <v>91</v>
      </c>
      <c r="C31" s="9" t="s">
        <v>64</v>
      </c>
      <c r="D31" s="10">
        <v>200</v>
      </c>
    </row>
    <row r="32" spans="2:4" ht="20.100000000000001" customHeight="1" x14ac:dyDescent="0.2">
      <c r="B32" s="8" t="s">
        <v>92</v>
      </c>
      <c r="C32" s="9" t="s">
        <v>93</v>
      </c>
      <c r="D32" s="10">
        <v>250</v>
      </c>
    </row>
    <row r="33" spans="2:4" ht="23.25" customHeight="1" x14ac:dyDescent="0.2">
      <c r="B33" s="8" t="s">
        <v>94</v>
      </c>
      <c r="C33" s="9" t="s">
        <v>210</v>
      </c>
      <c r="D33" s="10">
        <v>3000</v>
      </c>
    </row>
    <row r="34" spans="2:4" ht="20.100000000000001" customHeight="1" x14ac:dyDescent="0.2">
      <c r="B34" s="79" t="s">
        <v>208</v>
      </c>
      <c r="C34" s="80"/>
      <c r="D34" s="22">
        <f>SUM(D20:D33)</f>
        <v>9799.7000000000007</v>
      </c>
    </row>
    <row r="35" spans="2:4" ht="20.100000000000001" customHeight="1" x14ac:dyDescent="0.2">
      <c r="B35" s="8" t="s">
        <v>95</v>
      </c>
      <c r="C35" s="9" t="s">
        <v>198</v>
      </c>
      <c r="D35" s="10">
        <v>138</v>
      </c>
    </row>
    <row r="36" spans="2:4" ht="20.100000000000001" customHeight="1" x14ac:dyDescent="0.2">
      <c r="B36" s="8" t="s">
        <v>96</v>
      </c>
      <c r="C36" s="9" t="s">
        <v>97</v>
      </c>
      <c r="D36" s="10">
        <v>200</v>
      </c>
    </row>
    <row r="37" spans="2:4" ht="20.100000000000001" customHeight="1" x14ac:dyDescent="0.2">
      <c r="B37" s="8" t="s">
        <v>98</v>
      </c>
      <c r="C37" s="9" t="s">
        <v>65</v>
      </c>
      <c r="D37" s="10">
        <f>(D35+D36)*0.27</f>
        <v>91.26</v>
      </c>
    </row>
    <row r="38" spans="2:4" ht="20.100000000000001" customHeight="1" x14ac:dyDescent="0.2">
      <c r="B38" s="79" t="s">
        <v>209</v>
      </c>
      <c r="C38" s="80"/>
      <c r="D38" s="22">
        <f>SUM(D35:D37)</f>
        <v>429.26</v>
      </c>
    </row>
    <row r="39" spans="2:4" ht="20.100000000000001" customHeight="1" x14ac:dyDescent="0.2">
      <c r="B39" s="120" t="s">
        <v>68</v>
      </c>
      <c r="C39" s="122"/>
      <c r="D39" s="11">
        <f>D19+D34+D38</f>
        <v>23012.588200000002</v>
      </c>
    </row>
    <row r="40" spans="2:4" ht="20.100000000000001" customHeight="1" x14ac:dyDescent="0.2">
      <c r="B40" s="23"/>
      <c r="C40" s="24"/>
      <c r="D40" s="25"/>
    </row>
    <row r="41" spans="2:4" ht="20.100000000000001" customHeight="1" x14ac:dyDescent="0.2">
      <c r="B41" s="77" t="s">
        <v>99</v>
      </c>
      <c r="C41" s="78"/>
      <c r="D41" s="78"/>
    </row>
    <row r="42" spans="2:4" ht="25.5" customHeight="1" x14ac:dyDescent="0.2">
      <c r="B42" s="34" t="s">
        <v>0</v>
      </c>
      <c r="C42" s="35" t="s">
        <v>1</v>
      </c>
      <c r="D42" s="7" t="s">
        <v>2</v>
      </c>
    </row>
    <row r="43" spans="2:4" ht="20.100000000000001" customHeight="1" x14ac:dyDescent="0.2">
      <c r="B43" s="107" t="s">
        <v>199</v>
      </c>
      <c r="C43" s="108"/>
      <c r="D43" s="108"/>
    </row>
    <row r="44" spans="2:4" ht="20.100000000000001" customHeight="1" x14ac:dyDescent="0.2">
      <c r="B44" s="18" t="s">
        <v>42</v>
      </c>
      <c r="C44" s="19" t="s">
        <v>43</v>
      </c>
      <c r="D44" s="20">
        <v>150</v>
      </c>
    </row>
    <row r="45" spans="2:4" ht="20.100000000000001" customHeight="1" x14ac:dyDescent="0.2">
      <c r="B45" s="8" t="s">
        <v>46</v>
      </c>
      <c r="C45" s="9" t="s">
        <v>47</v>
      </c>
      <c r="D45" s="10">
        <v>30</v>
      </c>
    </row>
    <row r="46" spans="2:4" ht="20.100000000000001" customHeight="1" x14ac:dyDescent="0.2">
      <c r="B46" s="8" t="s">
        <v>50</v>
      </c>
      <c r="C46" s="9" t="s">
        <v>51</v>
      </c>
      <c r="D46" s="10">
        <v>100</v>
      </c>
    </row>
    <row r="47" spans="2:4" ht="20.100000000000001" customHeight="1" x14ac:dyDescent="0.2">
      <c r="B47" s="8" t="s">
        <v>89</v>
      </c>
      <c r="C47" s="9" t="s">
        <v>54</v>
      </c>
      <c r="D47" s="10">
        <v>200</v>
      </c>
    </row>
    <row r="48" spans="2:4" ht="20.100000000000001" customHeight="1" x14ac:dyDescent="0.2">
      <c r="B48" s="8" t="s">
        <v>90</v>
      </c>
      <c r="C48" s="9" t="s">
        <v>63</v>
      </c>
      <c r="D48" s="10">
        <f>(D44+D45+D46+D47)*0.27</f>
        <v>129.60000000000002</v>
      </c>
    </row>
    <row r="49" spans="2:4" ht="20.100000000000001" customHeight="1" x14ac:dyDescent="0.2">
      <c r="B49" s="79" t="s">
        <v>201</v>
      </c>
      <c r="C49" s="82"/>
      <c r="D49" s="26">
        <f>SUM(D44:D48)</f>
        <v>609.6</v>
      </c>
    </row>
    <row r="50" spans="2:4" ht="20.100000000000001" customHeight="1" x14ac:dyDescent="0.2">
      <c r="B50" s="8" t="s">
        <v>102</v>
      </c>
      <c r="C50" s="9" t="s">
        <v>211</v>
      </c>
      <c r="D50" s="17">
        <v>1500</v>
      </c>
    </row>
    <row r="51" spans="2:4" ht="20.100000000000001" customHeight="1" x14ac:dyDescent="0.2">
      <c r="B51" s="12" t="s">
        <v>103</v>
      </c>
      <c r="C51" s="13" t="s">
        <v>67</v>
      </c>
      <c r="D51" s="17">
        <f>D50*0.27</f>
        <v>405</v>
      </c>
    </row>
    <row r="52" spans="2:4" ht="20.100000000000001" customHeight="1" x14ac:dyDescent="0.2">
      <c r="B52" s="83" t="s">
        <v>200</v>
      </c>
      <c r="C52" s="83"/>
      <c r="D52" s="27">
        <f>SUM(D50:D51)</f>
        <v>1905</v>
      </c>
    </row>
    <row r="53" spans="2:4" ht="20.100000000000001" customHeight="1" x14ac:dyDescent="0.2">
      <c r="B53" s="81" t="s">
        <v>68</v>
      </c>
      <c r="C53" s="81"/>
      <c r="D53" s="36">
        <f>D49+D52</f>
        <v>2514.6</v>
      </c>
    </row>
    <row r="54" spans="2:4" ht="20.100000000000001" customHeight="1" x14ac:dyDescent="0.2">
      <c r="B54" s="23"/>
      <c r="C54" s="28"/>
      <c r="D54" s="29"/>
    </row>
    <row r="55" spans="2:4" ht="20.100000000000001" customHeight="1" x14ac:dyDescent="0.2">
      <c r="B55" s="77" t="s">
        <v>100</v>
      </c>
      <c r="C55" s="78"/>
      <c r="D55" s="78"/>
    </row>
    <row r="56" spans="2:4" ht="25.5" customHeight="1" x14ac:dyDescent="0.2">
      <c r="B56" s="5" t="s">
        <v>0</v>
      </c>
      <c r="C56" s="6" t="s">
        <v>1</v>
      </c>
      <c r="D56" s="7" t="s">
        <v>2</v>
      </c>
    </row>
    <row r="57" spans="2:4" ht="38.25" customHeight="1" x14ac:dyDescent="0.2">
      <c r="B57" s="8" t="s">
        <v>101</v>
      </c>
      <c r="C57" s="9" t="s">
        <v>9</v>
      </c>
      <c r="D57" s="10">
        <v>0</v>
      </c>
    </row>
    <row r="58" spans="2:4" ht="20.100000000000001" customHeight="1" x14ac:dyDescent="0.2">
      <c r="B58" s="8" t="s">
        <v>73</v>
      </c>
      <c r="C58" s="9" t="s">
        <v>212</v>
      </c>
      <c r="D58" s="10">
        <v>1600</v>
      </c>
    </row>
    <row r="59" spans="2:4" ht="20.100000000000001" customHeight="1" x14ac:dyDescent="0.2">
      <c r="B59" s="120" t="s">
        <v>21</v>
      </c>
      <c r="C59" s="122"/>
      <c r="D59" s="11">
        <f>SUM(D57:D58)</f>
        <v>1600</v>
      </c>
    </row>
    <row r="60" spans="2:4" ht="20.100000000000001" customHeight="1" x14ac:dyDescent="0.2">
      <c r="B60" s="8" t="s">
        <v>42</v>
      </c>
      <c r="C60" s="9" t="s">
        <v>43</v>
      </c>
      <c r="D60" s="10">
        <v>150</v>
      </c>
    </row>
    <row r="61" spans="2:4" ht="20.100000000000001" customHeight="1" x14ac:dyDescent="0.2">
      <c r="B61" s="8" t="s">
        <v>46</v>
      </c>
      <c r="C61" s="9" t="s">
        <v>47</v>
      </c>
      <c r="D61" s="10">
        <v>400</v>
      </c>
    </row>
    <row r="62" spans="2:4" ht="20.100000000000001" customHeight="1" x14ac:dyDescent="0.2">
      <c r="B62" s="8" t="s">
        <v>48</v>
      </c>
      <c r="C62" s="9" t="s">
        <v>49</v>
      </c>
      <c r="D62" s="10">
        <v>300</v>
      </c>
    </row>
    <row r="63" spans="2:4" ht="20.100000000000001" customHeight="1" x14ac:dyDescent="0.2">
      <c r="B63" s="8" t="s">
        <v>50</v>
      </c>
      <c r="C63" s="9" t="s">
        <v>51</v>
      </c>
      <c r="D63" s="10">
        <v>250</v>
      </c>
    </row>
    <row r="64" spans="2:4" ht="20.100000000000001" customHeight="1" x14ac:dyDescent="0.2">
      <c r="B64" s="8" t="s">
        <v>88</v>
      </c>
      <c r="C64" s="9" t="s">
        <v>53</v>
      </c>
      <c r="D64" s="10">
        <v>100</v>
      </c>
    </row>
    <row r="65" spans="2:4" ht="20.100000000000001" customHeight="1" x14ac:dyDescent="0.2">
      <c r="B65" s="8" t="s">
        <v>89</v>
      </c>
      <c r="C65" s="9" t="s">
        <v>54</v>
      </c>
      <c r="D65" s="10">
        <v>1000</v>
      </c>
    </row>
    <row r="66" spans="2:4" ht="20.100000000000001" customHeight="1" x14ac:dyDescent="0.2">
      <c r="B66" s="8" t="s">
        <v>55</v>
      </c>
      <c r="C66" s="9" t="s">
        <v>56</v>
      </c>
      <c r="D66" s="10">
        <v>500</v>
      </c>
    </row>
    <row r="67" spans="2:4" ht="20.100000000000001" customHeight="1" x14ac:dyDescent="0.2">
      <c r="B67" s="8" t="s">
        <v>59</v>
      </c>
      <c r="C67" s="9" t="s">
        <v>60</v>
      </c>
      <c r="D67" s="10">
        <v>500</v>
      </c>
    </row>
    <row r="68" spans="2:4" ht="20.100000000000001" customHeight="1" x14ac:dyDescent="0.2">
      <c r="B68" s="8" t="s">
        <v>90</v>
      </c>
      <c r="C68" s="9" t="s">
        <v>63</v>
      </c>
      <c r="D68" s="10">
        <f>(D60+D61+D62+D63+D64+D65+D67)*0.27</f>
        <v>729</v>
      </c>
    </row>
    <row r="69" spans="2:4" ht="20.100000000000001" customHeight="1" x14ac:dyDescent="0.2">
      <c r="B69" s="79" t="s">
        <v>201</v>
      </c>
      <c r="C69" s="82"/>
      <c r="D69" s="22">
        <f>SUM(D60:D68)</f>
        <v>3929</v>
      </c>
    </row>
    <row r="70" spans="2:4" ht="22.5" customHeight="1" x14ac:dyDescent="0.2">
      <c r="B70" s="8" t="s">
        <v>102</v>
      </c>
      <c r="C70" s="9" t="s">
        <v>202</v>
      </c>
      <c r="D70" s="10">
        <v>5500</v>
      </c>
    </row>
    <row r="71" spans="2:4" ht="20.100000000000001" customHeight="1" x14ac:dyDescent="0.2">
      <c r="B71" s="8" t="s">
        <v>103</v>
      </c>
      <c r="C71" s="9" t="s">
        <v>67</v>
      </c>
      <c r="D71" s="10">
        <v>0</v>
      </c>
    </row>
    <row r="72" spans="2:4" ht="20.100000000000001" customHeight="1" x14ac:dyDescent="0.2">
      <c r="B72" s="83" t="s">
        <v>200</v>
      </c>
      <c r="C72" s="83"/>
      <c r="D72" s="22">
        <f>SUM(D70:D71)</f>
        <v>5500</v>
      </c>
    </row>
    <row r="73" spans="2:4" ht="20.100000000000001" customHeight="1" x14ac:dyDescent="0.2">
      <c r="B73" s="97" t="s">
        <v>68</v>
      </c>
      <c r="C73" s="123"/>
      <c r="D73" s="11">
        <f>D69+D72</f>
        <v>9429</v>
      </c>
    </row>
    <row r="74" spans="2:4" s="37" customFormat="1" ht="76.5" customHeight="1" x14ac:dyDescent="0.2">
      <c r="B74" s="38"/>
      <c r="C74" s="39"/>
      <c r="D74" s="40"/>
    </row>
    <row r="75" spans="2:4" s="41" customFormat="1" ht="20.100000000000001" customHeight="1" x14ac:dyDescent="0.2">
      <c r="B75" s="109" t="s">
        <v>104</v>
      </c>
      <c r="C75" s="110"/>
      <c r="D75" s="110"/>
    </row>
    <row r="76" spans="2:4" ht="25.5" customHeight="1" x14ac:dyDescent="0.2">
      <c r="B76" s="42" t="s">
        <v>0</v>
      </c>
      <c r="C76" s="45" t="s">
        <v>1</v>
      </c>
      <c r="D76" s="44" t="s">
        <v>2</v>
      </c>
    </row>
    <row r="77" spans="2:4" ht="20.100000000000001" customHeight="1" x14ac:dyDescent="0.2">
      <c r="B77" s="8" t="s">
        <v>105</v>
      </c>
      <c r="C77" s="9" t="s">
        <v>14</v>
      </c>
      <c r="D77" s="10">
        <v>1500</v>
      </c>
    </row>
    <row r="78" spans="2:4" ht="20.100000000000001" customHeight="1" x14ac:dyDescent="0.2">
      <c r="B78" s="8" t="s">
        <v>73</v>
      </c>
      <c r="C78" s="9" t="s">
        <v>15</v>
      </c>
      <c r="D78" s="10">
        <v>500</v>
      </c>
    </row>
    <row r="79" spans="2:4" ht="20.100000000000001" customHeight="1" x14ac:dyDescent="0.2">
      <c r="B79" s="8" t="s">
        <v>74</v>
      </c>
      <c r="C79" s="9" t="s">
        <v>17</v>
      </c>
      <c r="D79" s="10">
        <f>D77*0.27</f>
        <v>405</v>
      </c>
    </row>
    <row r="80" spans="2:4" ht="20.100000000000001" customHeight="1" x14ac:dyDescent="0.2">
      <c r="B80" s="8" t="s">
        <v>106</v>
      </c>
      <c r="C80" s="9" t="s">
        <v>107</v>
      </c>
      <c r="D80" s="10">
        <v>595</v>
      </c>
    </row>
    <row r="81" spans="2:4" ht="20.100000000000001" customHeight="1" x14ac:dyDescent="0.2">
      <c r="B81" s="120" t="s">
        <v>21</v>
      </c>
      <c r="C81" s="122"/>
      <c r="D81" s="11">
        <f>SUM(D77:D80)</f>
        <v>3000</v>
      </c>
    </row>
    <row r="82" spans="2:4" ht="20.100000000000001" customHeight="1" x14ac:dyDescent="0.2">
      <c r="B82" s="8" t="s">
        <v>40</v>
      </c>
      <c r="C82" s="9" t="s">
        <v>41</v>
      </c>
      <c r="D82" s="10">
        <v>700</v>
      </c>
    </row>
    <row r="83" spans="2:4" ht="20.100000000000001" customHeight="1" x14ac:dyDescent="0.2">
      <c r="B83" s="8" t="s">
        <v>85</v>
      </c>
      <c r="C83" s="9" t="s">
        <v>86</v>
      </c>
      <c r="D83" s="10">
        <v>90</v>
      </c>
    </row>
    <row r="84" spans="2:4" ht="20.100000000000001" customHeight="1" x14ac:dyDescent="0.2">
      <c r="B84" s="8" t="s">
        <v>42</v>
      </c>
      <c r="C84" s="9" t="s">
        <v>43</v>
      </c>
      <c r="D84" s="10">
        <v>300</v>
      </c>
    </row>
    <row r="85" spans="2:4" ht="20.100000000000001" customHeight="1" x14ac:dyDescent="0.2">
      <c r="B85" s="8" t="s">
        <v>46</v>
      </c>
      <c r="C85" s="9" t="s">
        <v>47</v>
      </c>
      <c r="D85" s="10">
        <v>120</v>
      </c>
    </row>
    <row r="86" spans="2:4" ht="20.100000000000001" customHeight="1" x14ac:dyDescent="0.2">
      <c r="B86" s="8" t="s">
        <v>59</v>
      </c>
      <c r="C86" s="9" t="s">
        <v>60</v>
      </c>
      <c r="D86" s="10">
        <v>476</v>
      </c>
    </row>
    <row r="87" spans="2:4" ht="20.100000000000001" customHeight="1" x14ac:dyDescent="0.2">
      <c r="B87" s="8" t="s">
        <v>108</v>
      </c>
      <c r="C87" s="9" t="s">
        <v>62</v>
      </c>
      <c r="D87" s="10">
        <v>550</v>
      </c>
    </row>
    <row r="88" spans="2:4" ht="20.100000000000001" customHeight="1" x14ac:dyDescent="0.2">
      <c r="B88" s="8" t="s">
        <v>90</v>
      </c>
      <c r="C88" s="9" t="s">
        <v>63</v>
      </c>
      <c r="D88" s="10">
        <f>(D82+D83+D84+D85+D86+D87)*0.27</f>
        <v>603.72</v>
      </c>
    </row>
    <row r="89" spans="2:4" ht="20.100000000000001" customHeight="1" x14ac:dyDescent="0.2">
      <c r="B89" s="8" t="s">
        <v>92</v>
      </c>
      <c r="C89" s="9" t="s">
        <v>93</v>
      </c>
      <c r="D89" s="10">
        <v>160</v>
      </c>
    </row>
    <row r="90" spans="2:4" ht="20.100000000000001" customHeight="1" x14ac:dyDescent="0.2">
      <c r="B90" s="120" t="s">
        <v>68</v>
      </c>
      <c r="C90" s="122"/>
      <c r="D90" s="11">
        <f>SUM(D82:D89)</f>
        <v>2999.7200000000003</v>
      </c>
    </row>
    <row r="91" spans="2:4" s="37" customFormat="1" ht="20.100000000000001" customHeight="1" x14ac:dyDescent="0.2">
      <c r="B91" s="46"/>
      <c r="C91" s="47"/>
      <c r="D91" s="40"/>
    </row>
    <row r="92" spans="2:4" s="41" customFormat="1" ht="20.100000000000001" customHeight="1" x14ac:dyDescent="0.2">
      <c r="B92" s="109" t="s">
        <v>109</v>
      </c>
      <c r="C92" s="110"/>
      <c r="D92" s="110"/>
    </row>
    <row r="93" spans="2:4" ht="25.5" customHeight="1" x14ac:dyDescent="0.2">
      <c r="B93" s="42" t="s">
        <v>0</v>
      </c>
      <c r="C93" s="45" t="s">
        <v>1</v>
      </c>
      <c r="D93" s="44" t="s">
        <v>2</v>
      </c>
    </row>
    <row r="94" spans="2:4" ht="20.100000000000001" customHeight="1" x14ac:dyDescent="0.2">
      <c r="B94" s="15" t="s">
        <v>110</v>
      </c>
      <c r="C94" s="16" t="s">
        <v>3</v>
      </c>
      <c r="D94" s="17">
        <f>SUM(D95:D96)</f>
        <v>93650</v>
      </c>
    </row>
    <row r="95" spans="2:4" ht="20.100000000000001" customHeight="1" x14ac:dyDescent="0.2">
      <c r="B95" s="15"/>
      <c r="C95" s="51" t="s">
        <v>187</v>
      </c>
      <c r="D95" s="52">
        <v>63112</v>
      </c>
    </row>
    <row r="96" spans="2:4" ht="20.100000000000001" customHeight="1" x14ac:dyDescent="0.2">
      <c r="B96" s="48"/>
      <c r="C96" s="49" t="s">
        <v>188</v>
      </c>
      <c r="D96" s="50">
        <v>30538</v>
      </c>
    </row>
    <row r="97" spans="2:4" ht="24" customHeight="1" x14ac:dyDescent="0.2">
      <c r="B97" s="8" t="s">
        <v>111</v>
      </c>
      <c r="C97" s="9" t="s">
        <v>4</v>
      </c>
      <c r="D97" s="10">
        <v>45296</v>
      </c>
    </row>
    <row r="98" spans="2:4" ht="24" customHeight="1" x14ac:dyDescent="0.2">
      <c r="B98" s="8" t="s">
        <v>112</v>
      </c>
      <c r="C98" s="9" t="s">
        <v>5</v>
      </c>
      <c r="D98" s="10">
        <f>SUM(D99:D102)</f>
        <v>46336</v>
      </c>
    </row>
    <row r="99" spans="2:4" ht="20.100000000000001" customHeight="1" x14ac:dyDescent="0.2">
      <c r="B99" s="30"/>
      <c r="C99" s="31" t="s">
        <v>215</v>
      </c>
      <c r="D99" s="32">
        <v>14440</v>
      </c>
    </row>
    <row r="100" spans="2:4" ht="20.100000000000001" customHeight="1" x14ac:dyDescent="0.2">
      <c r="B100" s="30"/>
      <c r="C100" s="31" t="s">
        <v>214</v>
      </c>
      <c r="D100" s="32">
        <v>11286</v>
      </c>
    </row>
    <row r="101" spans="2:4" ht="20.100000000000001" customHeight="1" x14ac:dyDescent="0.2">
      <c r="B101" s="30"/>
      <c r="C101" s="31" t="s">
        <v>213</v>
      </c>
      <c r="D101" s="32">
        <v>1384</v>
      </c>
    </row>
    <row r="102" spans="2:4" ht="20.100000000000001" customHeight="1" x14ac:dyDescent="0.2">
      <c r="B102" s="30"/>
      <c r="C102" s="31" t="s">
        <v>189</v>
      </c>
      <c r="D102" s="32">
        <v>19226</v>
      </c>
    </row>
    <row r="103" spans="2:4" ht="20.100000000000001" customHeight="1" x14ac:dyDescent="0.2">
      <c r="B103" s="8" t="s">
        <v>113</v>
      </c>
      <c r="C103" s="9" t="s">
        <v>6</v>
      </c>
      <c r="D103" s="10">
        <v>1565</v>
      </c>
    </row>
    <row r="104" spans="2:4" ht="24" customHeight="1" x14ac:dyDescent="0.2">
      <c r="B104" s="8" t="s">
        <v>114</v>
      </c>
      <c r="C104" s="9" t="s">
        <v>7</v>
      </c>
      <c r="D104" s="10">
        <v>298</v>
      </c>
    </row>
    <row r="105" spans="2:4" ht="20.100000000000001" customHeight="1" x14ac:dyDescent="0.2">
      <c r="B105" s="8" t="s">
        <v>115</v>
      </c>
      <c r="C105" s="9" t="s">
        <v>116</v>
      </c>
      <c r="D105" s="10">
        <v>1700</v>
      </c>
    </row>
    <row r="106" spans="2:4" ht="20.100000000000001" customHeight="1" x14ac:dyDescent="0.2">
      <c r="B106" s="8" t="s">
        <v>10</v>
      </c>
      <c r="C106" s="9" t="s">
        <v>11</v>
      </c>
      <c r="D106" s="10">
        <v>3200</v>
      </c>
    </row>
    <row r="107" spans="2:4" ht="24" customHeight="1" x14ac:dyDescent="0.2">
      <c r="B107" s="8" t="s">
        <v>117</v>
      </c>
      <c r="C107" s="9" t="s">
        <v>12</v>
      </c>
      <c r="D107" s="10">
        <v>11000</v>
      </c>
    </row>
    <row r="108" spans="2:4" ht="20.100000000000001" customHeight="1" x14ac:dyDescent="0.2">
      <c r="B108" s="8" t="s">
        <v>118</v>
      </c>
      <c r="C108" s="9" t="s">
        <v>13</v>
      </c>
      <c r="D108" s="10">
        <v>300</v>
      </c>
    </row>
    <row r="109" spans="2:4" ht="20.100000000000001" customHeight="1" x14ac:dyDescent="0.2">
      <c r="B109" s="8" t="s">
        <v>119</v>
      </c>
      <c r="C109" s="9" t="s">
        <v>120</v>
      </c>
      <c r="D109" s="10">
        <v>0</v>
      </c>
    </row>
    <row r="110" spans="2:4" ht="20.100000000000001" customHeight="1" x14ac:dyDescent="0.2">
      <c r="B110" s="120" t="s">
        <v>21</v>
      </c>
      <c r="C110" s="122"/>
      <c r="D110" s="11">
        <f>D94+D97+D98+D103+D104+D105+D106+D107+D108+D109</f>
        <v>203345</v>
      </c>
    </row>
    <row r="111" spans="2:4" ht="45" customHeight="1" x14ac:dyDescent="0.2">
      <c r="B111" s="53"/>
      <c r="C111" s="54"/>
      <c r="D111" s="55"/>
    </row>
    <row r="112" spans="2:4" s="41" customFormat="1" ht="20.100000000000001" customHeight="1" x14ac:dyDescent="0.2">
      <c r="B112" s="109" t="s">
        <v>121</v>
      </c>
      <c r="C112" s="110"/>
      <c r="D112" s="110"/>
    </row>
    <row r="113" spans="2:4" ht="25.5" customHeight="1" x14ac:dyDescent="0.2">
      <c r="B113" s="42" t="s">
        <v>0</v>
      </c>
      <c r="C113" s="45" t="s">
        <v>1</v>
      </c>
      <c r="D113" s="44" t="s">
        <v>2</v>
      </c>
    </row>
    <row r="114" spans="2:4" ht="24" customHeight="1" x14ac:dyDescent="0.2">
      <c r="B114" s="8" t="s">
        <v>71</v>
      </c>
      <c r="C114" s="9" t="s">
        <v>72</v>
      </c>
      <c r="D114" s="10">
        <v>3088</v>
      </c>
    </row>
    <row r="115" spans="2:4" ht="20.100000000000001" customHeight="1" x14ac:dyDescent="0.2">
      <c r="B115" s="8" t="s">
        <v>122</v>
      </c>
      <c r="C115" s="9" t="s">
        <v>20</v>
      </c>
      <c r="D115" s="10">
        <v>0</v>
      </c>
    </row>
    <row r="116" spans="2:4" ht="20.100000000000001" customHeight="1" x14ac:dyDescent="0.2">
      <c r="B116" s="71" t="s">
        <v>21</v>
      </c>
      <c r="C116" s="72"/>
      <c r="D116" s="11">
        <f>SUM(D114:D115)</f>
        <v>3088</v>
      </c>
    </row>
    <row r="117" spans="2:4" ht="36.75" customHeight="1" x14ac:dyDescent="0.2">
      <c r="B117" s="8" t="s">
        <v>123</v>
      </c>
      <c r="C117" s="9" t="s">
        <v>216</v>
      </c>
      <c r="D117" s="10">
        <v>63206</v>
      </c>
    </row>
    <row r="118" spans="2:4" ht="20.100000000000001" customHeight="1" x14ac:dyDescent="0.2">
      <c r="B118" s="8" t="s">
        <v>124</v>
      </c>
      <c r="C118" s="9" t="s">
        <v>217</v>
      </c>
      <c r="D118" s="10">
        <v>66545</v>
      </c>
    </row>
    <row r="119" spans="2:4" ht="20.100000000000001" customHeight="1" x14ac:dyDescent="0.2">
      <c r="B119" s="120" t="s">
        <v>68</v>
      </c>
      <c r="C119" s="122"/>
      <c r="D119" s="11">
        <f>SUM(D117:D118)</f>
        <v>129751</v>
      </c>
    </row>
    <row r="120" spans="2:4" ht="20.100000000000001" customHeight="1" x14ac:dyDescent="0.2">
      <c r="B120" s="53"/>
      <c r="C120" s="54"/>
      <c r="D120" s="55"/>
    </row>
    <row r="121" spans="2:4" s="41" customFormat="1" ht="20.100000000000001" customHeight="1" x14ac:dyDescent="0.2">
      <c r="B121" s="109" t="s">
        <v>125</v>
      </c>
      <c r="C121" s="110"/>
      <c r="D121" s="110"/>
    </row>
    <row r="122" spans="2:4" ht="25.5" customHeight="1" x14ac:dyDescent="0.2">
      <c r="B122" s="42" t="s">
        <v>0</v>
      </c>
      <c r="C122" s="43" t="s">
        <v>1</v>
      </c>
      <c r="D122" s="44" t="s">
        <v>2</v>
      </c>
    </row>
    <row r="123" spans="2:4" ht="20.100000000000001" customHeight="1" x14ac:dyDescent="0.2">
      <c r="B123" s="124" t="s">
        <v>190</v>
      </c>
      <c r="C123" s="125"/>
      <c r="D123" s="125"/>
    </row>
    <row r="124" spans="2:4" ht="24" customHeight="1" x14ac:dyDescent="0.2">
      <c r="B124" s="8" t="s">
        <v>126</v>
      </c>
      <c r="C124" s="9" t="s">
        <v>127</v>
      </c>
      <c r="D124" s="10">
        <v>4214</v>
      </c>
    </row>
    <row r="125" spans="2:4" ht="20.100000000000001" customHeight="1" x14ac:dyDescent="0.2">
      <c r="B125" s="71" t="s">
        <v>21</v>
      </c>
      <c r="C125" s="72"/>
      <c r="D125" s="11">
        <f>SUM(D124)</f>
        <v>4214</v>
      </c>
    </row>
    <row r="126" spans="2:4" ht="20.100000000000001" customHeight="1" x14ac:dyDescent="0.2">
      <c r="B126" s="8" t="s">
        <v>128</v>
      </c>
      <c r="C126" s="9" t="s">
        <v>129</v>
      </c>
      <c r="D126" s="10">
        <f>79*6*7</f>
        <v>3318</v>
      </c>
    </row>
    <row r="127" spans="2:4" ht="20.100000000000001" customHeight="1" x14ac:dyDescent="0.2">
      <c r="B127" s="8" t="s">
        <v>33</v>
      </c>
      <c r="C127" s="9" t="s">
        <v>34</v>
      </c>
      <c r="D127" s="10">
        <f>D126*0.27</f>
        <v>895.86</v>
      </c>
    </row>
    <row r="128" spans="2:4" ht="20.100000000000001" customHeight="1" x14ac:dyDescent="0.2">
      <c r="B128" s="71" t="s">
        <v>68</v>
      </c>
      <c r="C128" s="72"/>
      <c r="D128" s="11">
        <f>SUM(D126:D127)</f>
        <v>4213.8599999999997</v>
      </c>
    </row>
    <row r="129" spans="2:4" ht="20.100000000000001" customHeight="1" x14ac:dyDescent="0.2">
      <c r="B129" s="53"/>
      <c r="C129" s="54"/>
      <c r="D129" s="55"/>
    </row>
    <row r="130" spans="2:4" s="41" customFormat="1" ht="20.100000000000001" customHeight="1" x14ac:dyDescent="0.2">
      <c r="B130" s="87" t="s">
        <v>130</v>
      </c>
      <c r="C130" s="88"/>
      <c r="D130" s="88"/>
    </row>
    <row r="131" spans="2:4" ht="25.5" customHeight="1" x14ac:dyDescent="0.2">
      <c r="B131" s="42" t="s">
        <v>0</v>
      </c>
      <c r="C131" s="45" t="s">
        <v>1</v>
      </c>
      <c r="D131" s="44" t="s">
        <v>2</v>
      </c>
    </row>
    <row r="132" spans="2:4" ht="25.5" customHeight="1" x14ac:dyDescent="0.2">
      <c r="B132" s="118" t="s">
        <v>191</v>
      </c>
      <c r="C132" s="119"/>
      <c r="D132" s="119"/>
    </row>
    <row r="133" spans="2:4" ht="24" customHeight="1" x14ac:dyDescent="0.2">
      <c r="B133" s="15" t="s">
        <v>126</v>
      </c>
      <c r="C133" s="16" t="s">
        <v>127</v>
      </c>
      <c r="D133" s="17">
        <f>D144</f>
        <v>20024.09</v>
      </c>
    </row>
    <row r="134" spans="2:4" ht="20.100000000000001" customHeight="1" x14ac:dyDescent="0.2">
      <c r="B134" s="81" t="s">
        <v>21</v>
      </c>
      <c r="C134" s="115"/>
      <c r="D134" s="36">
        <f>SUM(D133)</f>
        <v>20024.09</v>
      </c>
    </row>
    <row r="135" spans="2:4" ht="20.100000000000001" customHeight="1" x14ac:dyDescent="0.2">
      <c r="B135" s="15" t="s">
        <v>128</v>
      </c>
      <c r="C135" s="16" t="s">
        <v>129</v>
      </c>
      <c r="D135" s="17">
        <f>4527+6059+3183</f>
        <v>13769</v>
      </c>
    </row>
    <row r="136" spans="2:4" ht="20.100000000000001" customHeight="1" x14ac:dyDescent="0.2">
      <c r="B136" s="15" t="s">
        <v>33</v>
      </c>
      <c r="C136" s="16" t="s">
        <v>34</v>
      </c>
      <c r="D136" s="17">
        <f>D135*0.27</f>
        <v>3717.63</v>
      </c>
    </row>
    <row r="137" spans="2:4" ht="20.100000000000001" customHeight="1" x14ac:dyDescent="0.2">
      <c r="B137" s="86" t="s">
        <v>207</v>
      </c>
      <c r="C137" s="86"/>
      <c r="D137" s="57">
        <f>SUM(D135:D136)</f>
        <v>17486.63</v>
      </c>
    </row>
    <row r="138" spans="2:4" ht="20.100000000000001" customHeight="1" x14ac:dyDescent="0.2">
      <c r="B138" s="15" t="s">
        <v>131</v>
      </c>
      <c r="C138" s="16" t="s">
        <v>192</v>
      </c>
      <c r="D138" s="17">
        <v>1604</v>
      </c>
    </row>
    <row r="139" spans="2:4" ht="20.100000000000001" customHeight="1" x14ac:dyDescent="0.2">
      <c r="B139" s="15" t="s">
        <v>90</v>
      </c>
      <c r="C139" s="16" t="s">
        <v>63</v>
      </c>
      <c r="D139" s="17">
        <f>D138*0.27</f>
        <v>433.08000000000004</v>
      </c>
    </row>
    <row r="140" spans="2:4" ht="20.100000000000001" customHeight="1" x14ac:dyDescent="0.2">
      <c r="B140" s="111" t="s">
        <v>201</v>
      </c>
      <c r="C140" s="112"/>
      <c r="D140" s="56">
        <f>SUM(D138:D139)</f>
        <v>2037.08</v>
      </c>
    </row>
    <row r="141" spans="2:4" ht="20.100000000000001" customHeight="1" x14ac:dyDescent="0.2">
      <c r="B141" s="8" t="s">
        <v>96</v>
      </c>
      <c r="C141" s="9" t="s">
        <v>97</v>
      </c>
      <c r="D141" s="10">
        <v>394</v>
      </c>
    </row>
    <row r="142" spans="2:4" ht="20.100000000000001" customHeight="1" x14ac:dyDescent="0.2">
      <c r="B142" s="8" t="s">
        <v>98</v>
      </c>
      <c r="C142" s="9" t="s">
        <v>65</v>
      </c>
      <c r="D142" s="10">
        <f>D141*0.27</f>
        <v>106.38000000000001</v>
      </c>
    </row>
    <row r="143" spans="2:4" ht="20.100000000000001" customHeight="1" x14ac:dyDescent="0.2">
      <c r="B143" s="84" t="s">
        <v>209</v>
      </c>
      <c r="C143" s="85"/>
      <c r="D143" s="22">
        <f>SUM(D141:D142)</f>
        <v>500.38</v>
      </c>
    </row>
    <row r="144" spans="2:4" ht="20.100000000000001" customHeight="1" x14ac:dyDescent="0.2">
      <c r="B144" s="93" t="s">
        <v>68</v>
      </c>
      <c r="C144" s="72"/>
      <c r="D144" s="11">
        <f>D137+D140+D143</f>
        <v>20024.09</v>
      </c>
    </row>
    <row r="145" spans="2:4" s="37" customFormat="1" ht="83.25" customHeight="1" x14ac:dyDescent="0.2">
      <c r="B145" s="38"/>
      <c r="C145" s="39"/>
      <c r="D145" s="58"/>
    </row>
    <row r="146" spans="2:4" ht="20.100000000000001" customHeight="1" x14ac:dyDescent="0.2">
      <c r="B146" s="109" t="s">
        <v>133</v>
      </c>
      <c r="C146" s="110"/>
      <c r="D146" s="110"/>
    </row>
    <row r="147" spans="2:4" ht="25.5" customHeight="1" x14ac:dyDescent="0.2">
      <c r="B147" s="42" t="s">
        <v>0</v>
      </c>
      <c r="C147" s="45" t="s">
        <v>1</v>
      </c>
      <c r="D147" s="44" t="s">
        <v>2</v>
      </c>
    </row>
    <row r="148" spans="2:4" ht="20.100000000000001" customHeight="1" x14ac:dyDescent="0.2">
      <c r="B148" s="107" t="s">
        <v>193</v>
      </c>
      <c r="C148" s="108"/>
      <c r="D148" s="108"/>
    </row>
    <row r="149" spans="2:4" ht="20.100000000000001" customHeight="1" x14ac:dyDescent="0.2">
      <c r="B149" s="15" t="s">
        <v>85</v>
      </c>
      <c r="C149" s="16" t="s">
        <v>86</v>
      </c>
      <c r="D149" s="17">
        <v>50</v>
      </c>
    </row>
    <row r="150" spans="2:4" ht="20.100000000000001" customHeight="1" x14ac:dyDescent="0.2">
      <c r="B150" s="15" t="s">
        <v>90</v>
      </c>
      <c r="C150" s="16" t="s">
        <v>63</v>
      </c>
      <c r="D150" s="17">
        <f>D149*0.27</f>
        <v>13.5</v>
      </c>
    </row>
    <row r="151" spans="2:4" ht="20.100000000000001" customHeight="1" x14ac:dyDescent="0.2">
      <c r="B151" s="116" t="s">
        <v>201</v>
      </c>
      <c r="C151" s="117"/>
      <c r="D151" s="27">
        <f>SUM(D149:D150)</f>
        <v>63.5</v>
      </c>
    </row>
    <row r="152" spans="2:4" ht="20.100000000000001" customHeight="1" x14ac:dyDescent="0.2">
      <c r="B152" s="15" t="s">
        <v>102</v>
      </c>
      <c r="C152" s="16" t="s">
        <v>66</v>
      </c>
      <c r="D152" s="17">
        <v>2362</v>
      </c>
    </row>
    <row r="153" spans="2:4" ht="20.100000000000001" customHeight="1" x14ac:dyDescent="0.2">
      <c r="B153" s="15" t="s">
        <v>103</v>
      </c>
      <c r="C153" s="16" t="s">
        <v>67</v>
      </c>
      <c r="D153" s="17">
        <f>D152*0.27</f>
        <v>637.74</v>
      </c>
    </row>
    <row r="154" spans="2:4" ht="20.100000000000001" customHeight="1" x14ac:dyDescent="0.2">
      <c r="B154" s="116" t="s">
        <v>223</v>
      </c>
      <c r="C154" s="117"/>
      <c r="D154" s="27">
        <f>SUM(D152:D153)</f>
        <v>2999.74</v>
      </c>
    </row>
    <row r="155" spans="2:4" ht="20.100000000000001" customHeight="1" x14ac:dyDescent="0.2">
      <c r="B155" s="81" t="s">
        <v>68</v>
      </c>
      <c r="C155" s="115"/>
      <c r="D155" s="36">
        <f>D151+D154</f>
        <v>3063.24</v>
      </c>
    </row>
    <row r="156" spans="2:4" s="37" customFormat="1" ht="20.100000000000001" customHeight="1" x14ac:dyDescent="0.2">
      <c r="B156" s="38"/>
      <c r="C156" s="39"/>
      <c r="D156" s="58"/>
    </row>
    <row r="157" spans="2:4" ht="20.100000000000001" customHeight="1" x14ac:dyDescent="0.2">
      <c r="B157" s="77" t="s">
        <v>134</v>
      </c>
      <c r="C157" s="78"/>
      <c r="D157" s="78"/>
    </row>
    <row r="158" spans="2:4" ht="25.5" customHeight="1" x14ac:dyDescent="0.2">
      <c r="B158" s="5" t="s">
        <v>0</v>
      </c>
      <c r="C158" s="6" t="s">
        <v>1</v>
      </c>
      <c r="D158" s="7" t="s">
        <v>2</v>
      </c>
    </row>
    <row r="159" spans="2:4" ht="20.100000000000001" customHeight="1" x14ac:dyDescent="0.2">
      <c r="B159" s="8" t="s">
        <v>59</v>
      </c>
      <c r="C159" s="9" t="s">
        <v>60</v>
      </c>
      <c r="D159" s="10">
        <v>50</v>
      </c>
    </row>
    <row r="160" spans="2:4" ht="20.100000000000001" customHeight="1" x14ac:dyDescent="0.2">
      <c r="B160" s="8" t="s">
        <v>90</v>
      </c>
      <c r="C160" s="9" t="s">
        <v>63</v>
      </c>
      <c r="D160" s="10">
        <f>D159*0.27</f>
        <v>13.5</v>
      </c>
    </row>
    <row r="161" spans="2:4" ht="20.100000000000001" customHeight="1" x14ac:dyDescent="0.2">
      <c r="B161" s="71" t="s">
        <v>68</v>
      </c>
      <c r="C161" s="72"/>
      <c r="D161" s="11">
        <f>SUM(D159:D160)</f>
        <v>63.5</v>
      </c>
    </row>
    <row r="162" spans="2:4" s="37" customFormat="1" ht="20.100000000000001" customHeight="1" x14ac:dyDescent="0.2">
      <c r="B162" s="46"/>
      <c r="C162" s="47"/>
      <c r="D162" s="40"/>
    </row>
    <row r="163" spans="2:4" s="41" customFormat="1" ht="20.100000000000001" customHeight="1" x14ac:dyDescent="0.2">
      <c r="B163" s="109" t="s">
        <v>135</v>
      </c>
      <c r="C163" s="110"/>
      <c r="D163" s="110"/>
    </row>
    <row r="164" spans="2:4" ht="24.75" customHeight="1" x14ac:dyDescent="0.2">
      <c r="B164" s="42" t="s">
        <v>0</v>
      </c>
      <c r="C164" s="45" t="s">
        <v>1</v>
      </c>
      <c r="D164" s="44" t="s">
        <v>2</v>
      </c>
    </row>
    <row r="165" spans="2:4" ht="20.100000000000001" customHeight="1" x14ac:dyDescent="0.2">
      <c r="B165" s="18" t="s">
        <v>73</v>
      </c>
      <c r="C165" s="19" t="s">
        <v>15</v>
      </c>
      <c r="D165" s="20">
        <v>1500</v>
      </c>
    </row>
    <row r="166" spans="2:4" ht="20.100000000000001" customHeight="1" x14ac:dyDescent="0.2">
      <c r="B166" s="8" t="s">
        <v>74</v>
      </c>
      <c r="C166" s="9" t="s">
        <v>17</v>
      </c>
      <c r="D166" s="10">
        <f>D165*0.27</f>
        <v>405</v>
      </c>
    </row>
    <row r="167" spans="2:4" ht="20.100000000000001" customHeight="1" x14ac:dyDescent="0.2">
      <c r="B167" s="71" t="s">
        <v>21</v>
      </c>
      <c r="C167" s="72"/>
      <c r="D167" s="11">
        <f>SUM(D165:D166)</f>
        <v>1905</v>
      </c>
    </row>
    <row r="168" spans="2:4" ht="20.100000000000001" customHeight="1" x14ac:dyDescent="0.2">
      <c r="B168" s="8" t="s">
        <v>77</v>
      </c>
      <c r="C168" s="9" t="s">
        <v>218</v>
      </c>
      <c r="D168" s="10">
        <v>1660</v>
      </c>
    </row>
    <row r="169" spans="2:4" ht="20.100000000000001" customHeight="1" x14ac:dyDescent="0.2">
      <c r="B169" s="8" t="s">
        <v>26</v>
      </c>
      <c r="C169" s="9" t="s">
        <v>27</v>
      </c>
      <c r="D169" s="10">
        <v>54</v>
      </c>
    </row>
    <row r="170" spans="2:4" ht="20.100000000000001" customHeight="1" x14ac:dyDescent="0.2">
      <c r="B170" s="8" t="s">
        <v>78</v>
      </c>
      <c r="C170" s="9" t="s">
        <v>28</v>
      </c>
      <c r="D170" s="10">
        <v>8</v>
      </c>
    </row>
    <row r="171" spans="2:4" ht="20.100000000000001" customHeight="1" x14ac:dyDescent="0.2">
      <c r="B171" s="8" t="s">
        <v>33</v>
      </c>
      <c r="C171" s="9" t="s">
        <v>34</v>
      </c>
      <c r="D171" s="10">
        <f>D168*0.27</f>
        <v>448.20000000000005</v>
      </c>
    </row>
    <row r="172" spans="2:4" ht="20.100000000000001" customHeight="1" x14ac:dyDescent="0.2">
      <c r="B172" s="8" t="s">
        <v>35</v>
      </c>
      <c r="C172" s="9" t="s">
        <v>36</v>
      </c>
      <c r="D172" s="10">
        <f>(D169+D170)*1.19*0.14</f>
        <v>10.329200000000002</v>
      </c>
    </row>
    <row r="173" spans="2:4" ht="20.100000000000001" customHeight="1" x14ac:dyDescent="0.2">
      <c r="B173" s="8" t="s">
        <v>37</v>
      </c>
      <c r="C173" s="9" t="s">
        <v>38</v>
      </c>
      <c r="D173" s="10">
        <f>(D169+D170)*1.19*0.15</f>
        <v>11.067</v>
      </c>
    </row>
    <row r="174" spans="2:4" ht="20.100000000000001" customHeight="1" x14ac:dyDescent="0.2">
      <c r="B174" s="86" t="s">
        <v>207</v>
      </c>
      <c r="C174" s="86"/>
      <c r="D174" s="22">
        <f>SUM(D168:D173)</f>
        <v>2191.5962</v>
      </c>
    </row>
    <row r="175" spans="2:4" ht="20.100000000000001" customHeight="1" x14ac:dyDescent="0.2">
      <c r="B175" s="8" t="s">
        <v>85</v>
      </c>
      <c r="C175" s="9" t="s">
        <v>86</v>
      </c>
      <c r="D175" s="10">
        <v>700</v>
      </c>
    </row>
    <row r="176" spans="2:4" ht="20.100000000000001" customHeight="1" x14ac:dyDescent="0.2">
      <c r="B176" s="8" t="s">
        <v>42</v>
      </c>
      <c r="C176" s="9" t="s">
        <v>43</v>
      </c>
      <c r="D176" s="10">
        <v>200</v>
      </c>
    </row>
    <row r="177" spans="2:4" ht="20.100000000000001" customHeight="1" x14ac:dyDescent="0.2">
      <c r="B177" s="8" t="s">
        <v>46</v>
      </c>
      <c r="C177" s="9" t="s">
        <v>47</v>
      </c>
      <c r="D177" s="10">
        <v>25</v>
      </c>
    </row>
    <row r="178" spans="2:4" ht="20.100000000000001" customHeight="1" x14ac:dyDescent="0.2">
      <c r="B178" s="8" t="s">
        <v>89</v>
      </c>
      <c r="C178" s="9" t="s">
        <v>54</v>
      </c>
      <c r="D178" s="10">
        <v>150</v>
      </c>
    </row>
    <row r="179" spans="2:4" ht="20.100000000000001" customHeight="1" x14ac:dyDescent="0.2">
      <c r="B179" s="8" t="s">
        <v>55</v>
      </c>
      <c r="C179" s="9" t="s">
        <v>56</v>
      </c>
      <c r="D179" s="10">
        <v>70</v>
      </c>
    </row>
    <row r="180" spans="2:4" ht="20.100000000000001" customHeight="1" x14ac:dyDescent="0.2">
      <c r="B180" s="8" t="s">
        <v>59</v>
      </c>
      <c r="C180" s="9" t="s">
        <v>60</v>
      </c>
      <c r="D180" s="10">
        <v>600</v>
      </c>
    </row>
    <row r="181" spans="2:4" ht="20.100000000000001" customHeight="1" x14ac:dyDescent="0.2">
      <c r="B181" s="8" t="s">
        <v>90</v>
      </c>
      <c r="C181" s="9" t="s">
        <v>63</v>
      </c>
      <c r="D181" s="10">
        <f>(D175+D176+D177+D178+D180)*0.27</f>
        <v>452.25000000000006</v>
      </c>
    </row>
    <row r="182" spans="2:4" ht="20.100000000000001" customHeight="1" x14ac:dyDescent="0.2">
      <c r="B182" s="111" t="s">
        <v>201</v>
      </c>
      <c r="C182" s="112"/>
      <c r="D182" s="22">
        <f>SUM(D175:D181)</f>
        <v>2197.25</v>
      </c>
    </row>
    <row r="183" spans="2:4" ht="20.100000000000001" customHeight="1" x14ac:dyDescent="0.2">
      <c r="B183" s="71" t="s">
        <v>68</v>
      </c>
      <c r="C183" s="72"/>
      <c r="D183" s="11">
        <f>D174+D182</f>
        <v>4388.8462</v>
      </c>
    </row>
    <row r="184" spans="2:4" s="37" customFormat="1" ht="20.100000000000001" customHeight="1" x14ac:dyDescent="0.2">
      <c r="B184" s="38"/>
      <c r="C184" s="39"/>
      <c r="D184" s="58"/>
    </row>
    <row r="185" spans="2:4" s="37" customFormat="1" ht="38.25" customHeight="1" x14ac:dyDescent="0.2">
      <c r="B185" s="38"/>
      <c r="C185" s="39"/>
      <c r="D185" s="58"/>
    </row>
    <row r="186" spans="2:4" ht="20.100000000000001" customHeight="1" x14ac:dyDescent="0.2">
      <c r="B186" s="77" t="s">
        <v>136</v>
      </c>
      <c r="C186" s="78"/>
      <c r="D186" s="78"/>
    </row>
    <row r="187" spans="2:4" ht="25.5" customHeight="1" x14ac:dyDescent="0.2">
      <c r="B187" s="5" t="s">
        <v>0</v>
      </c>
      <c r="C187" s="6" t="s">
        <v>1</v>
      </c>
      <c r="D187" s="7" t="s">
        <v>2</v>
      </c>
    </row>
    <row r="188" spans="2:4" ht="24" customHeight="1" x14ac:dyDescent="0.2">
      <c r="B188" s="8" t="s">
        <v>137</v>
      </c>
      <c r="C188" s="9" t="s">
        <v>138</v>
      </c>
      <c r="D188" s="10">
        <v>2166</v>
      </c>
    </row>
    <row r="189" spans="2:4" ht="20.100000000000001" customHeight="1" x14ac:dyDescent="0.2">
      <c r="B189" s="8" t="s">
        <v>74</v>
      </c>
      <c r="C189" s="9" t="s">
        <v>17</v>
      </c>
      <c r="D189" s="10">
        <f>D188*0.27</f>
        <v>584.82000000000005</v>
      </c>
    </row>
    <row r="190" spans="2:4" ht="20.100000000000001" customHeight="1" x14ac:dyDescent="0.2">
      <c r="B190" s="71" t="s">
        <v>21</v>
      </c>
      <c r="C190" s="72"/>
      <c r="D190" s="11">
        <f>SUM(D188:D189)</f>
        <v>2750.82</v>
      </c>
    </row>
    <row r="191" spans="2:4" ht="20.100000000000001" customHeight="1" x14ac:dyDescent="0.2">
      <c r="B191" s="8" t="s">
        <v>50</v>
      </c>
      <c r="C191" s="9" t="s">
        <v>51</v>
      </c>
      <c r="D191" s="10">
        <v>50</v>
      </c>
    </row>
    <row r="192" spans="2:4" ht="20.100000000000001" customHeight="1" x14ac:dyDescent="0.2">
      <c r="B192" s="8" t="s">
        <v>89</v>
      </c>
      <c r="C192" s="9" t="s">
        <v>54</v>
      </c>
      <c r="D192" s="10">
        <v>200</v>
      </c>
    </row>
    <row r="193" spans="2:4" ht="20.100000000000001" customHeight="1" x14ac:dyDescent="0.2">
      <c r="B193" s="8" t="s">
        <v>90</v>
      </c>
      <c r="C193" s="9" t="s">
        <v>63</v>
      </c>
      <c r="D193" s="10">
        <f>(D191+D192)*0.27</f>
        <v>67.5</v>
      </c>
    </row>
    <row r="194" spans="2:4" ht="24" customHeight="1" x14ac:dyDescent="0.2">
      <c r="B194" s="8" t="s">
        <v>139</v>
      </c>
      <c r="C194" s="9" t="s">
        <v>140</v>
      </c>
      <c r="D194" s="10">
        <v>716</v>
      </c>
    </row>
    <row r="195" spans="2:4" ht="20.100000000000001" customHeight="1" x14ac:dyDescent="0.2">
      <c r="B195" s="71" t="s">
        <v>68</v>
      </c>
      <c r="C195" s="72"/>
      <c r="D195" s="11">
        <f>SUM(D191:D194)</f>
        <v>1033.5</v>
      </c>
    </row>
    <row r="196" spans="2:4" s="37" customFormat="1" ht="60.75" customHeight="1" x14ac:dyDescent="0.2">
      <c r="B196" s="38"/>
      <c r="C196" s="39"/>
      <c r="D196" s="58"/>
    </row>
    <row r="197" spans="2:4" ht="20.100000000000001" customHeight="1" x14ac:dyDescent="0.2">
      <c r="B197" s="109" t="s">
        <v>141</v>
      </c>
      <c r="C197" s="110"/>
      <c r="D197" s="110"/>
    </row>
    <row r="198" spans="2:4" ht="25.5" customHeight="1" x14ac:dyDescent="0.2">
      <c r="B198" s="42" t="s">
        <v>0</v>
      </c>
      <c r="C198" s="45" t="s">
        <v>1</v>
      </c>
      <c r="D198" s="44" t="s">
        <v>2</v>
      </c>
    </row>
    <row r="199" spans="2:4" ht="20.100000000000001" customHeight="1" x14ac:dyDescent="0.2">
      <c r="B199" s="107" t="s">
        <v>194</v>
      </c>
      <c r="C199" s="108"/>
      <c r="D199" s="108"/>
    </row>
    <row r="200" spans="2:4" ht="20.100000000000001" customHeight="1" x14ac:dyDescent="0.2">
      <c r="B200" s="15" t="s">
        <v>46</v>
      </c>
      <c r="C200" s="16" t="s">
        <v>47</v>
      </c>
      <c r="D200" s="17">
        <v>1800</v>
      </c>
    </row>
    <row r="201" spans="2:4" ht="20.100000000000001" customHeight="1" x14ac:dyDescent="0.2">
      <c r="B201" s="15" t="s">
        <v>88</v>
      </c>
      <c r="C201" s="16" t="s">
        <v>53</v>
      </c>
      <c r="D201" s="17">
        <v>22</v>
      </c>
    </row>
    <row r="202" spans="2:4" ht="20.100000000000001" customHeight="1" x14ac:dyDescent="0.2">
      <c r="B202" s="15" t="s">
        <v>89</v>
      </c>
      <c r="C202" s="16" t="s">
        <v>54</v>
      </c>
      <c r="D202" s="17">
        <v>950</v>
      </c>
    </row>
    <row r="203" spans="2:4" ht="20.100000000000001" customHeight="1" x14ac:dyDescent="0.2">
      <c r="B203" s="15" t="s">
        <v>90</v>
      </c>
      <c r="C203" s="16" t="s">
        <v>63</v>
      </c>
      <c r="D203" s="17">
        <f>(D200+D201+D202)*0.27</f>
        <v>748.44</v>
      </c>
    </row>
    <row r="204" spans="2:4" ht="20.100000000000001" customHeight="1" x14ac:dyDescent="0.2">
      <c r="B204" s="81" t="s">
        <v>68</v>
      </c>
      <c r="C204" s="115"/>
      <c r="D204" s="36">
        <f>SUM(D200:D203)</f>
        <v>3520.44</v>
      </c>
    </row>
    <row r="205" spans="2:4" s="37" customFormat="1" ht="20.100000000000001" customHeight="1" x14ac:dyDescent="0.2">
      <c r="B205" s="38"/>
      <c r="C205" s="39"/>
      <c r="D205" s="58"/>
    </row>
    <row r="206" spans="2:4" s="37" customFormat="1" ht="20.100000000000001" customHeight="1" x14ac:dyDescent="0.2">
      <c r="B206" s="38"/>
      <c r="C206" s="39"/>
      <c r="D206" s="58"/>
    </row>
    <row r="207" spans="2:4" s="37" customFormat="1" ht="20.100000000000001" customHeight="1" x14ac:dyDescent="0.2">
      <c r="B207" s="77" t="s">
        <v>143</v>
      </c>
      <c r="C207" s="78"/>
      <c r="D207" s="78"/>
    </row>
    <row r="208" spans="2:4" s="37" customFormat="1" ht="24" customHeight="1" x14ac:dyDescent="0.2">
      <c r="B208" s="5" t="s">
        <v>0</v>
      </c>
      <c r="C208" s="6" t="s">
        <v>1</v>
      </c>
      <c r="D208" s="7" t="s">
        <v>2</v>
      </c>
    </row>
    <row r="209" spans="2:4" s="37" customFormat="1" ht="20.100000000000001" customHeight="1" x14ac:dyDescent="0.2">
      <c r="B209" s="8" t="s">
        <v>46</v>
      </c>
      <c r="C209" s="9" t="s">
        <v>47</v>
      </c>
      <c r="D209" s="10">
        <v>50</v>
      </c>
    </row>
    <row r="210" spans="2:4" s="37" customFormat="1" ht="20.100000000000001" customHeight="1" x14ac:dyDescent="0.2">
      <c r="B210" s="8" t="s">
        <v>89</v>
      </c>
      <c r="C210" s="9" t="s">
        <v>54</v>
      </c>
      <c r="D210" s="10">
        <v>250</v>
      </c>
    </row>
    <row r="211" spans="2:4" s="37" customFormat="1" ht="20.100000000000001" customHeight="1" x14ac:dyDescent="0.2">
      <c r="B211" s="8" t="s">
        <v>90</v>
      </c>
      <c r="C211" s="9" t="s">
        <v>63</v>
      </c>
      <c r="D211" s="10">
        <v>81</v>
      </c>
    </row>
    <row r="212" spans="2:4" s="37" customFormat="1" ht="20.100000000000001" customHeight="1" x14ac:dyDescent="0.2">
      <c r="B212" s="111" t="s">
        <v>201</v>
      </c>
      <c r="C212" s="112"/>
      <c r="D212" s="22">
        <f>SUM(D209:D211)</f>
        <v>381</v>
      </c>
    </row>
    <row r="213" spans="2:4" s="37" customFormat="1" ht="20.100000000000001" customHeight="1" x14ac:dyDescent="0.2">
      <c r="B213" s="15" t="s">
        <v>102</v>
      </c>
      <c r="C213" s="16" t="s">
        <v>222</v>
      </c>
      <c r="D213" s="10">
        <v>1575</v>
      </c>
    </row>
    <row r="214" spans="2:4" s="37" customFormat="1" ht="20.100000000000001" customHeight="1" x14ac:dyDescent="0.2">
      <c r="B214" s="15" t="s">
        <v>103</v>
      </c>
      <c r="C214" s="16" t="s">
        <v>67</v>
      </c>
      <c r="D214" s="10">
        <f>D213*0.27</f>
        <v>425.25</v>
      </c>
    </row>
    <row r="215" spans="2:4" s="37" customFormat="1" ht="20.100000000000001" customHeight="1" x14ac:dyDescent="0.2">
      <c r="B215" s="79" t="s">
        <v>223</v>
      </c>
      <c r="C215" s="80"/>
      <c r="D215" s="22">
        <f>SUM(D213:D214)</f>
        <v>2000.25</v>
      </c>
    </row>
    <row r="216" spans="2:4" s="37" customFormat="1" ht="20.100000000000001" customHeight="1" x14ac:dyDescent="0.2">
      <c r="B216" s="71" t="s">
        <v>68</v>
      </c>
      <c r="C216" s="72"/>
      <c r="D216" s="11">
        <f>SUM(D212+D215)</f>
        <v>2381.25</v>
      </c>
    </row>
    <row r="217" spans="2:4" s="37" customFormat="1" ht="20.100000000000001" customHeight="1" x14ac:dyDescent="0.2">
      <c r="B217" s="38"/>
      <c r="C217" s="39"/>
      <c r="D217" s="58"/>
    </row>
    <row r="218" spans="2:4" s="37" customFormat="1" ht="20.100000000000001" customHeight="1" x14ac:dyDescent="0.2">
      <c r="B218" s="38"/>
      <c r="C218" s="39"/>
      <c r="D218" s="58"/>
    </row>
    <row r="219" spans="2:4" s="37" customFormat="1" ht="20.100000000000001" customHeight="1" x14ac:dyDescent="0.2">
      <c r="B219" s="38"/>
      <c r="C219" s="39"/>
      <c r="D219" s="58"/>
    </row>
    <row r="220" spans="2:4" s="37" customFormat="1" ht="20.100000000000001" customHeight="1" x14ac:dyDescent="0.2">
      <c r="B220" s="38"/>
      <c r="C220" s="39"/>
      <c r="D220" s="58"/>
    </row>
    <row r="221" spans="2:4" s="37" customFormat="1" ht="20.100000000000001" customHeight="1" x14ac:dyDescent="0.2">
      <c r="B221" s="38"/>
      <c r="C221" s="39"/>
      <c r="D221" s="58"/>
    </row>
    <row r="222" spans="2:4" s="1" customFormat="1" ht="20.100000000000001" customHeight="1" x14ac:dyDescent="0.2">
      <c r="B222" s="113" t="s">
        <v>142</v>
      </c>
      <c r="C222" s="114"/>
      <c r="D222" s="114"/>
    </row>
    <row r="223" spans="2:4" ht="25.5" customHeight="1" x14ac:dyDescent="0.2">
      <c r="B223" s="5" t="s">
        <v>0</v>
      </c>
      <c r="C223" s="6" t="s">
        <v>1</v>
      </c>
      <c r="D223" s="7" t="s">
        <v>2</v>
      </c>
    </row>
    <row r="224" spans="2:4" ht="24" customHeight="1" x14ac:dyDescent="0.2">
      <c r="B224" s="8" t="s">
        <v>126</v>
      </c>
      <c r="C224" s="9" t="s">
        <v>219</v>
      </c>
      <c r="D224" s="10">
        <v>1080</v>
      </c>
    </row>
    <row r="225" spans="2:4" ht="20.100000000000001" customHeight="1" x14ac:dyDescent="0.2">
      <c r="B225" s="71" t="s">
        <v>21</v>
      </c>
      <c r="C225" s="72"/>
      <c r="D225" s="11">
        <f>SUM(D224:D224)</f>
        <v>1080</v>
      </c>
    </row>
    <row r="226" spans="2:4" ht="20.100000000000001" customHeight="1" x14ac:dyDescent="0.2">
      <c r="B226" s="8" t="s">
        <v>22</v>
      </c>
      <c r="C226" s="9" t="s">
        <v>220</v>
      </c>
      <c r="D226" s="10">
        <f>2882</f>
        <v>2882</v>
      </c>
    </row>
    <row r="227" spans="2:4" ht="20.100000000000001" customHeight="1" x14ac:dyDescent="0.2">
      <c r="B227" s="8" t="s">
        <v>77</v>
      </c>
      <c r="C227" s="9" t="s">
        <v>221</v>
      </c>
      <c r="D227" s="10">
        <v>2322</v>
      </c>
    </row>
    <row r="228" spans="2:4" ht="20.100000000000001" customHeight="1" x14ac:dyDescent="0.2">
      <c r="B228" s="8" t="s">
        <v>26</v>
      </c>
      <c r="C228" s="9" t="s">
        <v>27</v>
      </c>
      <c r="D228" s="10">
        <v>108</v>
      </c>
    </row>
    <row r="229" spans="2:4" ht="20.100000000000001" customHeight="1" x14ac:dyDescent="0.2">
      <c r="B229" s="8" t="s">
        <v>78</v>
      </c>
      <c r="C229" s="9" t="s">
        <v>28</v>
      </c>
      <c r="D229" s="10">
        <v>15</v>
      </c>
    </row>
    <row r="230" spans="2:4" ht="20.100000000000001" customHeight="1" x14ac:dyDescent="0.2">
      <c r="B230" s="8" t="s">
        <v>79</v>
      </c>
      <c r="C230" s="9" t="s">
        <v>29</v>
      </c>
      <c r="D230" s="10">
        <v>14</v>
      </c>
    </row>
    <row r="231" spans="2:4" ht="20.100000000000001" customHeight="1" x14ac:dyDescent="0.2">
      <c r="B231" s="8" t="s">
        <v>33</v>
      </c>
      <c r="C231" s="9" t="s">
        <v>34</v>
      </c>
      <c r="D231" s="10">
        <f>(D226+D230+D227)*0.27</f>
        <v>1408.8600000000001</v>
      </c>
    </row>
    <row r="232" spans="2:4" ht="20.100000000000001" customHeight="1" x14ac:dyDescent="0.2">
      <c r="B232" s="8" t="s">
        <v>35</v>
      </c>
      <c r="C232" s="9" t="s">
        <v>36</v>
      </c>
      <c r="D232" s="10">
        <f>(D228+D229)*1.19*0.14</f>
        <v>20.491800000000001</v>
      </c>
    </row>
    <row r="233" spans="2:4" ht="20.100000000000001" customHeight="1" x14ac:dyDescent="0.2">
      <c r="B233" s="8" t="s">
        <v>37</v>
      </c>
      <c r="C233" s="9" t="s">
        <v>38</v>
      </c>
      <c r="D233" s="10">
        <f>(D229+D228)*1.19*0.15</f>
        <v>21.955500000000001</v>
      </c>
    </row>
    <row r="234" spans="2:4" ht="20.100000000000001" customHeight="1" x14ac:dyDescent="0.2">
      <c r="B234" s="86" t="s">
        <v>207</v>
      </c>
      <c r="C234" s="86"/>
      <c r="D234" s="22">
        <f>SUM(D226:D233)</f>
        <v>6792.3073000000004</v>
      </c>
    </row>
    <row r="235" spans="2:4" ht="20.100000000000001" customHeight="1" x14ac:dyDescent="0.2">
      <c r="B235" s="8" t="s">
        <v>131</v>
      </c>
      <c r="C235" s="9" t="s">
        <v>132</v>
      </c>
      <c r="D235" s="10">
        <v>600</v>
      </c>
    </row>
    <row r="236" spans="2:4" ht="20.100000000000001" customHeight="1" x14ac:dyDescent="0.2">
      <c r="B236" s="8" t="s">
        <v>85</v>
      </c>
      <c r="C236" s="9" t="s">
        <v>86</v>
      </c>
      <c r="D236" s="10">
        <v>1900</v>
      </c>
    </row>
    <row r="237" spans="2:4" ht="20.100000000000001" customHeight="1" x14ac:dyDescent="0.2">
      <c r="B237" s="8" t="s">
        <v>42</v>
      </c>
      <c r="C237" s="9" t="s">
        <v>43</v>
      </c>
      <c r="D237" s="10">
        <v>2000</v>
      </c>
    </row>
    <row r="238" spans="2:4" ht="20.100000000000001" customHeight="1" x14ac:dyDescent="0.2">
      <c r="B238" s="8" t="s">
        <v>44</v>
      </c>
      <c r="C238" s="9" t="s">
        <v>45</v>
      </c>
      <c r="D238" s="10">
        <v>60</v>
      </c>
    </row>
    <row r="239" spans="2:4" ht="20.100000000000001" customHeight="1" x14ac:dyDescent="0.2">
      <c r="B239" s="8" t="s">
        <v>46</v>
      </c>
      <c r="C239" s="9" t="s">
        <v>47</v>
      </c>
      <c r="D239" s="10">
        <v>30</v>
      </c>
    </row>
    <row r="240" spans="2:4" ht="20.100000000000001" customHeight="1" x14ac:dyDescent="0.2">
      <c r="B240" s="8" t="s">
        <v>48</v>
      </c>
      <c r="C240" s="9" t="s">
        <v>49</v>
      </c>
      <c r="D240" s="10">
        <v>5</v>
      </c>
    </row>
    <row r="241" spans="2:4" ht="20.100000000000001" customHeight="1" x14ac:dyDescent="0.2">
      <c r="B241" s="8" t="s">
        <v>89</v>
      </c>
      <c r="C241" s="9" t="s">
        <v>54</v>
      </c>
      <c r="D241" s="10">
        <v>1000</v>
      </c>
    </row>
    <row r="242" spans="2:4" ht="20.100000000000001" customHeight="1" x14ac:dyDescent="0.2">
      <c r="B242" s="8" t="s">
        <v>55</v>
      </c>
      <c r="C242" s="9" t="s">
        <v>56</v>
      </c>
      <c r="D242" s="10">
        <v>300</v>
      </c>
    </row>
    <row r="243" spans="2:4" ht="20.100000000000001" customHeight="1" x14ac:dyDescent="0.2">
      <c r="B243" s="8" t="s">
        <v>59</v>
      </c>
      <c r="C243" s="9" t="s">
        <v>60</v>
      </c>
      <c r="D243" s="10">
        <v>650</v>
      </c>
    </row>
    <row r="244" spans="2:4" ht="20.100000000000001" customHeight="1" x14ac:dyDescent="0.2">
      <c r="B244" s="8" t="s">
        <v>90</v>
      </c>
      <c r="C244" s="9" t="s">
        <v>63</v>
      </c>
      <c r="D244" s="10">
        <f>(D235+D236+D237+D238+D239+D240+D241+D243)*0.27</f>
        <v>1686.15</v>
      </c>
    </row>
    <row r="245" spans="2:4" ht="20.100000000000001" customHeight="1" x14ac:dyDescent="0.2">
      <c r="B245" s="8" t="s">
        <v>91</v>
      </c>
      <c r="C245" s="9" t="s">
        <v>64</v>
      </c>
      <c r="D245" s="10">
        <v>100</v>
      </c>
    </row>
    <row r="246" spans="2:4" ht="20.100000000000001" customHeight="1" x14ac:dyDescent="0.2">
      <c r="B246" s="111" t="s">
        <v>201</v>
      </c>
      <c r="C246" s="112"/>
      <c r="D246" s="22">
        <f>SUM(D235:D245)</f>
        <v>8331.15</v>
      </c>
    </row>
    <row r="247" spans="2:4" ht="20.100000000000001" customHeight="1" x14ac:dyDescent="0.2">
      <c r="B247" s="71" t="s">
        <v>68</v>
      </c>
      <c r="C247" s="72"/>
      <c r="D247" s="11">
        <f>D234+D246</f>
        <v>15123.4573</v>
      </c>
    </row>
    <row r="248" spans="2:4" s="37" customFormat="1" ht="30" customHeight="1" x14ac:dyDescent="0.2">
      <c r="B248" s="38"/>
      <c r="C248" s="39"/>
      <c r="D248" s="58"/>
    </row>
    <row r="249" spans="2:4" ht="20.100000000000001" customHeight="1" x14ac:dyDescent="0.2">
      <c r="B249" s="77" t="s">
        <v>154</v>
      </c>
      <c r="C249" s="78"/>
      <c r="D249" s="78"/>
    </row>
    <row r="250" spans="2:4" ht="25.5" customHeight="1" x14ac:dyDescent="0.2">
      <c r="B250" s="5" t="s">
        <v>0</v>
      </c>
      <c r="C250" s="6" t="s">
        <v>1</v>
      </c>
      <c r="D250" s="7" t="s">
        <v>2</v>
      </c>
    </row>
    <row r="251" spans="2:4" ht="20.100000000000001" customHeight="1" x14ac:dyDescent="0.2">
      <c r="B251" s="8" t="s">
        <v>85</v>
      </c>
      <c r="C251" s="9" t="s">
        <v>86</v>
      </c>
      <c r="D251" s="10">
        <v>40</v>
      </c>
    </row>
    <row r="252" spans="2:4" ht="20.100000000000001" customHeight="1" x14ac:dyDescent="0.2">
      <c r="B252" s="8" t="s">
        <v>59</v>
      </c>
      <c r="C252" s="9" t="s">
        <v>60</v>
      </c>
      <c r="D252" s="10">
        <v>800</v>
      </c>
    </row>
    <row r="253" spans="2:4" ht="20.100000000000001" customHeight="1" x14ac:dyDescent="0.2">
      <c r="B253" s="8" t="s">
        <v>90</v>
      </c>
      <c r="C253" s="9" t="s">
        <v>63</v>
      </c>
      <c r="D253" s="10">
        <f>(D251+D252)*0.27</f>
        <v>226.8</v>
      </c>
    </row>
    <row r="254" spans="2:4" ht="20.100000000000001" customHeight="1" x14ac:dyDescent="0.2">
      <c r="B254" s="71" t="s">
        <v>68</v>
      </c>
      <c r="C254" s="72"/>
      <c r="D254" s="11">
        <f>SUM(D251:D253)</f>
        <v>1066.8</v>
      </c>
    </row>
    <row r="260" spans="2:4" ht="20.100000000000001" customHeight="1" x14ac:dyDescent="0.2">
      <c r="B260" s="109" t="s">
        <v>144</v>
      </c>
      <c r="C260" s="110"/>
      <c r="D260" s="110"/>
    </row>
    <row r="261" spans="2:4" ht="25.5" customHeight="1" x14ac:dyDescent="0.2">
      <c r="B261" s="42" t="s">
        <v>0</v>
      </c>
      <c r="C261" s="45" t="s">
        <v>1</v>
      </c>
      <c r="D261" s="44" t="s">
        <v>2</v>
      </c>
    </row>
    <row r="262" spans="2:4" ht="20.100000000000001" customHeight="1" x14ac:dyDescent="0.2">
      <c r="B262" s="107" t="s">
        <v>196</v>
      </c>
      <c r="C262" s="108"/>
      <c r="D262" s="108"/>
    </row>
    <row r="263" spans="2:4" ht="20.100000000000001" customHeight="1" x14ac:dyDescent="0.2">
      <c r="B263" s="15" t="s">
        <v>73</v>
      </c>
      <c r="C263" s="16" t="s">
        <v>15</v>
      </c>
      <c r="D263" s="17">
        <v>150</v>
      </c>
    </row>
    <row r="264" spans="2:4" ht="20.100000000000001" customHeight="1" x14ac:dyDescent="0.2">
      <c r="B264" s="105" t="s">
        <v>21</v>
      </c>
      <c r="C264" s="106"/>
      <c r="D264" s="67">
        <f>SUM(D263:D263)</f>
        <v>150</v>
      </c>
    </row>
    <row r="265" spans="2:4" ht="20.100000000000001" customHeight="1" x14ac:dyDescent="0.2">
      <c r="B265" s="8" t="s">
        <v>79</v>
      </c>
      <c r="C265" s="9" t="s">
        <v>29</v>
      </c>
      <c r="D265" s="10">
        <v>154</v>
      </c>
    </row>
    <row r="266" spans="2:4" ht="20.100000000000001" customHeight="1" x14ac:dyDescent="0.2">
      <c r="B266" s="8" t="s">
        <v>31</v>
      </c>
      <c r="C266" s="9" t="s">
        <v>32</v>
      </c>
      <c r="D266" s="10">
        <v>30</v>
      </c>
    </row>
    <row r="267" spans="2:4" ht="20.100000000000001" customHeight="1" x14ac:dyDescent="0.2">
      <c r="B267" s="84" t="s">
        <v>207</v>
      </c>
      <c r="C267" s="85"/>
      <c r="D267" s="22">
        <f>SUM(D265:D266)</f>
        <v>184</v>
      </c>
    </row>
    <row r="268" spans="2:4" ht="20.100000000000001" customHeight="1" x14ac:dyDescent="0.2">
      <c r="B268" s="8" t="s">
        <v>42</v>
      </c>
      <c r="C268" s="9" t="s">
        <v>43</v>
      </c>
      <c r="D268" s="10">
        <v>80</v>
      </c>
    </row>
    <row r="269" spans="2:4" ht="20.100000000000001" customHeight="1" x14ac:dyDescent="0.2">
      <c r="B269" s="8" t="s">
        <v>44</v>
      </c>
      <c r="C269" s="9" t="s">
        <v>45</v>
      </c>
      <c r="D269" s="10">
        <v>60</v>
      </c>
    </row>
    <row r="270" spans="2:4" ht="20.100000000000001" customHeight="1" x14ac:dyDescent="0.2">
      <c r="B270" s="8" t="s">
        <v>46</v>
      </c>
      <c r="C270" s="9" t="s">
        <v>47</v>
      </c>
      <c r="D270" s="10">
        <v>200</v>
      </c>
    </row>
    <row r="271" spans="2:4" ht="20.100000000000001" customHeight="1" x14ac:dyDescent="0.2">
      <c r="B271" s="8" t="s">
        <v>48</v>
      </c>
      <c r="C271" s="9" t="s">
        <v>49</v>
      </c>
      <c r="D271" s="10">
        <v>50</v>
      </c>
    </row>
    <row r="272" spans="2:4" ht="20.100000000000001" customHeight="1" x14ac:dyDescent="0.2">
      <c r="B272" s="8" t="s">
        <v>50</v>
      </c>
      <c r="C272" s="9" t="s">
        <v>51</v>
      </c>
      <c r="D272" s="10">
        <v>50</v>
      </c>
    </row>
    <row r="273" spans="2:4" ht="20.100000000000001" customHeight="1" x14ac:dyDescent="0.2">
      <c r="B273" s="8" t="s">
        <v>89</v>
      </c>
      <c r="C273" s="9" t="s">
        <v>54</v>
      </c>
      <c r="D273" s="10">
        <v>100</v>
      </c>
    </row>
    <row r="274" spans="2:4" ht="20.100000000000001" customHeight="1" x14ac:dyDescent="0.2">
      <c r="B274" s="8" t="s">
        <v>90</v>
      </c>
      <c r="C274" s="9" t="s">
        <v>63</v>
      </c>
      <c r="D274" s="10">
        <f>(D268+D270+D269+D271+D272+D273)*0.27</f>
        <v>145.80000000000001</v>
      </c>
    </row>
    <row r="275" spans="2:4" ht="20.100000000000001" customHeight="1" x14ac:dyDescent="0.2">
      <c r="B275" s="79" t="s">
        <v>201</v>
      </c>
      <c r="C275" s="82"/>
      <c r="D275" s="22">
        <f>SUM(D268:D274)</f>
        <v>685.8</v>
      </c>
    </row>
    <row r="276" spans="2:4" ht="20.100000000000001" customHeight="1" x14ac:dyDescent="0.2">
      <c r="B276" s="71" t="s">
        <v>68</v>
      </c>
      <c r="C276" s="72"/>
      <c r="D276" s="11">
        <f>D267+D275</f>
        <v>869.8</v>
      </c>
    </row>
    <row r="277" spans="2:4" s="37" customFormat="1" ht="19.5" customHeight="1" x14ac:dyDescent="0.2">
      <c r="B277" s="38"/>
      <c r="C277" s="39"/>
      <c r="D277" s="58"/>
    </row>
    <row r="278" spans="2:4" s="37" customFormat="1" ht="19.5" customHeight="1" x14ac:dyDescent="0.2">
      <c r="B278" s="77" t="s">
        <v>161</v>
      </c>
      <c r="C278" s="78"/>
      <c r="D278" s="78"/>
    </row>
    <row r="279" spans="2:4" s="37" customFormat="1" ht="26.25" customHeight="1" x14ac:dyDescent="0.2">
      <c r="B279" s="5" t="s">
        <v>0</v>
      </c>
      <c r="C279" s="6" t="s">
        <v>1</v>
      </c>
      <c r="D279" s="7" t="s">
        <v>2</v>
      </c>
    </row>
    <row r="280" spans="2:4" s="37" customFormat="1" ht="24" customHeight="1" x14ac:dyDescent="0.2">
      <c r="B280" s="8" t="s">
        <v>162</v>
      </c>
      <c r="C280" s="9" t="s">
        <v>19</v>
      </c>
      <c r="D280" s="10">
        <v>376</v>
      </c>
    </row>
    <row r="281" spans="2:4" s="37" customFormat="1" ht="24" customHeight="1" x14ac:dyDescent="0.2">
      <c r="B281" s="71" t="s">
        <v>21</v>
      </c>
      <c r="C281" s="72"/>
      <c r="D281" s="11">
        <f>SUM(D280)</f>
        <v>376</v>
      </c>
    </row>
    <row r="282" spans="2:4" s="37" customFormat="1" ht="24" customHeight="1" x14ac:dyDescent="0.2">
      <c r="B282" s="8" t="s">
        <v>163</v>
      </c>
      <c r="C282" s="63" t="s">
        <v>164</v>
      </c>
      <c r="D282" s="10">
        <v>200</v>
      </c>
    </row>
    <row r="283" spans="2:4" s="37" customFormat="1" ht="24" customHeight="1" x14ac:dyDescent="0.2">
      <c r="B283" s="8" t="s">
        <v>165</v>
      </c>
      <c r="C283" s="63" t="s">
        <v>166</v>
      </c>
      <c r="D283" s="10">
        <v>50</v>
      </c>
    </row>
    <row r="284" spans="2:4" s="37" customFormat="1" ht="24" customHeight="1" x14ac:dyDescent="0.2">
      <c r="B284" s="8" t="s">
        <v>167</v>
      </c>
      <c r="C284" s="63" t="s">
        <v>228</v>
      </c>
      <c r="D284" s="10">
        <v>500</v>
      </c>
    </row>
    <row r="285" spans="2:4" s="37" customFormat="1" ht="24" customHeight="1" x14ac:dyDescent="0.2">
      <c r="B285" s="8" t="s">
        <v>168</v>
      </c>
      <c r="C285" s="63" t="s">
        <v>169</v>
      </c>
      <c r="D285" s="10">
        <v>150</v>
      </c>
    </row>
    <row r="286" spans="2:4" s="37" customFormat="1" ht="24" customHeight="1" x14ac:dyDescent="0.2">
      <c r="B286" s="8" t="s">
        <v>170</v>
      </c>
      <c r="C286" s="63" t="s">
        <v>171</v>
      </c>
      <c r="D286" s="10">
        <v>30</v>
      </c>
    </row>
    <row r="287" spans="2:4" s="37" customFormat="1" ht="24" customHeight="1" x14ac:dyDescent="0.2">
      <c r="B287" s="8" t="s">
        <v>172</v>
      </c>
      <c r="C287" s="64" t="s">
        <v>173</v>
      </c>
      <c r="D287" s="10">
        <v>821</v>
      </c>
    </row>
    <row r="288" spans="2:4" s="37" customFormat="1" ht="24" customHeight="1" x14ac:dyDescent="0.2">
      <c r="B288" s="33" t="s">
        <v>203</v>
      </c>
      <c r="C288" s="65" t="s">
        <v>204</v>
      </c>
      <c r="D288" s="10">
        <v>700</v>
      </c>
    </row>
    <row r="289" spans="2:4" s="37" customFormat="1" ht="24" customHeight="1" x14ac:dyDescent="0.2">
      <c r="B289" s="8" t="s">
        <v>174</v>
      </c>
      <c r="C289" s="66" t="s">
        <v>175</v>
      </c>
      <c r="D289" s="10">
        <v>250</v>
      </c>
    </row>
    <row r="290" spans="2:4" s="37" customFormat="1" ht="24" customHeight="1" x14ac:dyDescent="0.2">
      <c r="B290" s="8" t="s">
        <v>176</v>
      </c>
      <c r="C290" s="63" t="s">
        <v>177</v>
      </c>
      <c r="D290" s="10">
        <v>300</v>
      </c>
    </row>
    <row r="291" spans="2:4" s="37" customFormat="1" ht="24" customHeight="1" x14ac:dyDescent="0.2">
      <c r="B291" s="8" t="s">
        <v>178</v>
      </c>
      <c r="C291" s="63" t="s">
        <v>179</v>
      </c>
      <c r="D291" s="10">
        <v>360</v>
      </c>
    </row>
    <row r="292" spans="2:4" s="37" customFormat="1" ht="24" customHeight="1" x14ac:dyDescent="0.2">
      <c r="B292" s="8" t="s">
        <v>180</v>
      </c>
      <c r="C292" s="63" t="s">
        <v>181</v>
      </c>
      <c r="D292" s="10">
        <v>1100</v>
      </c>
    </row>
    <row r="293" spans="2:4" s="37" customFormat="1" ht="24" customHeight="1" x14ac:dyDescent="0.2">
      <c r="B293" s="71" t="s">
        <v>68</v>
      </c>
      <c r="C293" s="72"/>
      <c r="D293" s="11">
        <f>SUM(D282:D292)</f>
        <v>4461</v>
      </c>
    </row>
    <row r="294" spans="2:4" s="37" customFormat="1" ht="19.5" customHeight="1" x14ac:dyDescent="0.2">
      <c r="B294" s="38"/>
      <c r="C294" s="39"/>
      <c r="D294" s="58"/>
    </row>
    <row r="295" spans="2:4" s="37" customFormat="1" ht="19.5" customHeight="1" x14ac:dyDescent="0.2">
      <c r="B295" s="38"/>
      <c r="C295" s="39"/>
      <c r="D295" s="58"/>
    </row>
    <row r="296" spans="2:4" s="37" customFormat="1" ht="19.5" customHeight="1" x14ac:dyDescent="0.2">
      <c r="B296" s="38"/>
      <c r="C296" s="39"/>
      <c r="D296" s="58"/>
    </row>
    <row r="297" spans="2:4" s="37" customFormat="1" ht="19.5" customHeight="1" x14ac:dyDescent="0.2">
      <c r="B297" s="38"/>
      <c r="C297" s="39"/>
      <c r="D297" s="58"/>
    </row>
    <row r="298" spans="2:4" s="37" customFormat="1" ht="19.5" customHeight="1" x14ac:dyDescent="0.2">
      <c r="B298" s="38"/>
      <c r="C298" s="39"/>
      <c r="D298" s="58"/>
    </row>
    <row r="299" spans="2:4" ht="34.5" customHeight="1" x14ac:dyDescent="0.2">
      <c r="B299" s="95" t="s">
        <v>145</v>
      </c>
      <c r="C299" s="95"/>
      <c r="D299" s="95"/>
    </row>
    <row r="300" spans="2:4" ht="25.5" customHeight="1" x14ac:dyDescent="0.2">
      <c r="B300" s="42" t="s">
        <v>0</v>
      </c>
      <c r="C300" s="45" t="s">
        <v>1</v>
      </c>
      <c r="D300" s="44" t="s">
        <v>2</v>
      </c>
    </row>
    <row r="301" spans="2:4" ht="20.100000000000001" customHeight="1" x14ac:dyDescent="0.2">
      <c r="B301" s="102" t="s">
        <v>224</v>
      </c>
      <c r="C301" s="103"/>
      <c r="D301" s="104"/>
    </row>
    <row r="302" spans="2:4" ht="20.100000000000001" customHeight="1" x14ac:dyDescent="0.2">
      <c r="B302" s="15" t="s">
        <v>73</v>
      </c>
      <c r="C302" s="16" t="s">
        <v>15</v>
      </c>
      <c r="D302" s="17">
        <v>2000</v>
      </c>
    </row>
    <row r="303" spans="2:4" ht="20.100000000000001" customHeight="1" x14ac:dyDescent="0.2">
      <c r="B303" s="97" t="s">
        <v>21</v>
      </c>
      <c r="C303" s="98"/>
      <c r="D303" s="11">
        <f>SUM(D302:D302)</f>
        <v>2000</v>
      </c>
    </row>
    <row r="304" spans="2:4" ht="20.100000000000001" customHeight="1" x14ac:dyDescent="0.2">
      <c r="B304" s="8" t="s">
        <v>22</v>
      </c>
      <c r="C304" s="9" t="s">
        <v>225</v>
      </c>
      <c r="D304" s="10">
        <v>2574</v>
      </c>
    </row>
    <row r="305" spans="2:4" ht="20.100000000000001" customHeight="1" x14ac:dyDescent="0.2">
      <c r="B305" s="8" t="s">
        <v>77</v>
      </c>
      <c r="C305" s="9" t="s">
        <v>226</v>
      </c>
      <c r="D305" s="10">
        <v>1326</v>
      </c>
    </row>
    <row r="306" spans="2:4" ht="20.100000000000001" customHeight="1" x14ac:dyDescent="0.2">
      <c r="B306" s="8" t="s">
        <v>26</v>
      </c>
      <c r="C306" s="9" t="s">
        <v>27</v>
      </c>
      <c r="D306" s="10">
        <v>144</v>
      </c>
    </row>
    <row r="307" spans="2:4" ht="20.100000000000001" customHeight="1" x14ac:dyDescent="0.2">
      <c r="B307" s="8" t="s">
        <v>78</v>
      </c>
      <c r="C307" s="9" t="s">
        <v>28</v>
      </c>
      <c r="D307" s="10">
        <v>20</v>
      </c>
    </row>
    <row r="308" spans="2:4" ht="20.100000000000001" customHeight="1" x14ac:dyDescent="0.2">
      <c r="B308" s="8" t="s">
        <v>33</v>
      </c>
      <c r="C308" s="9" t="s">
        <v>34</v>
      </c>
      <c r="D308" s="10">
        <f>(D304+D305)*0.27</f>
        <v>1053</v>
      </c>
    </row>
    <row r="309" spans="2:4" ht="20.100000000000001" customHeight="1" x14ac:dyDescent="0.2">
      <c r="B309" s="8" t="s">
        <v>35</v>
      </c>
      <c r="C309" s="9" t="s">
        <v>36</v>
      </c>
      <c r="D309" s="10">
        <f>(D306+D307)*1.19*0.14</f>
        <v>27.322400000000002</v>
      </c>
    </row>
    <row r="310" spans="2:4" ht="20.100000000000001" customHeight="1" x14ac:dyDescent="0.2">
      <c r="B310" s="8" t="s">
        <v>37</v>
      </c>
      <c r="C310" s="9" t="s">
        <v>38</v>
      </c>
      <c r="D310" s="10">
        <f>(D306+D307)*1.19*0.15</f>
        <v>29.273999999999997</v>
      </c>
    </row>
    <row r="311" spans="2:4" ht="20.100000000000001" customHeight="1" x14ac:dyDescent="0.2">
      <c r="B311" s="84" t="s">
        <v>207</v>
      </c>
      <c r="C311" s="85"/>
      <c r="D311" s="22">
        <f>SUM(D304:D310)</f>
        <v>5173.5964000000004</v>
      </c>
    </row>
    <row r="312" spans="2:4" ht="20.100000000000001" customHeight="1" x14ac:dyDescent="0.2">
      <c r="B312" s="8" t="s">
        <v>40</v>
      </c>
      <c r="C312" s="9" t="s">
        <v>41</v>
      </c>
      <c r="D312" s="10">
        <v>100</v>
      </c>
    </row>
    <row r="313" spans="2:4" ht="20.100000000000001" customHeight="1" x14ac:dyDescent="0.2">
      <c r="B313" s="8" t="s">
        <v>83</v>
      </c>
      <c r="C313" s="9" t="s">
        <v>84</v>
      </c>
      <c r="D313" s="10">
        <v>20</v>
      </c>
    </row>
    <row r="314" spans="2:4" ht="20.100000000000001" customHeight="1" x14ac:dyDescent="0.2">
      <c r="B314" s="8" t="s">
        <v>42</v>
      </c>
      <c r="C314" s="9" t="s">
        <v>43</v>
      </c>
      <c r="D314" s="10">
        <v>400</v>
      </c>
    </row>
    <row r="315" spans="2:4" ht="20.100000000000001" customHeight="1" x14ac:dyDescent="0.2">
      <c r="B315" s="8" t="s">
        <v>146</v>
      </c>
      <c r="C315" s="9" t="s">
        <v>147</v>
      </c>
      <c r="D315" s="10">
        <v>115</v>
      </c>
    </row>
    <row r="316" spans="2:4" ht="20.100000000000001" customHeight="1" x14ac:dyDescent="0.2">
      <c r="B316" s="8" t="s">
        <v>44</v>
      </c>
      <c r="C316" s="9" t="s">
        <v>45</v>
      </c>
      <c r="D316" s="10">
        <v>80</v>
      </c>
    </row>
    <row r="317" spans="2:4" ht="20.100000000000001" customHeight="1" x14ac:dyDescent="0.2">
      <c r="B317" s="8" t="s">
        <v>148</v>
      </c>
      <c r="C317" s="9" t="s">
        <v>149</v>
      </c>
      <c r="D317" s="10">
        <v>20</v>
      </c>
    </row>
    <row r="318" spans="2:4" ht="20.100000000000001" customHeight="1" x14ac:dyDescent="0.2">
      <c r="B318" s="8" t="s">
        <v>46</v>
      </c>
      <c r="C318" s="9" t="s">
        <v>47</v>
      </c>
      <c r="D318" s="10">
        <v>350</v>
      </c>
    </row>
    <row r="319" spans="2:4" ht="20.100000000000001" customHeight="1" x14ac:dyDescent="0.2">
      <c r="B319" s="8" t="s">
        <v>48</v>
      </c>
      <c r="C319" s="9" t="s">
        <v>49</v>
      </c>
      <c r="D319" s="10">
        <v>100</v>
      </c>
    </row>
    <row r="320" spans="2:4" ht="20.100000000000001" customHeight="1" x14ac:dyDescent="0.2">
      <c r="B320" s="8" t="s">
        <v>50</v>
      </c>
      <c r="C320" s="9" t="s">
        <v>51</v>
      </c>
      <c r="D320" s="10">
        <v>100</v>
      </c>
    </row>
    <row r="321" spans="2:4" ht="20.100000000000001" customHeight="1" x14ac:dyDescent="0.2">
      <c r="B321" s="8" t="s">
        <v>89</v>
      </c>
      <c r="C321" s="9" t="s">
        <v>54</v>
      </c>
      <c r="D321" s="10">
        <v>550</v>
      </c>
    </row>
    <row r="322" spans="2:4" ht="20.100000000000001" customHeight="1" x14ac:dyDescent="0.2">
      <c r="B322" s="8" t="s">
        <v>150</v>
      </c>
      <c r="C322" s="9" t="s">
        <v>151</v>
      </c>
      <c r="D322" s="10">
        <v>30</v>
      </c>
    </row>
    <row r="323" spans="2:4" ht="20.100000000000001" customHeight="1" x14ac:dyDescent="0.2">
      <c r="B323" s="8" t="s">
        <v>152</v>
      </c>
      <c r="C323" s="9" t="s">
        <v>153</v>
      </c>
      <c r="D323" s="10">
        <v>50</v>
      </c>
    </row>
    <row r="324" spans="2:4" ht="20.100000000000001" customHeight="1" x14ac:dyDescent="0.2">
      <c r="B324" s="8" t="s">
        <v>57</v>
      </c>
      <c r="C324" s="9" t="s">
        <v>58</v>
      </c>
      <c r="D324" s="10">
        <v>90</v>
      </c>
    </row>
    <row r="325" spans="2:4" ht="20.100000000000001" customHeight="1" x14ac:dyDescent="0.2">
      <c r="B325" s="8" t="s">
        <v>59</v>
      </c>
      <c r="C325" s="9" t="s">
        <v>60</v>
      </c>
      <c r="D325" s="10">
        <v>500</v>
      </c>
    </row>
    <row r="326" spans="2:4" ht="20.100000000000001" customHeight="1" x14ac:dyDescent="0.2">
      <c r="B326" s="8" t="s">
        <v>90</v>
      </c>
      <c r="C326" s="9" t="s">
        <v>63</v>
      </c>
      <c r="D326" s="10">
        <f>(D312+D313+D314+D315+D316+D318+D317+D319+D320+D321+D323+D324+D325)*0.27</f>
        <v>668.25</v>
      </c>
    </row>
    <row r="327" spans="2:4" ht="20.100000000000001" customHeight="1" x14ac:dyDescent="0.2">
      <c r="B327" s="79" t="s">
        <v>201</v>
      </c>
      <c r="C327" s="82"/>
      <c r="D327" s="22">
        <f>SUM(D312:D326)</f>
        <v>3173.25</v>
      </c>
    </row>
    <row r="328" spans="2:4" ht="20.100000000000001" customHeight="1" x14ac:dyDescent="0.2">
      <c r="B328" s="93" t="s">
        <v>195</v>
      </c>
      <c r="C328" s="72"/>
      <c r="D328" s="11">
        <f>D311+D327</f>
        <v>8346.8464000000004</v>
      </c>
    </row>
    <row r="329" spans="2:4" s="37" customFormat="1" ht="29.1" customHeight="1" x14ac:dyDescent="0.2">
      <c r="B329" s="38"/>
      <c r="C329" s="39"/>
      <c r="D329" s="58"/>
    </row>
    <row r="330" spans="2:4" s="37" customFormat="1" ht="29.1" customHeight="1" x14ac:dyDescent="0.2">
      <c r="B330" s="38"/>
      <c r="C330" s="39"/>
      <c r="D330" s="58"/>
    </row>
    <row r="331" spans="2:4" s="37" customFormat="1" ht="29.1" customHeight="1" x14ac:dyDescent="0.2">
      <c r="B331" s="38"/>
      <c r="C331" s="39"/>
      <c r="D331" s="58"/>
    </row>
    <row r="332" spans="2:4" s="37" customFormat="1" ht="29.1" customHeight="1" x14ac:dyDescent="0.2">
      <c r="B332" s="38"/>
      <c r="C332" s="39"/>
      <c r="D332" s="58"/>
    </row>
    <row r="333" spans="2:4" s="37" customFormat="1" ht="29.1" customHeight="1" x14ac:dyDescent="0.2">
      <c r="B333" s="38"/>
      <c r="C333" s="39"/>
      <c r="D333" s="58"/>
    </row>
    <row r="334" spans="2:4" s="41" customFormat="1" ht="20.100000000000001" customHeight="1" x14ac:dyDescent="0.2">
      <c r="B334" s="95" t="s">
        <v>155</v>
      </c>
      <c r="C334" s="96"/>
      <c r="D334" s="96"/>
    </row>
    <row r="335" spans="2:4" ht="25.5" customHeight="1" x14ac:dyDescent="0.2">
      <c r="B335" s="42" t="s">
        <v>0</v>
      </c>
      <c r="C335" s="45" t="s">
        <v>1</v>
      </c>
      <c r="D335" s="44" t="s">
        <v>2</v>
      </c>
    </row>
    <row r="336" spans="2:4" ht="21" customHeight="1" x14ac:dyDescent="0.2">
      <c r="B336" s="99" t="s">
        <v>230</v>
      </c>
      <c r="C336" s="100"/>
      <c r="D336" s="101"/>
    </row>
    <row r="337" spans="2:4" ht="20.100000000000001" customHeight="1" x14ac:dyDescent="0.2">
      <c r="B337" s="18" t="s">
        <v>156</v>
      </c>
      <c r="C337" s="19" t="s">
        <v>16</v>
      </c>
      <c r="D337" s="20">
        <v>1700</v>
      </c>
    </row>
    <row r="338" spans="2:4" ht="20.100000000000001" customHeight="1" x14ac:dyDescent="0.2">
      <c r="B338" s="8" t="s">
        <v>74</v>
      </c>
      <c r="C338" s="9" t="s">
        <v>17</v>
      </c>
      <c r="D338" s="10">
        <v>459</v>
      </c>
    </row>
    <row r="339" spans="2:4" ht="20.100000000000001" customHeight="1" x14ac:dyDescent="0.2">
      <c r="B339" s="71" t="s">
        <v>21</v>
      </c>
      <c r="C339" s="72"/>
      <c r="D339" s="11">
        <f>SUM(D337:D338)</f>
        <v>2159</v>
      </c>
    </row>
    <row r="340" spans="2:4" ht="20.100000000000001" customHeight="1" x14ac:dyDescent="0.2">
      <c r="B340" s="8" t="s">
        <v>22</v>
      </c>
      <c r="C340" s="13" t="s">
        <v>23</v>
      </c>
      <c r="D340" s="14">
        <v>5002</v>
      </c>
    </row>
    <row r="341" spans="2:4" ht="20.100000000000001" customHeight="1" x14ac:dyDescent="0.2">
      <c r="B341" s="30" t="s">
        <v>24</v>
      </c>
      <c r="C341" s="16" t="s">
        <v>25</v>
      </c>
      <c r="D341" s="17">
        <v>0</v>
      </c>
    </row>
    <row r="342" spans="2:4" ht="20.100000000000001" customHeight="1" x14ac:dyDescent="0.2">
      <c r="B342" s="70" t="s">
        <v>229</v>
      </c>
      <c r="C342" s="16" t="s">
        <v>27</v>
      </c>
      <c r="D342" s="68">
        <v>238</v>
      </c>
    </row>
    <row r="343" spans="2:4" ht="20.100000000000001" customHeight="1" x14ac:dyDescent="0.2">
      <c r="B343" s="30" t="s">
        <v>78</v>
      </c>
      <c r="C343" s="69" t="s">
        <v>28</v>
      </c>
      <c r="D343" s="15">
        <v>32</v>
      </c>
    </row>
    <row r="344" spans="2:4" ht="20.100000000000001" customHeight="1" x14ac:dyDescent="0.2">
      <c r="B344" s="8" t="s">
        <v>79</v>
      </c>
      <c r="C344" s="19" t="s">
        <v>29</v>
      </c>
      <c r="D344" s="20">
        <v>45</v>
      </c>
    </row>
    <row r="345" spans="2:4" ht="20.100000000000001" customHeight="1" x14ac:dyDescent="0.2">
      <c r="B345" s="8" t="s">
        <v>31</v>
      </c>
      <c r="C345" s="9" t="s">
        <v>32</v>
      </c>
      <c r="D345" s="10">
        <v>138</v>
      </c>
    </row>
    <row r="346" spans="2:4" ht="20.100000000000001" customHeight="1" x14ac:dyDescent="0.2">
      <c r="B346" s="8" t="s">
        <v>33</v>
      </c>
      <c r="C346" s="9" t="s">
        <v>34</v>
      </c>
      <c r="D346" s="10">
        <v>1363</v>
      </c>
    </row>
    <row r="347" spans="2:4" ht="20.100000000000001" customHeight="1" x14ac:dyDescent="0.2">
      <c r="B347" s="8" t="s">
        <v>35</v>
      </c>
      <c r="C347" s="9" t="s">
        <v>36</v>
      </c>
      <c r="D347" s="10">
        <v>45</v>
      </c>
    </row>
    <row r="348" spans="2:4" ht="20.100000000000001" customHeight="1" x14ac:dyDescent="0.2">
      <c r="B348" s="8" t="s">
        <v>37</v>
      </c>
      <c r="C348" s="9" t="s">
        <v>38</v>
      </c>
      <c r="D348" s="10">
        <v>48</v>
      </c>
    </row>
    <row r="349" spans="2:4" ht="20.100000000000001" customHeight="1" x14ac:dyDescent="0.2">
      <c r="B349" s="79" t="s">
        <v>207</v>
      </c>
      <c r="C349" s="92"/>
      <c r="D349" s="22">
        <f>SUM(D340:D348)</f>
        <v>6911</v>
      </c>
    </row>
    <row r="350" spans="2:4" ht="20.100000000000001" customHeight="1" x14ac:dyDescent="0.2">
      <c r="B350" s="8" t="s">
        <v>40</v>
      </c>
      <c r="C350" s="9" t="s">
        <v>41</v>
      </c>
      <c r="D350" s="10">
        <v>9150</v>
      </c>
    </row>
    <row r="351" spans="2:4" ht="20.100000000000001" customHeight="1" x14ac:dyDescent="0.2">
      <c r="B351" s="8" t="s">
        <v>157</v>
      </c>
      <c r="C351" s="9" t="s">
        <v>39</v>
      </c>
      <c r="D351" s="10">
        <v>244</v>
      </c>
    </row>
    <row r="352" spans="2:4" ht="20.100000000000001" customHeight="1" x14ac:dyDescent="0.2">
      <c r="B352" s="8" t="s">
        <v>44</v>
      </c>
      <c r="C352" s="9" t="s">
        <v>45</v>
      </c>
      <c r="D352" s="10">
        <v>34</v>
      </c>
    </row>
    <row r="353" spans="2:4" ht="20.100000000000001" customHeight="1" x14ac:dyDescent="0.2">
      <c r="B353" s="8" t="s">
        <v>46</v>
      </c>
      <c r="C353" s="9" t="s">
        <v>47</v>
      </c>
      <c r="D353" s="10">
        <v>427</v>
      </c>
    </row>
    <row r="354" spans="2:4" ht="20.100000000000001" customHeight="1" x14ac:dyDescent="0.2">
      <c r="B354" s="8" t="s">
        <v>48</v>
      </c>
      <c r="C354" s="9" t="s">
        <v>49</v>
      </c>
      <c r="D354" s="10">
        <v>305</v>
      </c>
    </row>
    <row r="355" spans="2:4" ht="20.100000000000001" customHeight="1" x14ac:dyDescent="0.2">
      <c r="B355" s="8" t="s">
        <v>50</v>
      </c>
      <c r="C355" s="9" t="s">
        <v>51</v>
      </c>
      <c r="D355" s="10">
        <v>55</v>
      </c>
    </row>
    <row r="356" spans="2:4" ht="20.100000000000001" customHeight="1" x14ac:dyDescent="0.2">
      <c r="B356" s="8" t="s">
        <v>89</v>
      </c>
      <c r="C356" s="9" t="s">
        <v>54</v>
      </c>
      <c r="D356" s="10">
        <v>305</v>
      </c>
    </row>
    <row r="357" spans="2:4" ht="20.100000000000001" customHeight="1" x14ac:dyDescent="0.2">
      <c r="B357" s="8" t="s">
        <v>57</v>
      </c>
      <c r="C357" s="9" t="s">
        <v>58</v>
      </c>
      <c r="D357" s="10">
        <v>18</v>
      </c>
    </row>
    <row r="358" spans="2:4" ht="20.100000000000001" customHeight="1" x14ac:dyDescent="0.2">
      <c r="B358" s="8" t="s">
        <v>59</v>
      </c>
      <c r="C358" s="9" t="s">
        <v>60</v>
      </c>
      <c r="D358" s="10">
        <v>244</v>
      </c>
    </row>
    <row r="359" spans="2:4" ht="20.100000000000001" customHeight="1" x14ac:dyDescent="0.2">
      <c r="B359" s="8" t="s">
        <v>158</v>
      </c>
      <c r="C359" s="9" t="s">
        <v>61</v>
      </c>
      <c r="D359" s="10">
        <v>24</v>
      </c>
    </row>
    <row r="360" spans="2:4" ht="20.100000000000001" customHeight="1" x14ac:dyDescent="0.2">
      <c r="B360" s="8" t="s">
        <v>90</v>
      </c>
      <c r="C360" s="9" t="s">
        <v>63</v>
      </c>
      <c r="D360" s="10">
        <v>2911</v>
      </c>
    </row>
    <row r="361" spans="2:4" ht="20.100000000000001" customHeight="1" x14ac:dyDescent="0.2">
      <c r="B361" s="89" t="s">
        <v>201</v>
      </c>
      <c r="C361" s="94"/>
      <c r="D361" s="22">
        <f>SUM(D350:D360)</f>
        <v>13717</v>
      </c>
    </row>
    <row r="362" spans="2:4" ht="20.100000000000001" customHeight="1" x14ac:dyDescent="0.2">
      <c r="B362" s="93" t="s">
        <v>68</v>
      </c>
      <c r="C362" s="72"/>
      <c r="D362" s="59">
        <f>SUM(D361,D349)</f>
        <v>20628</v>
      </c>
    </row>
    <row r="363" spans="2:4" s="37" customFormat="1" ht="207.75" customHeight="1" x14ac:dyDescent="0.2">
      <c r="B363" s="38"/>
      <c r="C363" s="39"/>
      <c r="D363" s="58"/>
    </row>
    <row r="364" spans="2:4" ht="23.25" customHeight="1" x14ac:dyDescent="0.2">
      <c r="B364" s="77" t="s">
        <v>159</v>
      </c>
      <c r="C364" s="78"/>
      <c r="D364" s="78"/>
    </row>
    <row r="365" spans="2:4" ht="25.5" customHeight="1" x14ac:dyDescent="0.2">
      <c r="B365" s="5" t="s">
        <v>0</v>
      </c>
      <c r="C365" s="6" t="s">
        <v>1</v>
      </c>
      <c r="D365" s="7" t="s">
        <v>2</v>
      </c>
    </row>
    <row r="366" spans="2:4" ht="20.100000000000001" customHeight="1" x14ac:dyDescent="0.2">
      <c r="B366" s="18" t="s">
        <v>156</v>
      </c>
      <c r="C366" s="19" t="s">
        <v>16</v>
      </c>
      <c r="D366" s="20">
        <v>1100</v>
      </c>
    </row>
    <row r="367" spans="2:4" ht="20.100000000000001" customHeight="1" x14ac:dyDescent="0.2">
      <c r="B367" s="8" t="s">
        <v>74</v>
      </c>
      <c r="C367" s="9" t="s">
        <v>17</v>
      </c>
      <c r="D367" s="10">
        <f>D366*0.27</f>
        <v>297</v>
      </c>
    </row>
    <row r="368" spans="2:4" ht="20.100000000000001" customHeight="1" x14ac:dyDescent="0.2">
      <c r="B368" s="71" t="s">
        <v>21</v>
      </c>
      <c r="C368" s="72"/>
      <c r="D368" s="11">
        <f>D366+D367</f>
        <v>1397</v>
      </c>
    </row>
    <row r="369" spans="2:4" ht="20.100000000000001" customHeight="1" x14ac:dyDescent="0.2">
      <c r="B369" s="8" t="s">
        <v>22</v>
      </c>
      <c r="C369" s="9" t="s">
        <v>23</v>
      </c>
      <c r="D369" s="10">
        <v>410</v>
      </c>
    </row>
    <row r="370" spans="2:4" ht="20.100000000000001" customHeight="1" x14ac:dyDescent="0.2">
      <c r="B370" s="8" t="s">
        <v>24</v>
      </c>
      <c r="C370" s="9" t="s">
        <v>25</v>
      </c>
      <c r="D370" s="10">
        <v>0</v>
      </c>
    </row>
    <row r="371" spans="2:4" ht="20.100000000000001" customHeight="1" x14ac:dyDescent="0.2">
      <c r="B371" s="8" t="s">
        <v>26</v>
      </c>
      <c r="C371" s="9" t="s">
        <v>27</v>
      </c>
      <c r="D371" s="10">
        <v>20</v>
      </c>
    </row>
    <row r="372" spans="2:4" ht="20.100000000000001" customHeight="1" x14ac:dyDescent="0.2">
      <c r="B372" s="30" t="s">
        <v>78</v>
      </c>
      <c r="C372" s="69" t="s">
        <v>28</v>
      </c>
      <c r="D372" s="10">
        <v>3</v>
      </c>
    </row>
    <row r="373" spans="2:4" ht="20.100000000000001" customHeight="1" x14ac:dyDescent="0.2">
      <c r="B373" s="8" t="s">
        <v>79</v>
      </c>
      <c r="C373" s="9" t="s">
        <v>29</v>
      </c>
      <c r="D373" s="10">
        <v>4</v>
      </c>
    </row>
    <row r="374" spans="2:4" ht="20.100000000000001" customHeight="1" x14ac:dyDescent="0.2">
      <c r="B374" s="8" t="s">
        <v>31</v>
      </c>
      <c r="C374" s="9" t="s">
        <v>32</v>
      </c>
      <c r="D374" s="10">
        <v>11</v>
      </c>
    </row>
    <row r="375" spans="2:4" ht="20.100000000000001" customHeight="1" x14ac:dyDescent="0.2">
      <c r="B375" s="8" t="s">
        <v>33</v>
      </c>
      <c r="C375" s="9" t="s">
        <v>34</v>
      </c>
      <c r="D375" s="10">
        <v>112</v>
      </c>
    </row>
    <row r="376" spans="2:4" ht="20.100000000000001" customHeight="1" x14ac:dyDescent="0.2">
      <c r="B376" s="8" t="s">
        <v>35</v>
      </c>
      <c r="C376" s="9" t="s">
        <v>36</v>
      </c>
      <c r="D376" s="10">
        <v>4</v>
      </c>
    </row>
    <row r="377" spans="2:4" ht="20.100000000000001" customHeight="1" x14ac:dyDescent="0.2">
      <c r="B377" s="8" t="s">
        <v>37</v>
      </c>
      <c r="C377" s="9" t="s">
        <v>38</v>
      </c>
      <c r="D377" s="10">
        <v>4</v>
      </c>
    </row>
    <row r="378" spans="2:4" ht="20.100000000000001" customHeight="1" x14ac:dyDescent="0.2">
      <c r="B378" s="79" t="s">
        <v>207</v>
      </c>
      <c r="C378" s="92"/>
      <c r="D378" s="22">
        <f>SUM(D369:D377)</f>
        <v>568</v>
      </c>
    </row>
    <row r="379" spans="2:4" ht="20.100000000000001" customHeight="1" x14ac:dyDescent="0.2">
      <c r="B379" s="8" t="s">
        <v>40</v>
      </c>
      <c r="C379" s="9" t="s">
        <v>41</v>
      </c>
      <c r="D379" s="10">
        <v>750</v>
      </c>
    </row>
    <row r="380" spans="2:4" ht="20.100000000000001" customHeight="1" x14ac:dyDescent="0.2">
      <c r="B380" s="8" t="s">
        <v>157</v>
      </c>
      <c r="C380" s="9" t="s">
        <v>39</v>
      </c>
      <c r="D380" s="10">
        <v>20</v>
      </c>
    </row>
    <row r="381" spans="2:4" ht="20.100000000000001" customHeight="1" x14ac:dyDescent="0.2">
      <c r="B381" s="8" t="s">
        <v>44</v>
      </c>
      <c r="C381" s="9" t="s">
        <v>45</v>
      </c>
      <c r="D381" s="10">
        <v>3</v>
      </c>
    </row>
    <row r="382" spans="2:4" ht="20.100000000000001" customHeight="1" x14ac:dyDescent="0.2">
      <c r="B382" s="8" t="s">
        <v>46</v>
      </c>
      <c r="C382" s="9" t="s">
        <v>47</v>
      </c>
      <c r="D382" s="10">
        <v>35</v>
      </c>
    </row>
    <row r="383" spans="2:4" ht="20.100000000000001" customHeight="1" x14ac:dyDescent="0.2">
      <c r="B383" s="8" t="s">
        <v>48</v>
      </c>
      <c r="C383" s="9" t="s">
        <v>49</v>
      </c>
      <c r="D383" s="10">
        <v>25</v>
      </c>
    </row>
    <row r="384" spans="2:4" ht="20.100000000000001" customHeight="1" x14ac:dyDescent="0.2">
      <c r="B384" s="8" t="s">
        <v>50</v>
      </c>
      <c r="C384" s="9" t="s">
        <v>51</v>
      </c>
      <c r="D384" s="10">
        <v>5</v>
      </c>
    </row>
    <row r="385" spans="2:4" ht="20.100000000000001" customHeight="1" x14ac:dyDescent="0.2">
      <c r="B385" s="8" t="s">
        <v>89</v>
      </c>
      <c r="C385" s="9" t="s">
        <v>54</v>
      </c>
      <c r="D385" s="10">
        <v>25</v>
      </c>
    </row>
    <row r="386" spans="2:4" ht="20.100000000000001" customHeight="1" x14ac:dyDescent="0.2">
      <c r="B386" s="8" t="s">
        <v>57</v>
      </c>
      <c r="C386" s="9" t="s">
        <v>58</v>
      </c>
      <c r="D386" s="10">
        <v>2</v>
      </c>
    </row>
    <row r="387" spans="2:4" ht="20.100000000000001" customHeight="1" x14ac:dyDescent="0.2">
      <c r="B387" s="8" t="s">
        <v>59</v>
      </c>
      <c r="C387" s="9" t="s">
        <v>60</v>
      </c>
      <c r="D387" s="10">
        <v>20</v>
      </c>
    </row>
    <row r="388" spans="2:4" ht="20.100000000000001" customHeight="1" x14ac:dyDescent="0.2">
      <c r="B388" s="8" t="s">
        <v>158</v>
      </c>
      <c r="C388" s="9" t="s">
        <v>61</v>
      </c>
      <c r="D388" s="10">
        <v>2</v>
      </c>
    </row>
    <row r="389" spans="2:4" ht="20.100000000000001" customHeight="1" x14ac:dyDescent="0.2">
      <c r="B389" s="8" t="s">
        <v>90</v>
      </c>
      <c r="C389" s="9" t="s">
        <v>63</v>
      </c>
      <c r="D389" s="10">
        <v>239</v>
      </c>
    </row>
    <row r="390" spans="2:4" ht="20.100000000000001" customHeight="1" x14ac:dyDescent="0.2">
      <c r="B390" s="89" t="s">
        <v>201</v>
      </c>
      <c r="C390" s="94"/>
      <c r="D390" s="22">
        <f>SUM(D379:D389)</f>
        <v>1126</v>
      </c>
    </row>
    <row r="391" spans="2:4" ht="20.100000000000001" customHeight="1" x14ac:dyDescent="0.2">
      <c r="B391" s="93" t="s">
        <v>68</v>
      </c>
      <c r="C391" s="72"/>
      <c r="D391" s="11">
        <f>SUM(D390,D378)</f>
        <v>1694</v>
      </c>
    </row>
    <row r="392" spans="2:4" s="37" customFormat="1" ht="20.100000000000001" customHeight="1" x14ac:dyDescent="0.2">
      <c r="B392" s="38"/>
      <c r="C392" s="39"/>
      <c r="D392" s="60"/>
    </row>
    <row r="394" spans="2:4" ht="25.5" customHeight="1" x14ac:dyDescent="0.2"/>
    <row r="395" spans="2:4" ht="163.5" customHeight="1" x14ac:dyDescent="0.2"/>
    <row r="396" spans="2:4" ht="20.100000000000001" customHeight="1" x14ac:dyDescent="0.2">
      <c r="B396" s="77" t="s">
        <v>160</v>
      </c>
      <c r="C396" s="78"/>
      <c r="D396" s="78"/>
    </row>
    <row r="397" spans="2:4" ht="25.5" customHeight="1" x14ac:dyDescent="0.2">
      <c r="B397" s="5" t="s">
        <v>0</v>
      </c>
      <c r="C397" s="6" t="s">
        <v>1</v>
      </c>
      <c r="D397" s="7" t="s">
        <v>2</v>
      </c>
    </row>
    <row r="398" spans="2:4" ht="21.75" customHeight="1" x14ac:dyDescent="0.2">
      <c r="B398" s="74" t="s">
        <v>231</v>
      </c>
      <c r="C398" s="75"/>
      <c r="D398" s="76"/>
    </row>
    <row r="399" spans="2:4" ht="20.100000000000001" customHeight="1" x14ac:dyDescent="0.2">
      <c r="B399" s="8" t="s">
        <v>156</v>
      </c>
      <c r="C399" s="9" t="s">
        <v>16</v>
      </c>
      <c r="D399" s="10">
        <v>2300</v>
      </c>
    </row>
    <row r="400" spans="2:4" ht="20.100000000000001" customHeight="1" x14ac:dyDescent="0.2">
      <c r="B400" s="8" t="s">
        <v>74</v>
      </c>
      <c r="C400" s="9" t="s">
        <v>17</v>
      </c>
      <c r="D400" s="10">
        <f>D399*0.27</f>
        <v>621</v>
      </c>
    </row>
    <row r="401" spans="2:4" ht="20.100000000000001" customHeight="1" x14ac:dyDescent="0.2">
      <c r="B401" s="71" t="s">
        <v>21</v>
      </c>
      <c r="C401" s="91"/>
      <c r="D401" s="11">
        <f>D399+D400</f>
        <v>2921</v>
      </c>
    </row>
    <row r="402" spans="2:4" ht="20.100000000000001" customHeight="1" x14ac:dyDescent="0.2">
      <c r="B402" s="8" t="s">
        <v>22</v>
      </c>
      <c r="C402" s="9" t="s">
        <v>23</v>
      </c>
      <c r="D402" s="10">
        <v>1986</v>
      </c>
    </row>
    <row r="403" spans="2:4" ht="20.100000000000001" customHeight="1" x14ac:dyDescent="0.2">
      <c r="B403" s="8" t="s">
        <v>24</v>
      </c>
      <c r="C403" s="9" t="s">
        <v>25</v>
      </c>
      <c r="D403" s="10">
        <v>0</v>
      </c>
    </row>
    <row r="404" spans="2:4" ht="20.100000000000001" customHeight="1" x14ac:dyDescent="0.2">
      <c r="B404" s="8" t="s">
        <v>26</v>
      </c>
      <c r="C404" s="9" t="s">
        <v>27</v>
      </c>
      <c r="D404" s="10">
        <v>47</v>
      </c>
    </row>
    <row r="405" spans="2:4" ht="20.100000000000001" customHeight="1" x14ac:dyDescent="0.2">
      <c r="B405" s="30" t="s">
        <v>78</v>
      </c>
      <c r="C405" s="69" t="s">
        <v>28</v>
      </c>
      <c r="D405" s="10">
        <v>6</v>
      </c>
    </row>
    <row r="406" spans="2:4" ht="20.100000000000001" customHeight="1" x14ac:dyDescent="0.2">
      <c r="B406" s="8" t="s">
        <v>79</v>
      </c>
      <c r="C406" s="9" t="s">
        <v>29</v>
      </c>
      <c r="D406" s="10">
        <v>9</v>
      </c>
    </row>
    <row r="407" spans="2:4" ht="20.100000000000001" customHeight="1" x14ac:dyDescent="0.2">
      <c r="B407" s="8" t="s">
        <v>31</v>
      </c>
      <c r="C407" s="9" t="s">
        <v>32</v>
      </c>
      <c r="D407" s="10">
        <v>27</v>
      </c>
    </row>
    <row r="408" spans="2:4" ht="20.100000000000001" customHeight="1" x14ac:dyDescent="0.2">
      <c r="B408" s="8" t="s">
        <v>33</v>
      </c>
      <c r="C408" s="9" t="s">
        <v>34</v>
      </c>
      <c r="D408" s="10">
        <v>539</v>
      </c>
    </row>
    <row r="409" spans="2:4" ht="20.100000000000001" customHeight="1" x14ac:dyDescent="0.2">
      <c r="B409" s="8" t="s">
        <v>35</v>
      </c>
      <c r="C409" s="9" t="s">
        <v>36</v>
      </c>
      <c r="D409" s="10">
        <v>9</v>
      </c>
    </row>
    <row r="410" spans="2:4" ht="20.100000000000001" customHeight="1" x14ac:dyDescent="0.2">
      <c r="B410" s="8" t="s">
        <v>37</v>
      </c>
      <c r="C410" s="9" t="s">
        <v>38</v>
      </c>
      <c r="D410" s="10">
        <v>9</v>
      </c>
    </row>
    <row r="411" spans="2:4" ht="20.100000000000001" customHeight="1" x14ac:dyDescent="0.2">
      <c r="B411" s="79" t="s">
        <v>207</v>
      </c>
      <c r="C411" s="92"/>
      <c r="D411" s="22">
        <f>SUM(D402:D410)</f>
        <v>2632</v>
      </c>
    </row>
    <row r="412" spans="2:4" ht="20.100000000000001" customHeight="1" x14ac:dyDescent="0.2">
      <c r="B412" s="8" t="s">
        <v>40</v>
      </c>
      <c r="C412" s="9" t="s">
        <v>41</v>
      </c>
      <c r="D412" s="10">
        <v>1800</v>
      </c>
    </row>
    <row r="413" spans="2:4" ht="20.100000000000001" customHeight="1" x14ac:dyDescent="0.2">
      <c r="B413" s="8" t="s">
        <v>157</v>
      </c>
      <c r="C413" s="9" t="s">
        <v>39</v>
      </c>
      <c r="D413" s="10">
        <v>48</v>
      </c>
    </row>
    <row r="414" spans="2:4" ht="20.100000000000001" customHeight="1" x14ac:dyDescent="0.2">
      <c r="B414" s="8" t="s">
        <v>42</v>
      </c>
      <c r="C414" s="9" t="s">
        <v>43</v>
      </c>
      <c r="D414" s="10">
        <v>10</v>
      </c>
    </row>
    <row r="415" spans="2:4" ht="20.100000000000001" customHeight="1" x14ac:dyDescent="0.2">
      <c r="B415" s="8" t="s">
        <v>44</v>
      </c>
      <c r="C415" s="9" t="s">
        <v>45</v>
      </c>
      <c r="D415" s="10">
        <v>7</v>
      </c>
    </row>
    <row r="416" spans="2:4" ht="20.100000000000001" customHeight="1" x14ac:dyDescent="0.2">
      <c r="B416" s="8" t="s">
        <v>46</v>
      </c>
      <c r="C416" s="9" t="s">
        <v>47</v>
      </c>
      <c r="D416" s="10">
        <v>84</v>
      </c>
    </row>
    <row r="417" spans="2:4" ht="20.100000000000001" customHeight="1" x14ac:dyDescent="0.2">
      <c r="B417" s="8" t="s">
        <v>48</v>
      </c>
      <c r="C417" s="9" t="s">
        <v>49</v>
      </c>
      <c r="D417" s="10">
        <v>60</v>
      </c>
    </row>
    <row r="418" spans="2:4" ht="20.100000000000001" customHeight="1" x14ac:dyDescent="0.2">
      <c r="B418" s="8" t="s">
        <v>50</v>
      </c>
      <c r="C418" s="9" t="s">
        <v>51</v>
      </c>
      <c r="D418" s="10">
        <v>11</v>
      </c>
    </row>
    <row r="419" spans="2:4" ht="20.100000000000001" customHeight="1" x14ac:dyDescent="0.2">
      <c r="B419" s="8" t="s">
        <v>87</v>
      </c>
      <c r="C419" s="9" t="s">
        <v>52</v>
      </c>
      <c r="D419" s="10">
        <v>140</v>
      </c>
    </row>
    <row r="420" spans="2:4" ht="20.100000000000001" customHeight="1" x14ac:dyDescent="0.2">
      <c r="B420" s="8" t="s">
        <v>89</v>
      </c>
      <c r="C420" s="9" t="s">
        <v>54</v>
      </c>
      <c r="D420" s="10">
        <v>60</v>
      </c>
    </row>
    <row r="421" spans="2:4" ht="20.100000000000001" customHeight="1" x14ac:dyDescent="0.2">
      <c r="B421" s="8" t="s">
        <v>57</v>
      </c>
      <c r="C421" s="9" t="s">
        <v>58</v>
      </c>
      <c r="D421" s="10">
        <v>4</v>
      </c>
    </row>
    <row r="422" spans="2:4" ht="20.100000000000001" customHeight="1" x14ac:dyDescent="0.2">
      <c r="B422" s="8" t="s">
        <v>59</v>
      </c>
      <c r="C422" s="9" t="s">
        <v>60</v>
      </c>
      <c r="D422" s="10">
        <v>48</v>
      </c>
    </row>
    <row r="423" spans="2:4" ht="20.100000000000001" customHeight="1" x14ac:dyDescent="0.2">
      <c r="B423" s="8" t="s">
        <v>158</v>
      </c>
      <c r="C423" s="9" t="s">
        <v>61</v>
      </c>
      <c r="D423" s="10">
        <v>5</v>
      </c>
    </row>
    <row r="424" spans="2:4" ht="20.100000000000001" customHeight="1" x14ac:dyDescent="0.2">
      <c r="B424" s="8" t="s">
        <v>90</v>
      </c>
      <c r="C424" s="9" t="s">
        <v>63</v>
      </c>
      <c r="D424" s="10">
        <f>(D412+D413+D414+D415+D416+D417+D418+D419+D420+D421+D422)*0.27</f>
        <v>613.44000000000005</v>
      </c>
    </row>
    <row r="425" spans="2:4" ht="20.100000000000001" customHeight="1" x14ac:dyDescent="0.2">
      <c r="B425" s="89" t="s">
        <v>227</v>
      </c>
      <c r="C425" s="90"/>
      <c r="D425" s="22">
        <f>SUM(D412:D424)</f>
        <v>2890.44</v>
      </c>
    </row>
    <row r="426" spans="2:4" ht="20.100000000000001" customHeight="1" x14ac:dyDescent="0.2">
      <c r="B426" s="71" t="s">
        <v>68</v>
      </c>
      <c r="C426" s="72"/>
      <c r="D426" s="11">
        <f>SUM(D425,D411)</f>
        <v>5522.4400000000005</v>
      </c>
    </row>
    <row r="427" spans="2:4" ht="168" customHeight="1" x14ac:dyDescent="0.2">
      <c r="B427" s="61"/>
      <c r="C427" s="62"/>
      <c r="D427" s="29"/>
    </row>
    <row r="428" spans="2:4" ht="24.75" customHeight="1" x14ac:dyDescent="0.2">
      <c r="B428" s="23"/>
      <c r="C428" s="24"/>
      <c r="D428" s="29"/>
    </row>
    <row r="429" spans="2:4" ht="25.5" customHeight="1" x14ac:dyDescent="0.2">
      <c r="B429" s="77" t="s">
        <v>182</v>
      </c>
      <c r="C429" s="78"/>
      <c r="D429" s="78"/>
    </row>
    <row r="430" spans="2:4" ht="24" customHeight="1" x14ac:dyDescent="0.2">
      <c r="B430" s="5" t="s">
        <v>0</v>
      </c>
      <c r="C430" s="6" t="s">
        <v>1</v>
      </c>
      <c r="D430" s="7" t="s">
        <v>2</v>
      </c>
    </row>
    <row r="431" spans="2:4" ht="27" customHeight="1" x14ac:dyDescent="0.2">
      <c r="B431" s="8" t="s">
        <v>183</v>
      </c>
      <c r="C431" s="9" t="s">
        <v>184</v>
      </c>
      <c r="D431" s="10">
        <v>2200</v>
      </c>
    </row>
    <row r="432" spans="2:4" ht="24" customHeight="1" x14ac:dyDescent="0.2">
      <c r="B432" s="8" t="s">
        <v>185</v>
      </c>
      <c r="C432" s="9" t="s">
        <v>186</v>
      </c>
      <c r="D432" s="10">
        <v>20</v>
      </c>
    </row>
    <row r="433" spans="2:4" ht="24" customHeight="1" x14ac:dyDescent="0.2">
      <c r="B433" s="8" t="s">
        <v>73</v>
      </c>
      <c r="C433" s="9" t="s">
        <v>232</v>
      </c>
      <c r="D433" s="10">
        <v>5000</v>
      </c>
    </row>
    <row r="434" spans="2:4" ht="24" customHeight="1" x14ac:dyDescent="0.2">
      <c r="B434" s="8" t="s">
        <v>74</v>
      </c>
      <c r="C434" s="9" t="s">
        <v>17</v>
      </c>
      <c r="D434" s="10">
        <v>1350</v>
      </c>
    </row>
    <row r="435" spans="2:4" ht="24" customHeight="1" x14ac:dyDescent="0.2">
      <c r="B435" s="71" t="s">
        <v>21</v>
      </c>
      <c r="C435" s="72"/>
      <c r="D435" s="11">
        <f>SUM(D431:D434)</f>
        <v>8570</v>
      </c>
    </row>
    <row r="436" spans="2:4" ht="24" customHeight="1" x14ac:dyDescent="0.2">
      <c r="B436" s="8" t="s">
        <v>22</v>
      </c>
      <c r="C436" s="9" t="s">
        <v>233</v>
      </c>
      <c r="D436" s="10">
        <v>1476</v>
      </c>
    </row>
    <row r="437" spans="2:4" ht="24" customHeight="1" x14ac:dyDescent="0.2">
      <c r="B437" s="8" t="s">
        <v>24</v>
      </c>
      <c r="C437" s="9" t="s">
        <v>25</v>
      </c>
      <c r="D437" s="10">
        <v>0</v>
      </c>
    </row>
    <row r="438" spans="2:4" ht="24" customHeight="1" x14ac:dyDescent="0.2">
      <c r="B438" s="8" t="s">
        <v>26</v>
      </c>
      <c r="C438" s="9" t="s">
        <v>27</v>
      </c>
      <c r="D438" s="10">
        <v>70</v>
      </c>
    </row>
    <row r="439" spans="2:4" ht="24" customHeight="1" x14ac:dyDescent="0.2">
      <c r="B439" s="30" t="s">
        <v>78</v>
      </c>
      <c r="C439" s="69" t="s">
        <v>28</v>
      </c>
      <c r="D439" s="10">
        <v>10</v>
      </c>
    </row>
    <row r="440" spans="2:4" ht="24" customHeight="1" x14ac:dyDescent="0.2">
      <c r="B440" s="8" t="s">
        <v>79</v>
      </c>
      <c r="C440" s="9" t="s">
        <v>29</v>
      </c>
      <c r="D440" s="10">
        <v>13</v>
      </c>
    </row>
    <row r="441" spans="2:4" ht="24" customHeight="1" x14ac:dyDescent="0.2">
      <c r="B441" s="8" t="s">
        <v>31</v>
      </c>
      <c r="C441" s="9" t="s">
        <v>32</v>
      </c>
      <c r="D441" s="10">
        <v>41</v>
      </c>
    </row>
    <row r="442" spans="2:4" ht="24" customHeight="1" x14ac:dyDescent="0.2">
      <c r="B442" s="8" t="s">
        <v>33</v>
      </c>
      <c r="C442" s="9" t="s">
        <v>34</v>
      </c>
      <c r="D442" s="10">
        <v>402</v>
      </c>
    </row>
    <row r="443" spans="2:4" ht="24" customHeight="1" x14ac:dyDescent="0.2">
      <c r="B443" s="8" t="s">
        <v>35</v>
      </c>
      <c r="C443" s="9" t="s">
        <v>36</v>
      </c>
      <c r="D443" s="10">
        <v>13</v>
      </c>
    </row>
    <row r="444" spans="2:4" ht="20.100000000000001" customHeight="1" x14ac:dyDescent="0.2">
      <c r="B444" s="8" t="s">
        <v>37</v>
      </c>
      <c r="C444" s="9" t="s">
        <v>38</v>
      </c>
      <c r="D444" s="10">
        <v>14</v>
      </c>
    </row>
    <row r="445" spans="2:4" ht="20.100000000000001" customHeight="1" x14ac:dyDescent="0.2">
      <c r="B445" s="79" t="s">
        <v>207</v>
      </c>
      <c r="C445" s="92"/>
      <c r="D445" s="22">
        <f>SUM(D436:D444)</f>
        <v>2039</v>
      </c>
    </row>
    <row r="446" spans="2:4" ht="25.5" customHeight="1" x14ac:dyDescent="0.2">
      <c r="B446" s="8" t="s">
        <v>40</v>
      </c>
      <c r="C446" s="9" t="s">
        <v>41</v>
      </c>
      <c r="D446" s="10">
        <v>2700</v>
      </c>
    </row>
    <row r="447" spans="2:4" ht="24" customHeight="1" x14ac:dyDescent="0.2">
      <c r="B447" s="8" t="s">
        <v>157</v>
      </c>
      <c r="C447" s="9" t="s">
        <v>39</v>
      </c>
      <c r="D447" s="10">
        <v>72</v>
      </c>
    </row>
    <row r="448" spans="2:4" ht="20.100000000000001" customHeight="1" x14ac:dyDescent="0.2">
      <c r="B448" s="8" t="s">
        <v>44</v>
      </c>
      <c r="C448" s="9" t="s">
        <v>45</v>
      </c>
      <c r="D448" s="10">
        <v>10</v>
      </c>
    </row>
    <row r="449" spans="2:4" ht="20.100000000000001" customHeight="1" x14ac:dyDescent="0.2">
      <c r="B449" s="8" t="s">
        <v>46</v>
      </c>
      <c r="C449" s="9" t="s">
        <v>47</v>
      </c>
      <c r="D449" s="10">
        <v>126</v>
      </c>
    </row>
    <row r="450" spans="2:4" ht="20.100000000000001" customHeight="1" x14ac:dyDescent="0.2">
      <c r="B450" s="8" t="s">
        <v>48</v>
      </c>
      <c r="C450" s="9" t="s">
        <v>49</v>
      </c>
      <c r="D450" s="10">
        <v>90</v>
      </c>
    </row>
    <row r="451" spans="2:4" ht="20.100000000000001" customHeight="1" x14ac:dyDescent="0.2">
      <c r="B451" s="8" t="s">
        <v>50</v>
      </c>
      <c r="C451" s="9" t="s">
        <v>51</v>
      </c>
      <c r="D451" s="10">
        <v>16</v>
      </c>
    </row>
    <row r="452" spans="2:4" ht="20.100000000000001" customHeight="1" x14ac:dyDescent="0.2">
      <c r="B452" s="8" t="s">
        <v>89</v>
      </c>
      <c r="C452" s="9" t="s">
        <v>54</v>
      </c>
      <c r="D452" s="10">
        <v>90</v>
      </c>
    </row>
    <row r="453" spans="2:4" ht="20.100000000000001" customHeight="1" x14ac:dyDescent="0.2">
      <c r="B453" s="8" t="s">
        <v>57</v>
      </c>
      <c r="C453" s="9" t="s">
        <v>58</v>
      </c>
      <c r="D453" s="10">
        <v>5</v>
      </c>
    </row>
    <row r="454" spans="2:4" ht="20.100000000000001" customHeight="1" x14ac:dyDescent="0.2">
      <c r="B454" s="8" t="s">
        <v>59</v>
      </c>
      <c r="C454" s="9" t="s">
        <v>60</v>
      </c>
      <c r="D454" s="10">
        <v>72</v>
      </c>
    </row>
    <row r="455" spans="2:4" ht="20.100000000000001" customHeight="1" x14ac:dyDescent="0.2">
      <c r="B455" s="8" t="s">
        <v>158</v>
      </c>
      <c r="C455" s="9" t="s">
        <v>61</v>
      </c>
      <c r="D455" s="10">
        <v>7</v>
      </c>
    </row>
    <row r="456" spans="2:4" ht="20.100000000000001" customHeight="1" x14ac:dyDescent="0.2">
      <c r="B456" s="8" t="s">
        <v>90</v>
      </c>
      <c r="C456" s="9" t="s">
        <v>63</v>
      </c>
      <c r="D456" s="10">
        <v>860</v>
      </c>
    </row>
    <row r="457" spans="2:4" ht="20.100000000000001" customHeight="1" x14ac:dyDescent="0.2">
      <c r="B457" s="89" t="s">
        <v>227</v>
      </c>
      <c r="C457" s="90"/>
      <c r="D457" s="22">
        <f>SUM(D446:D456)</f>
        <v>4048</v>
      </c>
    </row>
    <row r="458" spans="2:4" ht="20.100000000000001" customHeight="1" x14ac:dyDescent="0.2">
      <c r="B458" s="93" t="s">
        <v>68</v>
      </c>
      <c r="C458" s="72"/>
      <c r="D458" s="11">
        <f>SUM(D457,D445,)</f>
        <v>6087</v>
      </c>
    </row>
  </sheetData>
  <mergeCells count="104">
    <mergeCell ref="B3:D3"/>
    <mergeCell ref="B278:D278"/>
    <mergeCell ref="B281:C281"/>
    <mergeCell ref="B293:C293"/>
    <mergeCell ref="B52:C52"/>
    <mergeCell ref="B55:D55"/>
    <mergeCell ref="B174:C174"/>
    <mergeCell ref="B182:C182"/>
    <mergeCell ref="B49:C49"/>
    <mergeCell ref="B43:D43"/>
    <mergeCell ref="B146:D146"/>
    <mergeCell ref="B151:C151"/>
    <mergeCell ref="B144:C144"/>
    <mergeCell ref="B140:C140"/>
    <mergeCell ref="B134:C134"/>
    <mergeCell ref="B132:D132"/>
    <mergeCell ref="B9:C9"/>
    <mergeCell ref="B4:D4"/>
    <mergeCell ref="B34:C34"/>
    <mergeCell ref="B92:D92"/>
    <mergeCell ref="B90:C90"/>
    <mergeCell ref="B81:C81"/>
    <mergeCell ref="B75:D75"/>
    <mergeCell ref="B73:C73"/>
    <mergeCell ref="B59:C59"/>
    <mergeCell ref="B123:D123"/>
    <mergeCell ref="B121:D121"/>
    <mergeCell ref="B119:C119"/>
    <mergeCell ref="B41:D41"/>
    <mergeCell ref="B39:C39"/>
    <mergeCell ref="B116:C116"/>
    <mergeCell ref="B112:D112"/>
    <mergeCell ref="B110:C110"/>
    <mergeCell ref="B190:C190"/>
    <mergeCell ref="B186:D186"/>
    <mergeCell ref="B183:C183"/>
    <mergeCell ref="B167:C167"/>
    <mergeCell ref="B163:D163"/>
    <mergeCell ref="B161:C161"/>
    <mergeCell ref="B157:D157"/>
    <mergeCell ref="B155:C155"/>
    <mergeCell ref="B148:D148"/>
    <mergeCell ref="B154:C154"/>
    <mergeCell ref="B207:D207"/>
    <mergeCell ref="B247:C247"/>
    <mergeCell ref="B246:C246"/>
    <mergeCell ref="B225:C225"/>
    <mergeCell ref="B222:D222"/>
    <mergeCell ref="B204:C204"/>
    <mergeCell ref="B199:D199"/>
    <mergeCell ref="B195:C195"/>
    <mergeCell ref="B197:D197"/>
    <mergeCell ref="B264:C264"/>
    <mergeCell ref="B262:D262"/>
    <mergeCell ref="B260:D260"/>
    <mergeCell ref="B216:C216"/>
    <mergeCell ref="B212:C212"/>
    <mergeCell ref="B267:C267"/>
    <mergeCell ref="B275:C275"/>
    <mergeCell ref="B254:C254"/>
    <mergeCell ref="B234:C234"/>
    <mergeCell ref="B215:C215"/>
    <mergeCell ref="B328:C328"/>
    <mergeCell ref="B327:C327"/>
    <mergeCell ref="B303:C303"/>
    <mergeCell ref="B349:C349"/>
    <mergeCell ref="B336:D336"/>
    <mergeCell ref="B301:D301"/>
    <mergeCell ref="B299:D299"/>
    <mergeCell ref="B311:C311"/>
    <mergeCell ref="B276:C276"/>
    <mergeCell ref="B429:D429"/>
    <mergeCell ref="B425:C425"/>
    <mergeCell ref="B401:C401"/>
    <mergeCell ref="B411:C411"/>
    <mergeCell ref="B426:C426"/>
    <mergeCell ref="B458:C458"/>
    <mergeCell ref="B457:C457"/>
    <mergeCell ref="B435:C435"/>
    <mergeCell ref="B445:C445"/>
    <mergeCell ref="B128:C128"/>
    <mergeCell ref="B125:C125"/>
    <mergeCell ref="B1:D1"/>
    <mergeCell ref="B2:D2"/>
    <mergeCell ref="B398:D398"/>
    <mergeCell ref="B249:D249"/>
    <mergeCell ref="B19:C19"/>
    <mergeCell ref="B38:C38"/>
    <mergeCell ref="B53:C53"/>
    <mergeCell ref="B69:C69"/>
    <mergeCell ref="B72:C72"/>
    <mergeCell ref="B143:C143"/>
    <mergeCell ref="B137:C137"/>
    <mergeCell ref="B130:D130"/>
    <mergeCell ref="B396:D396"/>
    <mergeCell ref="B391:C391"/>
    <mergeCell ref="B390:C390"/>
    <mergeCell ref="B364:D364"/>
    <mergeCell ref="B378:C378"/>
    <mergeCell ref="B362:C362"/>
    <mergeCell ref="B368:C368"/>
    <mergeCell ref="B361:C361"/>
    <mergeCell ref="B339:C339"/>
    <mergeCell ref="B334:D334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2016-02-05T09:17:07Z</dcterms:created>
  <dcterms:modified xsi:type="dcterms:W3CDTF">2016-02-09T13:19:42Z</dcterms:modified>
</cp:coreProperties>
</file>