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760" tabRatio="885" firstSheet="2" activeTab="14"/>
  </bookViews>
  <sheets>
    <sheet name="ÖSSZEFÜGGÉSEK" sheetId="1" state="hidden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state="hidden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9.1.1. sz. mell " sheetId="16" r:id="rId16"/>
    <sheet name="9.1.2. sz. mell " sheetId="17" r:id="rId17"/>
    <sheet name="9.1.3. sz. mell" sheetId="18" r:id="rId18"/>
    <sheet name="9.2. sz. mell" sheetId="19" r:id="rId19"/>
    <sheet name="9.2.1. sz. mell" sheetId="20" r:id="rId20"/>
    <sheet name="9.2.2. sz.  mell" sheetId="21" r:id="rId21"/>
    <sheet name="9.2.3. sz. mell" sheetId="22" r:id="rId22"/>
    <sheet name="9.3. sz. mell" sheetId="23" r:id="rId23"/>
    <sheet name="9.3.1. sz. mell" sheetId="24" r:id="rId24"/>
    <sheet name="9.3.2. sz. mell" sheetId="25" r:id="rId25"/>
    <sheet name="9.3.3. sz. mell" sheetId="26" r:id="rId26"/>
    <sheet name="10.1.sz.mell" sheetId="27" r:id="rId27"/>
    <sheet name="10.2.sz.mell " sheetId="28" r:id="rId28"/>
    <sheet name="1. sz tájékoztató t." sheetId="29" r:id="rId29"/>
    <sheet name="2. sz tájékoztató t" sheetId="30" r:id="rId30"/>
    <sheet name="3. sz tájékoztató t." sheetId="31" r:id="rId31"/>
    <sheet name="4.sz tájékoztató t." sheetId="32" r:id="rId32"/>
    <sheet name="5.sz.tájékoztató t." sheetId="33" r:id="rId33"/>
    <sheet name="6.sz tájékoztató t. " sheetId="34" r:id="rId34"/>
    <sheet name="7.sz.tájákoztató t." sheetId="35" r:id="rId35"/>
    <sheet name="8.sz tájékoztató t." sheetId="36" r:id="rId36"/>
    <sheet name="9.sz tájékoztató t." sheetId="37" r:id="rId37"/>
    <sheet name="10. sz tájékoztató t." sheetId="38" r:id="rId38"/>
    <sheet name="Munka1" sheetId="39" r:id="rId39"/>
  </sheets>
  <definedNames>
    <definedName name="_xlfn.IFERROR" hidden="1">#NAME?</definedName>
    <definedName name="_xlnm.Print_Titles" localSheetId="14">'9.1. sz. mell'!$1:$6</definedName>
    <definedName name="_xlnm.Print_Titles" localSheetId="15">'9.1.1. sz. mell '!$1:$6</definedName>
    <definedName name="_xlnm.Print_Titles" localSheetId="16">'9.1.2. sz. mell '!$1:$6</definedName>
    <definedName name="_xlnm.Print_Titles" localSheetId="17">'9.1.3. sz. mell'!$1:$6</definedName>
    <definedName name="_xlnm.Print_Titles" localSheetId="18">'9.2. sz. mell'!$1:$6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8">'1. sz tájékoztató t.'!$A$1:$E$155</definedName>
    <definedName name="_xlnm.Print_Area" localSheetId="37">'10. sz tájékoztató t.'!$A$1:$E$37</definedName>
  </definedNames>
  <calcPr fullCalcOnLoad="1"/>
</workbook>
</file>

<file path=xl/sharedStrings.xml><?xml version="1.0" encoding="utf-8"?>
<sst xmlns="http://schemas.openxmlformats.org/spreadsheetml/2006/main" count="4493" uniqueCount="722">
  <si>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</si>
  <si>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</si>
  <si>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</si>
  <si>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</si>
  <si>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</si>
  <si>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</si>
  <si>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</si>
  <si>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</si>
  <si>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</si>
  <si>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</si>
  <si>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</si>
  <si>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</si>
  <si>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</si>
  <si>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</si>
  <si>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</si>
  <si>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</si>
  <si>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</si>
  <si>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</si>
  <si>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</si>
  <si>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</si>
  <si>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</si>
  <si>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</si>
  <si>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</si>
  <si>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</si>
  <si>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</si>
  <si>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</si>
  <si>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</si>
  <si>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</si>
  <si>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</si>
  <si>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</si>
  <si>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</si>
  <si>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</si>
  <si>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</si>
  <si>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</si>
  <si>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</si>
  <si>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</si>
  <si>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</si>
  <si>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</si>
  <si>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</si>
  <si>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</si>
  <si>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</si>
  <si>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</si>
  <si>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</si>
  <si>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</si>
  <si>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</si>
  <si>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</si>
  <si>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</si>
  <si>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</si>
  <si>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</si>
  <si>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</si>
  <si>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</si>
  <si>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</si>
  <si>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</si>
  <si>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</si>
  <si>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</si>
  <si>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</si>
  <si>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</si>
  <si>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</si>
  <si>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</si>
  <si>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</si>
  <si>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</si>
  <si>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</si>
  <si>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</si>
  <si>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</si>
  <si>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</si>
  <si>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</si>
  <si>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</si>
  <si>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</si>
  <si>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</si>
  <si>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</si>
  <si>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</si>
  <si>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</si>
  <si>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</si>
  <si>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</si>
  <si>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</si>
  <si>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</si>
  <si>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</si>
  <si>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</si>
  <si>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</si>
  <si>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</si>
  <si>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</si>
  <si>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</si>
  <si>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</si>
  <si>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</si>
  <si>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</si>
  <si>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</si>
  <si>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</si>
  <si>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</si>
  <si>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</si>
  <si>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</si>
  <si>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</si>
  <si>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</si>
  <si>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</si>
  <si>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</si>
  <si>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</si>
  <si>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</si>
  <si>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</si>
  <si>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</si>
  <si>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</si>
  <si>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</si>
  <si>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</si>
  <si>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</si>
  <si>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</si>
  <si>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</si>
  <si>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</si>
  <si>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</si>
  <si>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</si>
  <si>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</si>
  <si>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</si>
  <si>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</si>
  <si>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</si>
  <si>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</si>
  <si>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</si>
  <si>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</si>
  <si>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</si>
  <si>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</si>
  <si>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</si>
  <si>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</si>
  <si>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</si>
  <si>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</si>
  <si>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</si>
  <si>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</si>
  <si>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</si>
  <si>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</si>
  <si>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</si>
  <si>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</si>
  <si>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</si>
  <si>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</si>
  <si>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</si>
  <si>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</si>
  <si>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</si>
  <si>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</si>
  <si>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</si>
  <si>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</si>
  <si>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</si>
  <si>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</si>
  <si>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</si>
  <si>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</si>
  <si>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</si>
  <si>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</si>
  <si>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</si>
  <si>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</si>
  <si>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</si>
  <si>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</si>
  <si>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</si>
  <si>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</si>
  <si>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</si>
  <si>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</si>
  <si>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</si>
  <si>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</si>
  <si>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</si>
  <si>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</si>
  <si>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</si>
  <si>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</si>
  <si>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</si>
  <si>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</si>
  <si>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</si>
  <si>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</si>
  <si>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</si>
  <si>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</si>
  <si>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</si>
  <si>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</si>
  <si>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</si>
  <si>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</si>
  <si>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</si>
  <si>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</si>
  <si>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</si>
  <si>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</si>
  <si>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</si>
  <si>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</si>
  <si>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</si>
  <si>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</si>
  <si>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</si>
  <si>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</si>
  <si>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</si>
  <si>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</si>
  <si>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</si>
  <si>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</si>
  <si>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</si>
  <si>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</si>
  <si>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</si>
  <si>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</si>
  <si>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</si>
  <si>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</si>
  <si>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</si>
  <si>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</si>
  <si>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</si>
  <si>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</si>
  <si>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</si>
  <si>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</si>
  <si>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</si>
  <si>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</si>
  <si>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</si>
  <si>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</si>
  <si>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</si>
  <si>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</si>
  <si>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</si>
  <si>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</si>
  <si>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</si>
  <si>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</si>
  <si>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</si>
  <si>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</si>
  <si>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</si>
  <si>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</si>
  <si>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</si>
  <si>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</si>
  <si>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</si>
  <si>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</si>
  <si>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</si>
  <si>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</si>
  <si>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</si>
  <si>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</si>
  <si>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</si>
  <si>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</si>
  <si>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</si>
  <si>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</si>
  <si>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</si>
  <si>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</si>
  <si>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</si>
  <si>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</si>
  <si>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</si>
  <si>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</si>
  <si>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</si>
  <si>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</si>
  <si>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</si>
  <si>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</si>
  <si>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</si>
  <si>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</si>
  <si>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</si>
  <si>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</si>
  <si>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</si>
  <si>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</si>
  <si>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</si>
  <si>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</si>
  <si>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</si>
  <si>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</si>
  <si>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</si>
  <si>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</si>
  <si>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</si>
  <si>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</si>
  <si>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</si>
  <si>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</si>
  <si>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</si>
  <si>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</si>
  <si>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</si>
  <si>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</si>
  <si>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</si>
  <si>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</si>
  <si>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</si>
  <si>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</si>
  <si>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</si>
  <si>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</si>
  <si>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</si>
  <si>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</si>
  <si>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</si>
  <si>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</si>
  <si>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</si>
  <si>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</si>
  <si>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</si>
  <si>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</si>
  <si>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</si>
  <si>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</si>
  <si>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</si>
  <si>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</si>
  <si>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</si>
  <si>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</si>
  <si>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</si>
  <si>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</si>
  <si>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</si>
  <si>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</si>
  <si>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</si>
  <si>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</si>
  <si>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</si>
  <si>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</si>
  <si>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</si>
  <si>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</si>
  <si>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</si>
  <si>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</si>
  <si>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</si>
  <si>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</si>
  <si>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</si>
  <si>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</si>
  <si>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</si>
  <si>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</si>
  <si>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</si>
  <si>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</si>
  <si>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</si>
  <si>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</si>
  <si>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</si>
  <si>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</si>
  <si>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</si>
  <si>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</si>
  <si>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</si>
  <si>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</si>
  <si>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</si>
  <si>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</si>
  <si>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</si>
  <si>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</si>
  <si>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</si>
  <si>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</si>
  <si>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</si>
  <si>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</si>
  <si>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</si>
  <si>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</si>
  <si>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</si>
  <si>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</si>
  <si>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</si>
  <si>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</si>
  <si>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</si>
  <si>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</si>
  <si>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</si>
  <si>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</si>
  <si>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</si>
  <si>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</si>
  <si>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</si>
  <si>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</si>
  <si>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</si>
  <si>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</si>
  <si>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</si>
  <si>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</si>
  <si>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</si>
  <si>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</si>
  <si>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</si>
  <si>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</si>
  <si>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</si>
  <si>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</si>
  <si>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</si>
  <si>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</si>
  <si>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</si>
  <si>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</si>
  <si>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</si>
  <si>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</si>
  <si>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</si>
  <si>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</si>
  <si>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</si>
  <si>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</si>
  <si>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</si>
  <si>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</si>
  <si>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</si>
  <si>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</si>
  <si>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</si>
  <si>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</si>
  <si>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</si>
  <si>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</si>
  <si>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</si>
  <si>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</si>
  <si>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</si>
  <si>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</si>
  <si>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</si>
  <si>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</si>
  <si>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</si>
  <si>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</si>
  <si>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</si>
  <si>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</si>
  <si>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</si>
  <si>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</si>
  <si>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</si>
  <si>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</si>
  <si>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</si>
  <si>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</si>
  <si>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</si>
  <si>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</si>
  <si>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</si>
  <si>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</si>
  <si>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</si>
  <si>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</si>
  <si>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</si>
  <si>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</si>
  <si>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</si>
  <si>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</si>
  <si>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</si>
  <si>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</si>
  <si>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</si>
  <si>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</si>
  <si>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</si>
  <si>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</si>
  <si>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</si>
  <si>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</si>
  <si>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</si>
  <si>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</si>
  <si>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</si>
  <si>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</si>
  <si>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</si>
  <si>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</si>
  <si>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</si>
  <si>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</si>
  <si>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</si>
  <si>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</si>
  <si>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</si>
  <si>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</si>
  <si>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</si>
  <si>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</si>
  <si>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</si>
  <si>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</si>
  <si>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</si>
  <si>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</si>
  <si>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</si>
  <si>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</si>
  <si>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</si>
  <si>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</si>
  <si>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</si>
  <si>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</si>
  <si>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</si>
  <si>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</si>
  <si>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</si>
  <si>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</si>
  <si>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</si>
  <si>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</si>
  <si>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</si>
  <si>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</si>
  <si>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</si>
  <si>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</si>
  <si>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</si>
  <si>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</si>
  <si>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</si>
  <si>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</si>
  <si>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</si>
  <si>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</si>
  <si>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</si>
  <si>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</si>
  <si>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</si>
  <si>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</si>
  <si>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</si>
  <si>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</si>
  <si>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</si>
  <si>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</si>
  <si>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</si>
  <si>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</si>
  <si>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</si>
  <si>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</si>
  <si>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</si>
  <si>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</si>
  <si>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</si>
  <si>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</si>
  <si>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</si>
  <si>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</si>
  <si>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</si>
  <si>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</si>
  <si>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</si>
  <si>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</si>
  <si>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</si>
  <si>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</si>
  <si>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</si>
  <si>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</si>
  <si>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</si>
  <si>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</si>
  <si>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</si>
  <si>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</si>
  <si>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</si>
  <si>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</si>
  <si>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</si>
  <si>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</si>
  <si>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</si>
  <si>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</si>
  <si>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</si>
  <si>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</si>
  <si>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</si>
  <si>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</si>
  <si>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</si>
  <si>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</si>
  <si>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</si>
  <si>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</si>
  <si>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</si>
  <si>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</si>
  <si>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</si>
  <si>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</si>
  <si>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</si>
  <si>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</si>
  <si>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</si>
  <si>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</si>
  <si>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</si>
  <si>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</si>
  <si>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</si>
  <si>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</si>
  <si>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</si>
  <si>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</si>
  <si>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</si>
  <si>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</si>
  <si>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</si>
  <si>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</si>
  <si>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</si>
  <si>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</si>
  <si>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</si>
  <si>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</si>
  <si>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</si>
  <si>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</si>
  <si>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</si>
  <si>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</si>
  <si>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</si>
  <si>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</si>
  <si>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</si>
  <si>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</si>
  <si>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</si>
  <si>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</si>
  <si>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</si>
  <si>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</si>
  <si>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</si>
  <si>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</si>
  <si>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</si>
  <si>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</si>
  <si>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</si>
  <si>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</si>
  <si>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</si>
  <si>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</si>
  <si>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</si>
  <si>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</si>
  <si>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</si>
  <si>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</si>
  <si>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</si>
  <si>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</si>
  <si>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</si>
  <si>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</si>
  <si>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</si>
  <si>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</si>
  <si>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</si>
  <si>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</si>
  <si>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</si>
  <si>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</si>
  <si>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</si>
  <si>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</si>
  <si>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</si>
  <si>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</si>
  <si>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</si>
  <si>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</si>
  <si>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</si>
  <si>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</si>
  <si>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</si>
  <si>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</si>
  <si>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</si>
  <si>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</si>
  <si>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</si>
  <si>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</si>
  <si>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</si>
  <si>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</si>
  <si>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</si>
  <si>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</si>
  <si>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</si>
  <si>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</si>
  <si>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</si>
  <si>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</si>
  <si>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</si>
  <si>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</si>
  <si>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</si>
  <si>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</si>
  <si>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</si>
  <si>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</si>
  <si>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</si>
  <si>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</si>
  <si>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</si>
  <si>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</si>
  <si>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</si>
  <si>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</si>
  <si>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</si>
  <si>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</si>
  <si>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</si>
  <si>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</si>
  <si>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</si>
  <si>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</si>
  <si>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</si>
  <si>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</si>
  <si>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</si>
  <si>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</si>
  <si>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</si>
  <si>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Bruttó  hiány:</t>
  </si>
  <si>
    <t>Bruttó  többlet:</t>
  </si>
  <si>
    <t xml:space="preserve"> Tyukod Nagyközség Önkormányzat adósságot keletkeztető ügyletekből és kezességvállalásokból fennálló kötelezettségei</t>
  </si>
  <si>
    <t>Tyukod Nagyközség  Önkormányzat saját bevételeinek részletezése az adósságot keletkeztető ügyletből származó tárgyévi fizetési kötelezettség megállapításához</t>
  </si>
  <si>
    <t>Tyukodi Közös Önkormányzati Hivatal</t>
  </si>
  <si>
    <t>Tyukod GAMESZ</t>
  </si>
  <si>
    <t>10700402-66641924-51100005</t>
  </si>
  <si>
    <t>10700402-47595006-51100005</t>
  </si>
  <si>
    <t xml:space="preserve">
Mutató-
szám </t>
  </si>
  <si>
    <t xml:space="preserve">Fajlagos mérték </t>
  </si>
  <si>
    <t xml:space="preserve"> Ft</t>
  </si>
  <si>
    <t>I.1.a)</t>
  </si>
  <si>
    <t>Önkormányzati hivatal működési támogatása</t>
  </si>
  <si>
    <t>I.1.aa)</t>
  </si>
  <si>
    <t>2017.év - elismert hivatali létszám alapján</t>
  </si>
  <si>
    <t>I.1.b)</t>
  </si>
  <si>
    <t>Település-üzemeltetéshez kapcsolódó feladatellátás támogatása összesen</t>
  </si>
  <si>
    <t>I.1.ba)</t>
  </si>
  <si>
    <t>A zöldterület-gazdálkodással kapcsolatos feladatok ellátásának támogatása (Ft/ha)</t>
  </si>
  <si>
    <t>I.1.bb)</t>
  </si>
  <si>
    <t>Közvilágítás feladatának támogatása</t>
  </si>
  <si>
    <t>I.1.bd)</t>
  </si>
  <si>
    <t>Köztemető fenntartással kapcsolatos feladatok támogatása</t>
  </si>
  <si>
    <t>I.1.bc)</t>
  </si>
  <si>
    <t>Közutak fenntartásának támogatása (Ft/km)</t>
  </si>
  <si>
    <t>I.1.c)</t>
  </si>
  <si>
    <t xml:space="preserve">Egyéb kötelező önkormányzati feladatok támogatása </t>
  </si>
  <si>
    <t>I.1.d)</t>
  </si>
  <si>
    <t>Lakott külterülettel kapcsolatos feladatok támogatása</t>
  </si>
  <si>
    <t>V.</t>
  </si>
  <si>
    <t xml:space="preserve">Beszámítás </t>
  </si>
  <si>
    <t>V.I.1.</t>
  </si>
  <si>
    <t>Kiegészítés I.1. jogcímekhez kapcsolódó beszámítás</t>
  </si>
  <si>
    <t>A 2016. évről áthúzódó bérkompenzáció támogatása</t>
  </si>
  <si>
    <t>I.</t>
  </si>
  <si>
    <t>Települési önkormányzatok működésének támogatása beszámítás és kiegészítés után</t>
  </si>
  <si>
    <t>II.1.1.(1.)</t>
  </si>
  <si>
    <t>Óvodapedagógusok elismert létszámnak támogatása 8 hó</t>
  </si>
  <si>
    <t>II.1.1.(2.)</t>
  </si>
  <si>
    <t>Óvodapedagógusok nevelő munkáját közvetlenül segítők száma 8 hó</t>
  </si>
  <si>
    <t>Pedagógus szakképz. óvodapedagógusok nevelő munkáját közv. segítők száma 8 hó</t>
  </si>
  <si>
    <t>II.1.2.(1.)</t>
  </si>
  <si>
    <t>Óvodapedagógusok elismert létszámnak támogatása 4 hó</t>
  </si>
  <si>
    <t>II.1.2.(2.)</t>
  </si>
  <si>
    <t>Óvodapedagógusok nevelő munkáját közvetlenül segítők száma 4 hó</t>
  </si>
  <si>
    <t>Pedagógus szakképz. óvodapedagógusok nevelő munkáját közv. segítők száma 4 hó</t>
  </si>
  <si>
    <t>II.1.(3)</t>
  </si>
  <si>
    <t>Óvodapedagógusok elismert létszáma pótlólagos összege</t>
  </si>
  <si>
    <t>Pedagógus szakképz. óvodapedagógusok nevelő munkáját közv. segítők pótl.összege</t>
  </si>
  <si>
    <t>II.2.(7)</t>
  </si>
  <si>
    <t>Óvoda működési támogatás 8 hó</t>
  </si>
  <si>
    <t>II.2.(8)</t>
  </si>
  <si>
    <t>Óvoda működési támogatás 4 hó</t>
  </si>
  <si>
    <t>II.5.</t>
  </si>
  <si>
    <t>Pedagógus II. kategóriába  sorolt óvodapedagógusok kiegészítő támogatása</t>
  </si>
  <si>
    <t>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</si>
  <si>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</si>
  <si>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</si>
  <si>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</si>
  <si>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</si>
  <si>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Települési önkormányzatok szociális feladatainak támogatása</t>
  </si>
  <si>
    <t xml:space="preserve">III.5. </t>
  </si>
  <si>
    <t>Gyermekétkeztetés támogatása</t>
  </si>
  <si>
    <t>III.5.a)</t>
  </si>
  <si>
    <t>A finanszírozás szempontjából elismert dolgozók bértámogatása</t>
  </si>
  <si>
    <t xml:space="preserve">III.5.b) </t>
  </si>
  <si>
    <t>Gyermekétkeztetés üzemeltetési támogatása</t>
  </si>
  <si>
    <t>A rászoruló gyermekek szünidei étkeztetésének támogatása</t>
  </si>
  <si>
    <t>III.</t>
  </si>
  <si>
    <t>A települési önkormányzatok szociális, gyermekjóléti és gyermekétkeztetési feladatainak támogatása</t>
  </si>
  <si>
    <t>IV.1.d.</t>
  </si>
  <si>
    <t>Települési önkormányzatok támogatása a nyilvános könyvtári és közművelődési feladatokhoz</t>
  </si>
  <si>
    <t>IV.</t>
  </si>
  <si>
    <t>A települési önkormányzatok kulturális feladatainak támogatása</t>
  </si>
  <si>
    <t>Helyi önkormányzatok általános működésének és ágazati feladatainak támogatása /2. melléklet szerint/ összesen:</t>
  </si>
  <si>
    <t>Tájékoztató adatok</t>
  </si>
  <si>
    <t>BEVÉTELI JOGCÍMEK</t>
  </si>
  <si>
    <t>OEP finanszírozás</t>
  </si>
  <si>
    <t>Munkaügyi támogatások</t>
  </si>
  <si>
    <t>Támogatásértékű működési bevétel</t>
  </si>
  <si>
    <t>Támogatás értékű felhalmozási bevétel</t>
  </si>
  <si>
    <t>4. tájékoztató tábla</t>
  </si>
  <si>
    <t>Csenger központú hétközi és hétvégi orvosi ügyelet</t>
  </si>
  <si>
    <t>fenntartási kiadás támogatása</t>
  </si>
  <si>
    <t>Csegerújfalu, Tyukod és Ura Óvodai Társulás</t>
  </si>
  <si>
    <t>óvodai nevelés támogatása</t>
  </si>
  <si>
    <t>Csenger Kistérségi Szociális Szolgáltató Központ</t>
  </si>
  <si>
    <t>szociális feladat támogatása</t>
  </si>
  <si>
    <t>Működséi célú támogatások államháztartáson belülre összesen:</t>
  </si>
  <si>
    <t>Tyukodi Polgárőr Egyesület</t>
  </si>
  <si>
    <t>működési támogatása</t>
  </si>
  <si>
    <t xml:space="preserve">Tyukodi Önkéntes Tűzoltó Egyesület </t>
  </si>
  <si>
    <t>Tyukodi Református és Görögkatólikus Egyház</t>
  </si>
  <si>
    <t>hitéleti támogatás</t>
  </si>
  <si>
    <t>Tyukodi Futball Klub KHE</t>
  </si>
  <si>
    <t>települési sport működési támogatása</t>
  </si>
  <si>
    <t>Működési célú támogatások államháztartáson kívülre összesen:</t>
  </si>
  <si>
    <t>Tyukod Községért Közalapítvány</t>
  </si>
  <si>
    <t>Rezeda Népdalkör fellépő ruha támogatása</t>
  </si>
  <si>
    <t>Rendkívüli települési támogatás temetési támogatás céljából</t>
  </si>
  <si>
    <t>Rendkívüli települési támogatás Aktív korúak ellátásához szükséges három hónapos együttműködés időtartamára szolgáló támogatás céljából</t>
  </si>
  <si>
    <t>Rendkívüli települési támogatás gyermeket gondozó család támogatása céljából</t>
  </si>
  <si>
    <t>Rendkívüli települési támogatás átmeneti gondokkal küzdők támogatása céljából</t>
  </si>
  <si>
    <t>Települési támogatás Egyéb települési támogatás</t>
  </si>
  <si>
    <t>Települési támogatás  Helyi szociális földprogram</t>
  </si>
  <si>
    <t>Települési támogatás Lakhatáshoz kapcsolódó támogatás</t>
  </si>
  <si>
    <t>Intézményi ellátottak pénzbeli juttatásai (BURSA) (K47)</t>
  </si>
  <si>
    <t>Köztemetés (Szoc.tv.48.§) (K48)</t>
  </si>
  <si>
    <t>Települési támogatás  (Szoc.tv.45.§) (K48)</t>
  </si>
  <si>
    <t>Ebből: Települési támogatás Gyógyszertámogatás</t>
  </si>
  <si>
    <t>Előirányzat-csoport, kiemelt előirányzat megnevezése</t>
  </si>
  <si>
    <t>Tyukodi Székhely</t>
  </si>
  <si>
    <t>Urai Kirendeltség</t>
  </si>
  <si>
    <t>Működési bevételek (1.1.+…+1.10.)</t>
  </si>
  <si>
    <t xml:space="preserve"> - ebből EU támogatás</t>
  </si>
  <si>
    <t>- ebből EU-s támogatás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</si>
  <si>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</si>
  <si>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</si>
  <si>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</si>
  <si>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Feladatra jutó állami támogatás</t>
  </si>
  <si>
    <t>Önkormányzati kiegészítés</t>
  </si>
  <si>
    <t>Vagyoni típusu adók</t>
  </si>
  <si>
    <t>Kristályvíz Kft. Tagikölcsön</t>
  </si>
  <si>
    <t>Támogatás összge 
(Ft)</t>
  </si>
  <si>
    <t>Vagyoni típusú adók</t>
  </si>
  <si>
    <t>2017</t>
  </si>
  <si>
    <t>Pályázati önerő</t>
  </si>
  <si>
    <t>30 napon túli elismert tartozásállomány összesen: 0 Ft</t>
  </si>
  <si>
    <t xml:space="preserve"> Forintban !</t>
  </si>
  <si>
    <t>Forintban !</t>
  </si>
  <si>
    <t>Önkormányzat által saját hatáskörben adott ellátás</t>
  </si>
  <si>
    <t>Szentesi Háziorvosi Bt</t>
  </si>
  <si>
    <t>2018. évi előirányzat BEVÉTELEK</t>
  </si>
  <si>
    <t>Tyukod, 2018. március 5.</t>
  </si>
  <si>
    <t>2017. január 1 lakosságszám :2033 fő</t>
  </si>
  <si>
    <t>K I M U T A T Á S
a 2018. évben céljelleggel juttatott támogatásokról</t>
  </si>
  <si>
    <t>Területalapú támogatás 2017-2018. évi támogatás</t>
  </si>
  <si>
    <t>FVM erdőtelepítés 2017-2018. évi támogatása 310,14Ft/EUR, 4514 EUR</t>
  </si>
  <si>
    <t>Tyukodi Református Egyház</t>
  </si>
  <si>
    <t>harang felújítás</t>
  </si>
  <si>
    <t>Éves eredeti kiadási előirányzat: 47 253 139 Ft</t>
  </si>
  <si>
    <t>2018</t>
  </si>
  <si>
    <t>Belterületi kamera</t>
  </si>
  <si>
    <t>Orvosi eszköz beszerzés</t>
  </si>
  <si>
    <t>Mezei őrszolgálat működési támogatása,</t>
  </si>
  <si>
    <t>Efop biztos kezdet ház</t>
  </si>
  <si>
    <t>Könyv</t>
  </si>
  <si>
    <t>Top energetika</t>
  </si>
  <si>
    <t>Lakástámogatás</t>
  </si>
  <si>
    <t>Erdő fenntartás</t>
  </si>
  <si>
    <t>Földalapú támogatás</t>
  </si>
  <si>
    <t>Polgármesteri illetmény támogatása</t>
  </si>
  <si>
    <t>I.6</t>
  </si>
  <si>
    <t>ifjúságeü.tám. + helyi vállalk. tám.</t>
  </si>
  <si>
    <t>Egyéb működési támogatás</t>
  </si>
  <si>
    <t>2017. évi adóerőképesség 18.871.400.-Ft</t>
  </si>
  <si>
    <t>Egy lakosra jutó adóerőképesség: 9.282,5Ft</t>
  </si>
  <si>
    <t>Éves eredeti kiadási előirányzat: 128 168 605 Ft</t>
  </si>
  <si>
    <t>Energetikai pályázat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</si>
</sst>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8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 CE"/>
      <family val="0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Times New Roman CE"/>
      <family val="0"/>
    </font>
    <font>
      <sz val="6"/>
      <name val="Times New Roman CE"/>
      <family val="0"/>
    </font>
    <font>
      <b/>
      <sz val="6"/>
      <name val="Times New Roman CE"/>
      <family val="0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darkHorizontal"/>
    </fill>
    <fill>
      <patternFill patternType="lightHorizontal"/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thin"/>
      <bottom style="thin"/>
    </border>
    <border>
      <left style="thin"/>
      <right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787">
    <xf numFmtId="0" fontId="0" fillId="0" borderId="0" xfId="0" applyAlignment="1">
      <alignment/>
    </xf>
    <xf numFmtId="0" fontId="0" fillId="0" borderId="0" xfId="67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67" applyFont="1" applyFill="1" applyBorder="1" applyAlignment="1" applyProtection="1">
      <alignment horizontal="center" vertical="center" wrapText="1"/>
      <protection/>
    </xf>
    <xf numFmtId="0" fontId="6" fillId="0" borderId="0" xfId="67" applyFont="1" applyFill="1" applyBorder="1" applyAlignment="1" applyProtection="1">
      <alignment vertical="center" wrapText="1"/>
      <protection/>
    </xf>
    <xf numFmtId="0" fontId="17" fillId="0" borderId="10" xfId="67" applyFont="1" applyFill="1" applyBorder="1" applyAlignment="1" applyProtection="1">
      <alignment horizontal="left" vertical="center" wrapText="1" indent="1"/>
      <protection/>
    </xf>
    <xf numFmtId="0" fontId="17" fillId="0" borderId="11" xfId="67" applyFont="1" applyFill="1" applyBorder="1" applyAlignment="1" applyProtection="1">
      <alignment horizontal="left" vertical="center" wrapText="1" indent="1"/>
      <protection/>
    </xf>
    <xf numFmtId="0" fontId="17" fillId="0" borderId="12" xfId="67" applyFont="1" applyFill="1" applyBorder="1" applyAlignment="1" applyProtection="1">
      <alignment horizontal="left" vertical="center" wrapText="1" indent="1"/>
      <protection/>
    </xf>
    <xf numFmtId="0" fontId="17" fillId="0" borderId="13" xfId="67" applyFont="1" applyFill="1" applyBorder="1" applyAlignment="1" applyProtection="1">
      <alignment horizontal="left" vertical="center" wrapText="1" indent="1"/>
      <protection/>
    </xf>
    <xf numFmtId="0" fontId="17" fillId="0" borderId="14" xfId="67" applyFont="1" applyFill="1" applyBorder="1" applyAlignment="1" applyProtection="1">
      <alignment horizontal="left" vertical="center" wrapText="1" indent="1"/>
      <protection/>
    </xf>
    <xf numFmtId="0" fontId="17" fillId="0" borderId="15" xfId="67" applyFont="1" applyFill="1" applyBorder="1" applyAlignment="1" applyProtection="1">
      <alignment horizontal="left" vertical="center" wrapText="1" indent="1"/>
      <protection/>
    </xf>
    <xf numFmtId="49" fontId="17" fillId="0" borderId="16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67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67" applyFont="1" applyFill="1" applyBorder="1" applyAlignment="1" applyProtection="1">
      <alignment horizontal="left" vertical="center" wrapText="1" indent="1"/>
      <protection/>
    </xf>
    <xf numFmtId="0" fontId="15" fillId="0" borderId="22" xfId="67" applyFont="1" applyFill="1" applyBorder="1" applyAlignment="1" applyProtection="1">
      <alignment horizontal="left" vertical="center" wrapText="1" indent="1"/>
      <protection/>
    </xf>
    <xf numFmtId="0" fontId="15" fillId="0" borderId="23" xfId="67" applyFont="1" applyFill="1" applyBorder="1" applyAlignment="1" applyProtection="1">
      <alignment horizontal="left" vertical="center" wrapText="1" indent="1"/>
      <protection/>
    </xf>
    <xf numFmtId="0" fontId="15" fillId="0" borderId="24" xfId="67" applyFont="1" applyFill="1" applyBorder="1" applyAlignment="1" applyProtection="1">
      <alignment horizontal="left" vertical="center" wrapText="1" indent="1"/>
      <protection/>
    </xf>
    <xf numFmtId="0" fontId="7" fillId="0" borderId="22" xfId="67" applyFont="1" applyFill="1" applyBorder="1" applyAlignment="1" applyProtection="1">
      <alignment horizontal="center" vertical="center" wrapText="1"/>
      <protection/>
    </xf>
    <xf numFmtId="0" fontId="7" fillId="0" borderId="23" xfId="67" applyFont="1" applyFill="1" applyBorder="1" applyAlignment="1" applyProtection="1">
      <alignment horizontal="center" vertical="center" wrapText="1"/>
      <protection/>
    </xf>
    <xf numFmtId="0" fontId="15" fillId="0" borderId="23" xfId="67" applyFont="1" applyFill="1" applyBorder="1" applyAlignment="1" applyProtection="1">
      <alignment vertical="center" wrapText="1"/>
      <protection/>
    </xf>
    <xf numFmtId="0" fontId="15" fillId="0" borderId="25" xfId="67" applyFont="1" applyFill="1" applyBorder="1" applyAlignment="1" applyProtection="1">
      <alignment vertical="center" wrapText="1"/>
      <protection/>
    </xf>
    <xf numFmtId="0" fontId="15" fillId="0" borderId="22" xfId="67" applyFont="1" applyFill="1" applyBorder="1" applyAlignment="1" applyProtection="1">
      <alignment horizontal="center" vertical="center" wrapText="1"/>
      <protection/>
    </xf>
    <xf numFmtId="0" fontId="15" fillId="0" borderId="23" xfId="67" applyFont="1" applyFill="1" applyBorder="1" applyAlignment="1" applyProtection="1">
      <alignment horizontal="center" vertical="center" wrapText="1"/>
      <protection/>
    </xf>
    <xf numFmtId="0" fontId="15" fillId="0" borderId="26" xfId="67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6" xfId="67" applyFont="1" applyFill="1" applyBorder="1" applyAlignment="1" applyProtection="1">
      <alignment horizontal="center" vertical="center" wrapText="1"/>
      <protection/>
    </xf>
    <xf numFmtId="0" fontId="17" fillId="0" borderId="0" xfId="67" applyFont="1" applyFill="1">
      <alignment/>
      <protection/>
    </xf>
    <xf numFmtId="164" fontId="5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29" xfId="0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68" applyFont="1" applyFill="1" applyBorder="1" applyAlignment="1" applyProtection="1">
      <alignment horizontal="center" vertical="center" wrapText="1"/>
      <protection/>
    </xf>
    <xf numFmtId="0" fontId="7" fillId="0" borderId="25" xfId="68" applyFont="1" applyFill="1" applyBorder="1" applyAlignment="1" applyProtection="1">
      <alignment horizontal="center" vertical="center"/>
      <protection/>
    </xf>
    <xf numFmtId="0" fontId="7" fillId="0" borderId="31" xfId="68" applyFont="1" applyFill="1" applyBorder="1" applyAlignment="1" applyProtection="1">
      <alignment horizontal="center" vertical="center"/>
      <protection/>
    </xf>
    <xf numFmtId="0" fontId="4" fillId="0" borderId="0" xfId="68" applyFont="1" applyFill="1" applyProtection="1">
      <alignment/>
      <protection locked="0"/>
    </xf>
    <xf numFmtId="0" fontId="6" fillId="0" borderId="0" xfId="68" applyFont="1" applyFill="1" applyProtection="1">
      <alignment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67" applyFont="1" applyFill="1" applyBorder="1" applyAlignment="1" applyProtection="1">
      <alignment horizontal="left" vertical="center" wrapText="1" indent="1"/>
      <protection/>
    </xf>
    <xf numFmtId="0" fontId="6" fillId="0" borderId="0" xfId="67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67" applyFont="1" applyFill="1" applyBorder="1" applyAlignment="1" applyProtection="1">
      <alignment horizontal="left" vertical="center" wrapText="1"/>
      <protection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33" xfId="0" applyFont="1" applyFill="1" applyBorder="1" applyAlignment="1" applyProtection="1">
      <alignment horizontal="right"/>
      <protection/>
    </xf>
    <xf numFmtId="164" fontId="16" fillId="0" borderId="33" xfId="67" applyNumberFormat="1" applyFont="1" applyFill="1" applyBorder="1" applyAlignment="1" applyProtection="1">
      <alignment horizontal="left" vertical="center"/>
      <protection/>
    </xf>
    <xf numFmtId="0" fontId="17" fillId="0" borderId="34" xfId="67" applyFont="1" applyFill="1" applyBorder="1" applyAlignment="1" applyProtection="1">
      <alignment horizontal="left" vertical="center" wrapText="1" indent="1"/>
      <protection/>
    </xf>
    <xf numFmtId="0" fontId="17" fillId="0" borderId="11" xfId="67" applyFont="1" applyFill="1" applyBorder="1" applyAlignment="1" applyProtection="1">
      <alignment horizontal="left" indent="6"/>
      <protection/>
    </xf>
    <xf numFmtId="0" fontId="17" fillId="0" borderId="11" xfId="67" applyFont="1" applyFill="1" applyBorder="1" applyAlignment="1" applyProtection="1">
      <alignment horizontal="left" vertical="center" wrapText="1" indent="6"/>
      <protection/>
    </xf>
    <xf numFmtId="0" fontId="17" fillId="0" borderId="15" xfId="67" applyFont="1" applyFill="1" applyBorder="1" applyAlignment="1" applyProtection="1">
      <alignment horizontal="left" vertical="center" wrapText="1" indent="6"/>
      <protection/>
    </xf>
    <xf numFmtId="0" fontId="17" fillId="0" borderId="29" xfId="67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67" applyFont="1" applyFill="1" applyBorder="1">
      <alignment/>
      <protection/>
    </xf>
    <xf numFmtId="0" fontId="1" fillId="0" borderId="0" xfId="67" applyFont="1" applyFill="1">
      <alignment/>
      <protection/>
    </xf>
    <xf numFmtId="164" fontId="4" fillId="0" borderId="0" xfId="67" applyNumberFormat="1" applyFont="1" applyFill="1" applyBorder="1" applyAlignment="1" applyProtection="1">
      <alignment horizontal="centerContinuous" vertical="center"/>
      <protection/>
    </xf>
    <xf numFmtId="0" fontId="0" fillId="0" borderId="17" xfId="67" applyFont="1" applyFill="1" applyBorder="1" applyAlignment="1">
      <alignment horizontal="center" vertical="center"/>
      <protection/>
    </xf>
    <xf numFmtId="0" fontId="0" fillId="0" borderId="18" xfId="67" applyFont="1" applyFill="1" applyBorder="1" applyAlignment="1">
      <alignment horizontal="center" vertical="center"/>
      <protection/>
    </xf>
    <xf numFmtId="0" fontId="0" fillId="0" borderId="22" xfId="67" applyFont="1" applyFill="1" applyBorder="1" applyAlignment="1">
      <alignment horizontal="center" vertical="center"/>
      <protection/>
    </xf>
    <xf numFmtId="0" fontId="0" fillId="0" borderId="23" xfId="67" applyFont="1" applyFill="1" applyBorder="1" applyAlignment="1">
      <alignment horizontal="center" vertical="center"/>
      <protection/>
    </xf>
    <xf numFmtId="0" fontId="0" fillId="0" borderId="26" xfId="67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67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35" xfId="67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0" fillId="0" borderId="12" xfId="67" applyFont="1" applyFill="1" applyBorder="1" applyProtection="1">
      <alignment/>
      <protection locked="0"/>
    </xf>
    <xf numFmtId="0" fontId="0" fillId="0" borderId="11" xfId="67" applyFont="1" applyFill="1" applyBorder="1" applyProtection="1">
      <alignment/>
      <protection locked="0"/>
    </xf>
    <xf numFmtId="0" fontId="0" fillId="0" borderId="15" xfId="67" applyFont="1" applyFill="1" applyBorder="1" applyProtection="1">
      <alignment/>
      <protection locked="0"/>
    </xf>
    <xf numFmtId="0" fontId="15" fillId="0" borderId="20" xfId="67" applyFont="1" applyFill="1" applyBorder="1" applyAlignment="1" applyProtection="1">
      <alignment horizontal="center" vertical="center" wrapText="1"/>
      <protection/>
    </xf>
    <xf numFmtId="0" fontId="15" fillId="0" borderId="13" xfId="67" applyFont="1" applyFill="1" applyBorder="1" applyAlignment="1" applyProtection="1">
      <alignment horizontal="center" vertical="center" wrapText="1"/>
      <protection/>
    </xf>
    <xf numFmtId="0" fontId="15" fillId="0" borderId="36" xfId="67" applyFont="1" applyFill="1" applyBorder="1" applyAlignment="1" applyProtection="1">
      <alignment horizontal="center" vertical="center" wrapText="1"/>
      <protection/>
    </xf>
    <xf numFmtId="0" fontId="17" fillId="0" borderId="22" xfId="67" applyFont="1" applyFill="1" applyBorder="1" applyAlignment="1" applyProtection="1">
      <alignment horizontal="center" vertical="center"/>
      <protection/>
    </xf>
    <xf numFmtId="0" fontId="17" fillId="0" borderId="20" xfId="67" applyFont="1" applyFill="1" applyBorder="1" applyAlignment="1" applyProtection="1">
      <alignment horizontal="center" vertical="center"/>
      <protection/>
    </xf>
    <xf numFmtId="0" fontId="17" fillId="0" borderId="17" xfId="67" applyFont="1" applyFill="1" applyBorder="1" applyAlignment="1" applyProtection="1">
      <alignment horizontal="center" vertical="center"/>
      <protection/>
    </xf>
    <xf numFmtId="0" fontId="17" fillId="0" borderId="19" xfId="67" applyFont="1" applyFill="1" applyBorder="1" applyAlignment="1" applyProtection="1">
      <alignment horizontal="center" vertical="center"/>
      <protection/>
    </xf>
    <xf numFmtId="166" fontId="15" fillId="0" borderId="26" xfId="40" applyNumberFormat="1" applyFont="1" applyFill="1" applyBorder="1" applyAlignment="1" applyProtection="1">
      <alignment/>
      <protection/>
    </xf>
    <xf numFmtId="166" fontId="17" fillId="0" borderId="36" xfId="40" applyNumberFormat="1" applyFont="1" applyFill="1" applyBorder="1" applyAlignment="1" applyProtection="1">
      <alignment/>
      <protection locked="0"/>
    </xf>
    <xf numFmtId="166" fontId="17" fillId="0" borderId="28" xfId="40" applyNumberFormat="1" applyFont="1" applyFill="1" applyBorder="1" applyAlignment="1" applyProtection="1">
      <alignment/>
      <protection locked="0"/>
    </xf>
    <xf numFmtId="166" fontId="17" fillId="0" borderId="37" xfId="40" applyNumberFormat="1" applyFont="1" applyFill="1" applyBorder="1" applyAlignment="1" applyProtection="1">
      <alignment/>
      <protection locked="0"/>
    </xf>
    <xf numFmtId="0" fontId="17" fillId="0" borderId="13" xfId="67" applyFont="1" applyFill="1" applyBorder="1" applyProtection="1">
      <alignment/>
      <protection locked="0"/>
    </xf>
    <xf numFmtId="0" fontId="17" fillId="0" borderId="11" xfId="67" applyFont="1" applyFill="1" applyBorder="1" applyProtection="1">
      <alignment/>
      <protection locked="0"/>
    </xf>
    <xf numFmtId="0" fontId="17" fillId="0" borderId="15" xfId="67" applyFont="1" applyFill="1" applyBorder="1" applyProtection="1">
      <alignment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3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8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8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39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wrapText="1"/>
      <protection/>
    </xf>
    <xf numFmtId="164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5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27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8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7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35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6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47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49" xfId="0" applyFont="1" applyBorder="1" applyAlignment="1" applyProtection="1">
      <alignment horizontal="left" vertical="center" wrapText="1" indent="1"/>
      <protection/>
    </xf>
    <xf numFmtId="164" fontId="15" fillId="0" borderId="31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7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3" xfId="0" applyFont="1" applyFill="1" applyBorder="1" applyAlignment="1" applyProtection="1">
      <alignment horizontal="right" vertical="center"/>
      <protection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6" fontId="17" fillId="0" borderId="46" xfId="40" applyNumberFormat="1" applyFont="1" applyFill="1" applyBorder="1" applyAlignment="1" applyProtection="1">
      <alignment/>
      <protection locked="0"/>
    </xf>
    <xf numFmtId="166" fontId="17" fillId="0" borderId="42" xfId="40" applyNumberFormat="1" applyFont="1" applyFill="1" applyBorder="1" applyAlignment="1" applyProtection="1">
      <alignment/>
      <protection locked="0"/>
    </xf>
    <xf numFmtId="0" fontId="17" fillId="0" borderId="12" xfId="67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 quotePrefix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wrapText="1" indent="1"/>
      <protection/>
    </xf>
    <xf numFmtId="164" fontId="7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36" xfId="0" applyNumberFormat="1" applyFont="1" applyFill="1" applyBorder="1" applyAlignment="1" applyProtection="1">
      <alignment horizontal="right" vertical="center"/>
      <protection/>
    </xf>
    <xf numFmtId="49" fontId="7" fillId="0" borderId="52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53" xfId="67" applyFont="1" applyFill="1" applyBorder="1" applyAlignment="1" applyProtection="1">
      <alignment horizontal="center" vertical="center" wrapText="1"/>
      <protection/>
    </xf>
    <xf numFmtId="0" fontId="6" fillId="0" borderId="53" xfId="67" applyFont="1" applyFill="1" applyBorder="1" applyAlignment="1" applyProtection="1">
      <alignment vertical="center" wrapText="1"/>
      <protection/>
    </xf>
    <xf numFmtId="164" fontId="6" fillId="0" borderId="53" xfId="67" applyNumberFormat="1" applyFont="1" applyFill="1" applyBorder="1" applyAlignment="1" applyProtection="1">
      <alignment horizontal="right" vertical="center" wrapText="1" indent="1"/>
      <protection/>
    </xf>
    <xf numFmtId="0" fontId="17" fillId="0" borderId="53" xfId="67" applyFont="1" applyFill="1" applyBorder="1" applyAlignment="1" applyProtection="1">
      <alignment horizontal="right" vertical="center" wrapText="1" indent="1"/>
      <protection locked="0"/>
    </xf>
    <xf numFmtId="164" fontId="17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20" fillId="0" borderId="34" xfId="0" applyFont="1" applyBorder="1" applyAlignment="1" applyProtection="1">
      <alignment horizontal="left" vertical="center" wrapText="1" indent="1"/>
      <protection/>
    </xf>
    <xf numFmtId="0" fontId="2" fillId="0" borderId="0" xfId="67" applyFont="1" applyFill="1" applyProtection="1">
      <alignment/>
      <protection/>
    </xf>
    <xf numFmtId="0" fontId="2" fillId="0" borderId="0" xfId="67" applyFont="1" applyFill="1" applyAlignment="1" applyProtection="1">
      <alignment horizontal="right" vertical="center" indent="1"/>
      <protection/>
    </xf>
    <xf numFmtId="0" fontId="2" fillId="0" borderId="0" xfId="67" applyFont="1" applyFill="1">
      <alignment/>
      <protection/>
    </xf>
    <xf numFmtId="0" fontId="2" fillId="0" borderId="0" xfId="67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5" xfId="67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15" fillId="0" borderId="24" xfId="67" applyFont="1" applyFill="1" applyBorder="1" applyAlignment="1" applyProtection="1">
      <alignment horizontal="center" vertical="center" wrapText="1"/>
      <protection/>
    </xf>
    <xf numFmtId="0" fontId="15" fillId="0" borderId="25" xfId="67" applyFont="1" applyFill="1" applyBorder="1" applyAlignment="1" applyProtection="1">
      <alignment horizontal="center" vertical="center" wrapText="1"/>
      <protection/>
    </xf>
    <xf numFmtId="0" fontId="15" fillId="0" borderId="31" xfId="67" applyFont="1" applyFill="1" applyBorder="1" applyAlignment="1" applyProtection="1">
      <alignment horizontal="center" vertical="center" wrapText="1"/>
      <protection/>
    </xf>
    <xf numFmtId="0" fontId="17" fillId="0" borderId="12" xfId="67" applyFont="1" applyFill="1" applyBorder="1" applyAlignment="1" applyProtection="1">
      <alignment horizontal="left" vertical="center" wrapText="1" indent="6"/>
      <protection/>
    </xf>
    <xf numFmtId="0" fontId="17" fillId="0" borderId="0" xfId="67" applyFont="1" applyFill="1" applyProtection="1">
      <alignment/>
      <protection/>
    </xf>
    <xf numFmtId="0" fontId="0" fillId="0" borderId="0" xfId="67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4" xfId="0" applyFont="1" applyBorder="1" applyAlignment="1" applyProtection="1">
      <alignment wrapText="1"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67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67" applyNumberFormat="1" applyFont="1" applyFill="1" applyBorder="1" applyAlignment="1" applyProtection="1">
      <alignment horizontal="center" vertical="center" wrapText="1"/>
      <protection/>
    </xf>
    <xf numFmtId="49" fontId="17" fillId="0" borderId="17" xfId="67" applyNumberFormat="1" applyFont="1" applyFill="1" applyBorder="1" applyAlignment="1" applyProtection="1">
      <alignment horizontal="center" vertical="center" wrapText="1"/>
      <protection/>
    </xf>
    <xf numFmtId="49" fontId="17" fillId="0" borderId="19" xfId="67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49" xfId="0" applyFont="1" applyBorder="1" applyAlignment="1" applyProtection="1">
      <alignment horizontal="center" wrapText="1"/>
      <protection/>
    </xf>
    <xf numFmtId="49" fontId="17" fillId="0" borderId="20" xfId="67" applyNumberFormat="1" applyFont="1" applyFill="1" applyBorder="1" applyAlignment="1" applyProtection="1">
      <alignment horizontal="center" vertical="center" wrapText="1"/>
      <protection/>
    </xf>
    <xf numFmtId="49" fontId="17" fillId="0" borderId="16" xfId="67" applyNumberFormat="1" applyFont="1" applyFill="1" applyBorder="1" applyAlignment="1" applyProtection="1">
      <alignment horizontal="center" vertical="center" wrapText="1"/>
      <protection/>
    </xf>
    <xf numFmtId="49" fontId="17" fillId="0" borderId="21" xfId="67" applyNumberFormat="1" applyFont="1" applyFill="1" applyBorder="1" applyAlignment="1" applyProtection="1">
      <alignment horizontal="center" vertical="center" wrapText="1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164" fontId="15" fillId="0" borderId="35" xfId="67" applyNumberFormat="1" applyFont="1" applyFill="1" applyBorder="1" applyAlignment="1" applyProtection="1">
      <alignment horizontal="right" vertical="center" wrapText="1" indent="1"/>
      <protection/>
    </xf>
    <xf numFmtId="0" fontId="15" fillId="0" borderId="35" xfId="67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67" applyFont="1" applyFill="1" applyBorder="1" applyAlignment="1" applyProtection="1">
      <alignment horizontal="left" vertical="center" wrapText="1" indent="1"/>
      <protection/>
    </xf>
    <xf numFmtId="0" fontId="17" fillId="0" borderId="11" xfId="67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49" xfId="0" applyFont="1" applyBorder="1" applyAlignment="1" applyProtection="1">
      <alignment vertical="center" wrapText="1"/>
      <protection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67" applyFont="1" applyFill="1">
      <alignment/>
      <protection/>
    </xf>
    <xf numFmtId="0" fontId="15" fillId="0" borderId="22" xfId="67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49" xfId="67" applyFont="1" applyFill="1" applyBorder="1" applyAlignment="1" applyProtection="1">
      <alignment horizontal="left" vertical="center" wrapText="1" indent="1"/>
      <protection/>
    </xf>
    <xf numFmtId="0" fontId="15" fillId="0" borderId="34" xfId="67" applyFont="1" applyFill="1" applyBorder="1" applyAlignment="1" applyProtection="1">
      <alignment vertical="center" wrapText="1"/>
      <protection/>
    </xf>
    <xf numFmtId="164" fontId="15" fillId="0" borderId="38" xfId="67" applyNumberFormat="1" applyFont="1" applyFill="1" applyBorder="1" applyAlignment="1" applyProtection="1">
      <alignment horizontal="right" vertical="center" wrapText="1" indent="1"/>
      <protection/>
    </xf>
    <xf numFmtId="0" fontId="17" fillId="0" borderId="29" xfId="67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67" applyFont="1" applyFill="1" applyBorder="1" applyAlignment="1" applyProtection="1">
      <alignment horizontal="left" vertical="center" wrapText="1"/>
      <protection/>
    </xf>
    <xf numFmtId="49" fontId="7" fillId="0" borderId="52" xfId="0" applyNumberFormat="1" applyFont="1" applyFill="1" applyBorder="1" applyAlignment="1" applyProtection="1">
      <alignment horizontal="right" vertical="center" indent="1"/>
      <protection/>
    </xf>
    <xf numFmtId="49" fontId="15" fillId="0" borderId="22" xfId="67" applyNumberFormat="1" applyFont="1" applyFill="1" applyBorder="1" applyAlignment="1" applyProtection="1">
      <alignment horizontal="center" vertical="center" wrapText="1"/>
      <protection/>
    </xf>
    <xf numFmtId="164" fontId="17" fillId="0" borderId="56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Border="1" applyAlignment="1" applyProtection="1">
      <alignment horizontal="right" vertical="center" wrapText="1" indent="1"/>
      <protection/>
    </xf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0" fontId="15" fillId="0" borderId="57" xfId="67" applyFont="1" applyFill="1" applyBorder="1" applyAlignment="1" applyProtection="1">
      <alignment horizontal="center" vertical="center" wrapText="1"/>
      <protection/>
    </xf>
    <xf numFmtId="0" fontId="15" fillId="0" borderId="34" xfId="67" applyFont="1" applyFill="1" applyBorder="1" applyAlignment="1" applyProtection="1">
      <alignment vertical="center" wrapText="1"/>
      <protection/>
    </xf>
    <xf numFmtId="0" fontId="17" fillId="0" borderId="53" xfId="67" applyFont="1" applyFill="1" applyBorder="1" applyAlignment="1" applyProtection="1">
      <alignment horizontal="right" vertical="center" wrapText="1" indent="1"/>
      <protection/>
    </xf>
    <xf numFmtId="164" fontId="17" fillId="0" borderId="5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Border="1" applyProtection="1">
      <alignment/>
      <protection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67" applyFont="1" applyFill="1" applyBorder="1" applyAlignment="1" applyProtection="1">
      <alignment horizontal="center" vertical="center"/>
      <protection/>
    </xf>
    <xf numFmtId="0" fontId="15" fillId="0" borderId="26" xfId="67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29" fillId="0" borderId="12" xfId="40" applyNumberFormat="1" applyFont="1" applyFill="1" applyBorder="1" applyAlignment="1" applyProtection="1">
      <alignment/>
      <protection locked="0"/>
    </xf>
    <xf numFmtId="166" fontId="29" fillId="0" borderId="27" xfId="40" applyNumberFormat="1" applyFont="1" applyFill="1" applyBorder="1" applyAlignment="1">
      <alignment/>
    </xf>
    <xf numFmtId="166" fontId="29" fillId="0" borderId="11" xfId="40" applyNumberFormat="1" applyFont="1" applyFill="1" applyBorder="1" applyAlignment="1" applyProtection="1">
      <alignment/>
      <protection locked="0"/>
    </xf>
    <xf numFmtId="166" fontId="29" fillId="0" borderId="28" xfId="40" applyNumberFormat="1" applyFont="1" applyFill="1" applyBorder="1" applyAlignment="1">
      <alignment/>
    </xf>
    <xf numFmtId="166" fontId="29" fillId="0" borderId="15" xfId="40" applyNumberFormat="1" applyFont="1" applyFill="1" applyBorder="1" applyAlignment="1" applyProtection="1">
      <alignment/>
      <protection locked="0"/>
    </xf>
    <xf numFmtId="166" fontId="30" fillId="0" borderId="23" xfId="67" applyNumberFormat="1" applyFont="1" applyFill="1" applyBorder="1">
      <alignment/>
      <protection/>
    </xf>
    <xf numFmtId="166" fontId="30" fillId="0" borderId="26" xfId="67" applyNumberFormat="1" applyFont="1" applyFill="1" applyBorder="1">
      <alignment/>
      <protection/>
    </xf>
    <xf numFmtId="0" fontId="31" fillId="0" borderId="0" xfId="0" applyFont="1" applyAlignment="1" applyProtection="1">
      <alignment horizontal="right" vertical="top"/>
      <protection locked="0"/>
    </xf>
    <xf numFmtId="0" fontId="31" fillId="0" borderId="0" xfId="0" applyFont="1" applyAlignment="1" applyProtection="1">
      <alignment horizontal="right" vertical="top"/>
      <protection/>
    </xf>
    <xf numFmtId="0" fontId="16" fillId="0" borderId="31" xfId="0" applyFont="1" applyFill="1" applyBorder="1" applyAlignment="1" applyProtection="1">
      <alignment horizontal="center" vertical="center" wrapText="1"/>
      <protection/>
    </xf>
    <xf numFmtId="0" fontId="28" fillId="0" borderId="28" xfId="64" applyFont="1" applyFill="1" applyBorder="1" applyAlignment="1">
      <alignment horizontal="center" vertical="center" wrapText="1"/>
      <protection/>
    </xf>
    <xf numFmtId="0" fontId="8" fillId="0" borderId="17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vertical="center"/>
      <protection/>
    </xf>
    <xf numFmtId="0" fontId="8" fillId="0" borderId="28" xfId="64" applyFont="1" applyFill="1" applyBorder="1" applyAlignment="1">
      <alignment vertical="center"/>
      <protection/>
    </xf>
    <xf numFmtId="0" fontId="5" fillId="0" borderId="17" xfId="64" applyFont="1" applyFill="1" applyBorder="1" applyAlignment="1">
      <alignment horizontal="left"/>
      <protection/>
    </xf>
    <xf numFmtId="0" fontId="32" fillId="0" borderId="11" xfId="64" applyFont="1" applyFill="1" applyBorder="1" applyAlignment="1" applyProtection="1">
      <alignment horizontal="left" vertical="center" wrapText="1"/>
      <protection locked="0"/>
    </xf>
    <xf numFmtId="0" fontId="5" fillId="0" borderId="17" xfId="64" applyFont="1" applyFill="1" applyBorder="1">
      <alignment/>
      <protection/>
    </xf>
    <xf numFmtId="3" fontId="5" fillId="0" borderId="11" xfId="64" applyNumberFormat="1" applyFont="1" applyFill="1" applyBorder="1">
      <alignment/>
      <protection/>
    </xf>
    <xf numFmtId="0" fontId="33" fillId="0" borderId="11" xfId="64" applyFont="1" applyFill="1" applyBorder="1" applyAlignment="1" applyProtection="1">
      <alignment horizontal="left" vertical="center" wrapText="1"/>
      <protection locked="0"/>
    </xf>
    <xf numFmtId="0" fontId="33" fillId="0" borderId="11" xfId="64" applyFont="1" applyFill="1" applyBorder="1" applyAlignment="1" applyProtection="1">
      <alignment horizontal="left" vertical="center" wrapText="1"/>
      <protection/>
    </xf>
    <xf numFmtId="0" fontId="33" fillId="0" borderId="10" xfId="64" applyFont="1" applyFill="1" applyBorder="1" applyAlignment="1" applyProtection="1">
      <alignment horizontal="left" vertical="center" wrapText="1"/>
      <protection/>
    </xf>
    <xf numFmtId="0" fontId="3" fillId="0" borderId="22" xfId="64" applyFont="1" applyFill="1" applyBorder="1">
      <alignment/>
      <protection/>
    </xf>
    <xf numFmtId="0" fontId="3" fillId="0" borderId="23" xfId="64" applyFont="1" applyFill="1" applyBorder="1" applyAlignment="1" applyProtection="1">
      <alignment horizontal="left" vertical="center" wrapText="1"/>
      <protection/>
    </xf>
    <xf numFmtId="3" fontId="3" fillId="0" borderId="23" xfId="64" applyNumberFormat="1" applyFont="1" applyFill="1" applyBorder="1">
      <alignment/>
      <protection/>
    </xf>
    <xf numFmtId="0" fontId="33" fillId="0" borderId="12" xfId="64" applyFont="1" applyFill="1" applyBorder="1" applyAlignment="1" applyProtection="1">
      <alignment horizontal="left" vertical="center" wrapText="1"/>
      <protection/>
    </xf>
    <xf numFmtId="0" fontId="33" fillId="0" borderId="15" xfId="64" applyFont="1" applyFill="1" applyBorder="1" applyAlignment="1" applyProtection="1">
      <alignment horizontal="left" vertical="center" wrapText="1"/>
      <protection/>
    </xf>
    <xf numFmtId="0" fontId="3" fillId="0" borderId="22" xfId="64" applyFont="1" applyFill="1" applyBorder="1" applyAlignment="1" applyProtection="1">
      <alignment vertical="center"/>
      <protection/>
    </xf>
    <xf numFmtId="0" fontId="28" fillId="0" borderId="23" xfId="64" applyFont="1" applyFill="1" applyBorder="1" applyAlignment="1" applyProtection="1">
      <alignment horizontal="left" vertical="center" wrapText="1"/>
      <protection/>
    </xf>
    <xf numFmtId="0" fontId="28" fillId="0" borderId="11" xfId="64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/>
    </xf>
    <xf numFmtId="0" fontId="7" fillId="0" borderId="20" xfId="66" applyFont="1" applyFill="1" applyBorder="1" applyAlignment="1">
      <alignment horizontal="center" vertical="center" wrapText="1"/>
      <protection/>
    </xf>
    <xf numFmtId="164" fontId="3" fillId="0" borderId="0" xfId="66" applyNumberFormat="1" applyFont="1" applyFill="1" applyAlignment="1">
      <alignment horizontal="center" vertical="center" wrapText="1"/>
      <protection/>
    </xf>
    <xf numFmtId="164" fontId="0" fillId="0" borderId="17" xfId="66" applyNumberFormat="1" applyFont="1" applyFill="1" applyBorder="1" applyAlignment="1" applyProtection="1">
      <alignment vertical="center" wrapText="1"/>
      <protection locked="0"/>
    </xf>
    <xf numFmtId="164" fontId="3" fillId="0" borderId="22" xfId="66" applyNumberFormat="1" applyFont="1" applyFill="1" applyBorder="1" applyAlignment="1" applyProtection="1">
      <alignment horizontal="left" vertical="center" wrapText="1" indent="1"/>
      <protection locked="0"/>
    </xf>
    <xf numFmtId="3" fontId="33" fillId="0" borderId="11" xfId="43" applyNumberFormat="1" applyFont="1" applyBorder="1" applyAlignment="1">
      <alignment/>
    </xf>
    <xf numFmtId="0" fontId="33" fillId="0" borderId="17" xfId="61" applyFont="1" applyBorder="1">
      <alignment/>
      <protection/>
    </xf>
    <xf numFmtId="0" fontId="33" fillId="0" borderId="58" xfId="61" applyFont="1" applyBorder="1">
      <alignment/>
      <protection/>
    </xf>
    <xf numFmtId="164" fontId="14" fillId="0" borderId="0" xfId="66" applyNumberFormat="1" applyFont="1" applyFill="1" applyBorder="1" applyAlignment="1" applyProtection="1">
      <alignment horizontal="left" vertical="center" wrapText="1" indent="1"/>
      <protection locked="0"/>
    </xf>
    <xf numFmtId="3" fontId="14" fillId="0" borderId="0" xfId="43" applyNumberFormat="1" applyFont="1" applyFill="1" applyBorder="1" applyAlignment="1" applyProtection="1">
      <alignment vertical="center" wrapText="1"/>
      <protection locked="0"/>
    </xf>
    <xf numFmtId="3" fontId="0" fillId="0" borderId="0" xfId="43" applyNumberFormat="1" applyFont="1" applyFill="1" applyAlignment="1">
      <alignment vertical="center" wrapText="1"/>
    </xf>
    <xf numFmtId="164" fontId="7" fillId="0" borderId="0" xfId="66" applyNumberFormat="1" applyFont="1" applyFill="1" applyBorder="1" applyAlignment="1">
      <alignment horizontal="left" vertical="center" wrapText="1"/>
      <protection/>
    </xf>
    <xf numFmtId="3" fontId="7" fillId="0" borderId="0" xfId="43" applyNumberFormat="1" applyFont="1" applyFill="1" applyBorder="1" applyAlignment="1">
      <alignment vertical="center" wrapText="1"/>
    </xf>
    <xf numFmtId="164" fontId="3" fillId="0" borderId="0" xfId="66" applyNumberFormat="1" applyFont="1" applyFill="1" applyAlignment="1">
      <alignment vertical="center" wrapText="1"/>
      <protection/>
    </xf>
    <xf numFmtId="3" fontId="0" fillId="0" borderId="0" xfId="43" applyNumberFormat="1" applyFont="1" applyFill="1" applyBorder="1" applyAlignment="1">
      <alignment vertical="center" wrapText="1"/>
    </xf>
    <xf numFmtId="0" fontId="7" fillId="0" borderId="13" xfId="67" applyFont="1" applyFill="1" applyBorder="1" applyAlignment="1" applyProtection="1">
      <alignment horizontal="center" vertical="center" wrapText="1"/>
      <protection/>
    </xf>
    <xf numFmtId="0" fontId="7" fillId="0" borderId="20" xfId="65" applyFont="1" applyBorder="1" applyAlignment="1">
      <alignment horizontal="center" vertical="center" wrapText="1"/>
      <protection/>
    </xf>
    <xf numFmtId="0" fontId="7" fillId="0" borderId="13" xfId="65" applyFont="1" applyBorder="1" applyAlignment="1">
      <alignment horizontal="center" vertical="center"/>
      <protection/>
    </xf>
    <xf numFmtId="0" fontId="7" fillId="0" borderId="36" xfId="65" applyFont="1" applyBorder="1" applyAlignment="1">
      <alignment horizontal="center" vertical="center" wrapText="1"/>
      <protection/>
    </xf>
    <xf numFmtId="0" fontId="1" fillId="0" borderId="19" xfId="65" applyFont="1" applyBorder="1" applyAlignment="1">
      <alignment horizontal="center" vertical="center"/>
      <protection/>
    </xf>
    <xf numFmtId="0" fontId="1" fillId="0" borderId="15" xfId="65" applyFont="1" applyBorder="1" applyAlignment="1" applyProtection="1">
      <alignment horizontal="left" vertical="center" indent="1"/>
      <protection locked="0"/>
    </xf>
    <xf numFmtId="0" fontId="1" fillId="0" borderId="17" xfId="65" applyFont="1" applyBorder="1" applyAlignment="1">
      <alignment horizontal="center" vertical="center"/>
      <protection/>
    </xf>
    <xf numFmtId="0" fontId="1" fillId="0" borderId="11" xfId="65" applyFont="1" applyBorder="1" applyAlignment="1" applyProtection="1">
      <alignment horizontal="left" vertical="center" indent="1"/>
      <protection locked="0"/>
    </xf>
    <xf numFmtId="0" fontId="1" fillId="0" borderId="18" xfId="65" applyFont="1" applyFill="1" applyBorder="1" applyAlignment="1">
      <alignment horizontal="center" vertical="center"/>
      <protection/>
    </xf>
    <xf numFmtId="0" fontId="1" fillId="0" borderId="12" xfId="65" applyFont="1" applyBorder="1" applyAlignment="1" applyProtection="1">
      <alignment horizontal="left" vertical="center" indent="1"/>
      <protection locked="0"/>
    </xf>
    <xf numFmtId="0" fontId="4" fillId="0" borderId="43" xfId="65" applyFont="1" applyBorder="1" applyAlignment="1">
      <alignment vertical="center"/>
      <protection/>
    </xf>
    <xf numFmtId="0" fontId="4" fillId="0" borderId="44" xfId="65" applyFont="1" applyBorder="1" applyAlignment="1">
      <alignment vertical="center"/>
      <protection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horizontal="left" indent="4"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25" fillId="0" borderId="0" xfId="0" applyFont="1" applyAlignment="1" applyProtection="1">
      <alignment horizontal="right" vertical="top"/>
      <protection/>
    </xf>
    <xf numFmtId="0" fontId="7" fillId="0" borderId="59" xfId="0" applyFont="1" applyFill="1" applyBorder="1" applyAlignment="1" applyProtection="1">
      <alignment horizontal="center" vertical="center" wrapText="1"/>
      <protection/>
    </xf>
    <xf numFmtId="0" fontId="15" fillId="0" borderId="60" xfId="0" applyFont="1" applyFill="1" applyBorder="1" applyAlignment="1" applyProtection="1">
      <alignment horizontal="center" vertical="center" wrapText="1"/>
      <protection/>
    </xf>
    <xf numFmtId="164" fontId="7" fillId="0" borderId="60" xfId="0" applyNumberFormat="1" applyFont="1" applyFill="1" applyBorder="1" applyAlignment="1" applyProtection="1">
      <alignment horizontal="center" vertical="center" wrapText="1"/>
      <protection/>
    </xf>
    <xf numFmtId="164" fontId="7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34" xfId="67" applyFont="1" applyFill="1" applyBorder="1" applyAlignment="1" applyProtection="1" quotePrefix="1">
      <alignment horizontal="left" vertical="center" wrapText="1" indent="1"/>
      <protection/>
    </xf>
    <xf numFmtId="164" fontId="1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11" xfId="0" applyFont="1" applyBorder="1" applyAlignment="1">
      <alignment horizontal="center" vertical="center"/>
    </xf>
    <xf numFmtId="164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64" applyFont="1" applyFill="1" applyBorder="1" applyAlignment="1" applyProtection="1">
      <alignment horizontal="left" vertical="center"/>
      <protection/>
    </xf>
    <xf numFmtId="164" fontId="15" fillId="0" borderId="23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68" applyFont="1" applyFill="1" applyProtection="1">
      <alignment/>
      <protection locked="0"/>
    </xf>
    <xf numFmtId="0" fontId="2" fillId="0" borderId="0" xfId="68" applyFont="1" applyFill="1" applyProtection="1">
      <alignment/>
      <protection/>
    </xf>
    <xf numFmtId="0" fontId="5" fillId="0" borderId="0" xfId="0" applyFont="1" applyFill="1" applyAlignment="1">
      <alignment horizontal="right"/>
    </xf>
    <xf numFmtId="0" fontId="17" fillId="0" borderId="22" xfId="68" applyFont="1" applyFill="1" applyBorder="1" applyAlignment="1" applyProtection="1">
      <alignment horizontal="left" vertical="center" indent="1"/>
      <protection/>
    </xf>
    <xf numFmtId="0" fontId="2" fillId="0" borderId="0" xfId="68" applyFont="1" applyFill="1" applyAlignment="1" applyProtection="1">
      <alignment vertical="center"/>
      <protection/>
    </xf>
    <xf numFmtId="0" fontId="17" fillId="0" borderId="16" xfId="68" applyFont="1" applyFill="1" applyBorder="1" applyAlignment="1" applyProtection="1">
      <alignment horizontal="left" vertical="center" indent="1"/>
      <protection/>
    </xf>
    <xf numFmtId="0" fontId="17" fillId="0" borderId="10" xfId="68" applyFont="1" applyFill="1" applyBorder="1" applyAlignment="1" applyProtection="1">
      <alignment horizontal="left" vertical="center" wrapText="1" indent="1"/>
      <protection/>
    </xf>
    <xf numFmtId="164" fontId="40" fillId="0" borderId="10" xfId="68" applyNumberFormat="1" applyFont="1" applyFill="1" applyBorder="1" applyAlignment="1" applyProtection="1">
      <alignment vertical="center"/>
      <protection locked="0"/>
    </xf>
    <xf numFmtId="164" fontId="17" fillId="0" borderId="51" xfId="68" applyNumberFormat="1" applyFont="1" applyFill="1" applyBorder="1" applyAlignment="1" applyProtection="1">
      <alignment vertical="center"/>
      <protection/>
    </xf>
    <xf numFmtId="3" fontId="2" fillId="0" borderId="0" xfId="68" applyNumberFormat="1" applyFont="1" applyFill="1" applyAlignment="1" applyProtection="1">
      <alignment vertical="center"/>
      <protection/>
    </xf>
    <xf numFmtId="0" fontId="17" fillId="0" borderId="17" xfId="68" applyFont="1" applyFill="1" applyBorder="1" applyAlignment="1" applyProtection="1">
      <alignment horizontal="left" vertical="center" indent="1"/>
      <protection/>
    </xf>
    <xf numFmtId="0" fontId="17" fillId="0" borderId="11" xfId="68" applyFont="1" applyFill="1" applyBorder="1" applyAlignment="1" applyProtection="1">
      <alignment horizontal="left" vertical="center" wrapText="1" indent="1"/>
      <protection/>
    </xf>
    <xf numFmtId="164" fontId="40" fillId="0" borderId="11" xfId="68" applyNumberFormat="1" applyFont="1" applyFill="1" applyBorder="1" applyAlignment="1" applyProtection="1">
      <alignment vertical="center"/>
      <protection locked="0"/>
    </xf>
    <xf numFmtId="164" fontId="17" fillId="0" borderId="28" xfId="68" applyNumberFormat="1" applyFont="1" applyFill="1" applyBorder="1" applyAlignment="1" applyProtection="1">
      <alignment vertical="center"/>
      <protection/>
    </xf>
    <xf numFmtId="3" fontId="2" fillId="0" borderId="0" xfId="68" applyNumberFormat="1" applyFont="1" applyFill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17" fillId="0" borderId="12" xfId="68" applyFont="1" applyFill="1" applyBorder="1" applyAlignment="1" applyProtection="1">
      <alignment horizontal="left" vertical="center" wrapText="1" indent="1"/>
      <protection/>
    </xf>
    <xf numFmtId="164" fontId="40" fillId="0" borderId="12" xfId="68" applyNumberFormat="1" applyFont="1" applyFill="1" applyBorder="1" applyAlignment="1" applyProtection="1">
      <alignment vertical="center"/>
      <protection locked="0"/>
    </xf>
    <xf numFmtId="164" fontId="17" fillId="0" borderId="27" xfId="68" applyNumberFormat="1" applyFont="1" applyFill="1" applyBorder="1" applyAlignment="1" applyProtection="1">
      <alignment vertical="center"/>
      <protection/>
    </xf>
    <xf numFmtId="0" fontId="17" fillId="0" borderId="11" xfId="68" applyFont="1" applyFill="1" applyBorder="1" applyAlignment="1" applyProtection="1">
      <alignment horizontal="left" vertical="center" indent="1"/>
      <protection/>
    </xf>
    <xf numFmtId="0" fontId="7" fillId="0" borderId="23" xfId="68" applyFont="1" applyFill="1" applyBorder="1" applyAlignment="1" applyProtection="1">
      <alignment horizontal="left" vertical="center" indent="1"/>
      <protection/>
    </xf>
    <xf numFmtId="164" fontId="41" fillId="0" borderId="23" xfId="68" applyNumberFormat="1" applyFont="1" applyFill="1" applyBorder="1" applyAlignment="1" applyProtection="1">
      <alignment vertical="center"/>
      <protection/>
    </xf>
    <xf numFmtId="164" fontId="15" fillId="0" borderId="26" xfId="68" applyNumberFormat="1" applyFont="1" applyFill="1" applyBorder="1" applyAlignment="1" applyProtection="1">
      <alignment vertical="center"/>
      <protection/>
    </xf>
    <xf numFmtId="0" fontId="17" fillId="0" borderId="18" xfId="68" applyFont="1" applyFill="1" applyBorder="1" applyAlignment="1" applyProtection="1">
      <alignment horizontal="left" vertical="center" indent="1"/>
      <protection/>
    </xf>
    <xf numFmtId="0" fontId="17" fillId="0" borderId="12" xfId="68" applyFont="1" applyFill="1" applyBorder="1" applyAlignment="1" applyProtection="1">
      <alignment horizontal="left" vertical="center" indent="1"/>
      <protection/>
    </xf>
    <xf numFmtId="0" fontId="15" fillId="0" borderId="22" xfId="68" applyFont="1" applyFill="1" applyBorder="1" applyAlignment="1" applyProtection="1">
      <alignment horizontal="left" vertical="center" indent="1"/>
      <protection/>
    </xf>
    <xf numFmtId="0" fontId="7" fillId="0" borderId="23" xfId="68" applyFont="1" applyFill="1" applyBorder="1" applyAlignment="1" applyProtection="1">
      <alignment horizontal="left" indent="1"/>
      <protection/>
    </xf>
    <xf numFmtId="164" fontId="41" fillId="0" borderId="23" xfId="68" applyNumberFormat="1" applyFont="1" applyFill="1" applyBorder="1" applyProtection="1">
      <alignment/>
      <protection/>
    </xf>
    <xf numFmtId="164" fontId="15" fillId="0" borderId="26" xfId="68" applyNumberFormat="1" applyFont="1" applyFill="1" applyBorder="1" applyProtection="1">
      <alignment/>
      <protection/>
    </xf>
    <xf numFmtId="3" fontId="2" fillId="0" borderId="0" xfId="68" applyNumberFormat="1" applyFont="1" applyFill="1" applyProtection="1">
      <alignment/>
      <protection locked="0"/>
    </xf>
    <xf numFmtId="0" fontId="0" fillId="0" borderId="0" xfId="68" applyFont="1" applyFill="1" applyProtection="1">
      <alignment/>
      <protection/>
    </xf>
    <xf numFmtId="0" fontId="0" fillId="0" borderId="0" xfId="0" applyFont="1" applyAlignment="1">
      <alignment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/>
    </xf>
    <xf numFmtId="0" fontId="20" fillId="0" borderId="45" xfId="0" applyFont="1" applyBorder="1" applyAlignment="1" applyProtection="1">
      <alignment horizontal="left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5" xfId="0" applyNumberFormat="1" applyFont="1" applyFill="1" applyBorder="1" applyAlignment="1" applyProtection="1">
      <alignment vertical="center" wrapText="1"/>
      <protection/>
    </xf>
    <xf numFmtId="3" fontId="3" fillId="0" borderId="31" xfId="0" applyNumberFormat="1" applyFont="1" applyFill="1" applyBorder="1" applyAlignment="1" applyProtection="1">
      <alignment vertical="center" wrapText="1"/>
      <protection/>
    </xf>
    <xf numFmtId="3" fontId="0" fillId="0" borderId="29" xfId="0" applyNumberFormat="1" applyFont="1" applyFill="1" applyBorder="1" applyAlignment="1" applyProtection="1">
      <alignment vertical="center" wrapText="1"/>
      <protection/>
    </xf>
    <xf numFmtId="3" fontId="3" fillId="0" borderId="3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vertical="center" wrapText="1"/>
    </xf>
    <xf numFmtId="0" fontId="36" fillId="0" borderId="11" xfId="60" applyNumberFormat="1" applyFont="1" applyFill="1" applyBorder="1" applyAlignment="1">
      <alignment vertical="center" wrapText="1" readingOrder="1"/>
      <protection/>
    </xf>
    <xf numFmtId="3" fontId="36" fillId="0" borderId="11" xfId="0" applyNumberFormat="1" applyFont="1" applyFill="1" applyBorder="1" applyAlignment="1">
      <alignment/>
    </xf>
    <xf numFmtId="0" fontId="3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3" fontId="37" fillId="0" borderId="11" xfId="0" applyNumberFormat="1" applyFont="1" applyBorder="1" applyAlignment="1">
      <alignment/>
    </xf>
    <xf numFmtId="0" fontId="37" fillId="0" borderId="11" xfId="60" applyNumberFormat="1" applyFont="1" applyFill="1" applyBorder="1" applyAlignment="1">
      <alignment horizontal="left" vertical="center" wrapText="1" indent="4"/>
      <protection/>
    </xf>
    <xf numFmtId="3" fontId="37" fillId="0" borderId="11" xfId="0" applyNumberFormat="1" applyFont="1" applyFill="1" applyBorder="1" applyAlignment="1">
      <alignment/>
    </xf>
    <xf numFmtId="0" fontId="37" fillId="0" borderId="10" xfId="60" applyNumberFormat="1" applyFont="1" applyFill="1" applyBorder="1" applyAlignment="1">
      <alignment horizontal="left" vertical="center" wrapText="1" indent="4"/>
      <protection/>
    </xf>
    <xf numFmtId="3" fontId="8" fillId="0" borderId="11" xfId="0" applyNumberFormat="1" applyFont="1" applyBorder="1" applyAlignment="1">
      <alignment/>
    </xf>
    <xf numFmtId="0" fontId="33" fillId="0" borderId="11" xfId="60" applyNumberFormat="1" applyFont="1" applyFill="1" applyBorder="1" applyAlignment="1">
      <alignment horizontal="left" vertical="center" wrapText="1"/>
      <protection/>
    </xf>
    <xf numFmtId="0" fontId="42" fillId="33" borderId="11" xfId="60" applyNumberFormat="1" applyFont="1" applyFill="1" applyBorder="1" applyAlignment="1">
      <alignment vertical="center" wrapText="1" readingOrder="1"/>
      <protection/>
    </xf>
    <xf numFmtId="3" fontId="38" fillId="0" borderId="11" xfId="60" applyNumberFormat="1" applyFont="1" applyFill="1" applyBorder="1" applyAlignment="1">
      <alignment vertical="top" wrapText="1"/>
      <protection/>
    </xf>
    <xf numFmtId="0" fontId="0" fillId="0" borderId="0" xfId="0" applyFont="1" applyFill="1" applyAlignment="1">
      <alignment vertical="center" wrapText="1"/>
    </xf>
    <xf numFmtId="0" fontId="43" fillId="0" borderId="0" xfId="60" applyNumberFormat="1" applyFont="1" applyFill="1" applyBorder="1" applyAlignment="1">
      <alignment vertical="center" wrapText="1" readingOrder="1"/>
      <protection/>
    </xf>
    <xf numFmtId="3" fontId="43" fillId="0" borderId="0" xfId="43" applyNumberFormat="1" applyFont="1" applyAlignment="1">
      <alignment horizontal="right"/>
    </xf>
    <xf numFmtId="3" fontId="1" fillId="0" borderId="28" xfId="65" applyNumberFormat="1" applyFont="1" applyBorder="1" applyAlignment="1" applyProtection="1">
      <alignment horizontal="right" vertical="center" indent="1"/>
      <protection locked="0"/>
    </xf>
    <xf numFmtId="3" fontId="1" fillId="0" borderId="37" xfId="65" applyNumberFormat="1" applyFont="1" applyBorder="1" applyAlignment="1" applyProtection="1">
      <alignment horizontal="right" vertical="center" indent="1"/>
      <protection locked="0"/>
    </xf>
    <xf numFmtId="3" fontId="4" fillId="0" borderId="30" xfId="65" applyNumberFormat="1" applyFont="1" applyBorder="1" applyAlignment="1" applyProtection="1">
      <alignment horizontal="right" vertical="center" indent="1"/>
      <protection locked="0"/>
    </xf>
    <xf numFmtId="3" fontId="1" fillId="0" borderId="27" xfId="65" applyNumberFormat="1" applyFont="1" applyBorder="1" applyAlignment="1" applyProtection="1">
      <alignment horizontal="right" vertical="center" indent="1"/>
      <protection locked="0"/>
    </xf>
    <xf numFmtId="164" fontId="0" fillId="34" borderId="48" xfId="0" applyNumberFormat="1" applyFont="1" applyFill="1" applyBorder="1" applyAlignment="1" applyProtection="1">
      <alignment horizontal="left" vertical="center" wrapText="1" indent="2"/>
      <protection/>
    </xf>
    <xf numFmtId="3" fontId="4" fillId="0" borderId="38" xfId="65" applyNumberFormat="1" applyFont="1" applyFill="1" applyBorder="1" applyAlignment="1">
      <alignment horizontal="right" vertical="center" indent="1"/>
      <protection/>
    </xf>
    <xf numFmtId="164" fontId="0" fillId="0" borderId="0" xfId="66" applyNumberFormat="1" applyFont="1" applyFill="1" applyAlignment="1">
      <alignment horizontal="left" vertical="center" wrapText="1"/>
      <protection/>
    </xf>
    <xf numFmtId="164" fontId="0" fillId="0" borderId="0" xfId="66" applyNumberFormat="1" applyFont="1" applyFill="1" applyAlignment="1">
      <alignment vertical="center" wrapText="1"/>
      <protection/>
    </xf>
    <xf numFmtId="0" fontId="0" fillId="0" borderId="17" xfId="66" applyFont="1" applyFill="1" applyBorder="1" applyAlignment="1">
      <alignment vertical="center" wrapText="1"/>
      <protection/>
    </xf>
    <xf numFmtId="3" fontId="0" fillId="0" borderId="11" xfId="43" applyNumberFormat="1" applyFont="1" applyFill="1" applyBorder="1" applyAlignment="1" applyProtection="1">
      <alignment vertical="center" wrapText="1"/>
      <protection/>
    </xf>
    <xf numFmtId="164" fontId="0" fillId="0" borderId="0" xfId="66" applyNumberFormat="1" applyFont="1" applyFill="1" applyAlignment="1" applyProtection="1">
      <alignment vertical="center" wrapText="1"/>
      <protection/>
    </xf>
    <xf numFmtId="3" fontId="0" fillId="0" borderId="11" xfId="43" applyNumberFormat="1" applyFont="1" applyFill="1" applyBorder="1" applyAlignment="1" applyProtection="1">
      <alignment vertical="center" wrapText="1"/>
      <protection locked="0"/>
    </xf>
    <xf numFmtId="164" fontId="0" fillId="0" borderId="16" xfId="66" applyNumberFormat="1" applyFont="1" applyFill="1" applyBorder="1" applyAlignment="1" applyProtection="1">
      <alignment vertical="center" wrapText="1"/>
      <protection locked="0"/>
    </xf>
    <xf numFmtId="3" fontId="0" fillId="0" borderId="10" xfId="43" applyNumberFormat="1" applyFont="1" applyFill="1" applyBorder="1" applyAlignment="1" applyProtection="1">
      <alignment vertical="center" wrapText="1"/>
      <protection locked="0"/>
    </xf>
    <xf numFmtId="3" fontId="3" fillId="0" borderId="23" xfId="43" applyNumberFormat="1" applyFont="1" applyFill="1" applyBorder="1" applyAlignment="1" applyProtection="1">
      <alignment vertical="center" wrapText="1"/>
      <protection locked="0"/>
    </xf>
    <xf numFmtId="164" fontId="0" fillId="0" borderId="0" xfId="66" applyNumberFormat="1" applyFont="1" applyFill="1" applyAlignment="1">
      <alignment horizontal="center" vertical="center" wrapText="1"/>
      <protection/>
    </xf>
    <xf numFmtId="164" fontId="0" fillId="0" borderId="0" xfId="6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7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vertical="center"/>
      <protection/>
    </xf>
    <xf numFmtId="3" fontId="5" fillId="0" borderId="28" xfId="64" applyNumberFormat="1" applyFont="1" applyFill="1" applyBorder="1">
      <alignment/>
      <protection/>
    </xf>
    <xf numFmtId="0" fontId="0" fillId="0" borderId="17" xfId="64" applyFont="1" applyFill="1" applyBorder="1">
      <alignment/>
      <protection/>
    </xf>
    <xf numFmtId="3" fontId="0" fillId="0" borderId="11" xfId="64" applyNumberFormat="1" applyFont="1" applyFill="1" applyBorder="1">
      <alignment/>
      <protection/>
    </xf>
    <xf numFmtId="3" fontId="0" fillId="0" borderId="28" xfId="64" applyNumberFormat="1" applyFont="1" applyFill="1" applyBorder="1">
      <alignment/>
      <protection/>
    </xf>
    <xf numFmtId="0" fontId="0" fillId="0" borderId="17" xfId="64" applyFont="1" applyFill="1" applyBorder="1" applyAlignment="1">
      <alignment horizontal="left"/>
      <protection/>
    </xf>
    <xf numFmtId="0" fontId="0" fillId="0" borderId="10" xfId="64" applyFont="1" applyFill="1" applyBorder="1">
      <alignment/>
      <protection/>
    </xf>
    <xf numFmtId="16" fontId="0" fillId="0" borderId="16" xfId="64" applyNumberFormat="1" applyFont="1" applyFill="1" applyBorder="1" applyAlignment="1" applyProtection="1">
      <alignment horizontal="left" vertical="center"/>
      <protection/>
    </xf>
    <xf numFmtId="0" fontId="0" fillId="0" borderId="16" xfId="64" applyFont="1" applyFill="1" applyBorder="1">
      <alignment/>
      <protection/>
    </xf>
    <xf numFmtId="3" fontId="0" fillId="0" borderId="10" xfId="64" applyNumberFormat="1" applyFont="1" applyFill="1" applyBorder="1">
      <alignment/>
      <protection/>
    </xf>
    <xf numFmtId="3" fontId="0" fillId="0" borderId="51" xfId="64" applyNumberFormat="1" applyFont="1" applyFill="1" applyBorder="1">
      <alignment/>
      <protection/>
    </xf>
    <xf numFmtId="3" fontId="3" fillId="0" borderId="26" xfId="64" applyNumberFormat="1" applyFont="1" applyFill="1" applyBorder="1">
      <alignment/>
      <protection/>
    </xf>
    <xf numFmtId="0" fontId="0" fillId="0" borderId="18" xfId="64" applyFont="1" applyFill="1" applyBorder="1" applyAlignment="1" applyProtection="1">
      <alignment horizontal="left" vertical="center"/>
      <protection/>
    </xf>
    <xf numFmtId="0" fontId="0" fillId="0" borderId="18" xfId="64" applyFont="1" applyFill="1" applyBorder="1">
      <alignment/>
      <protection/>
    </xf>
    <xf numFmtId="3" fontId="0" fillId="0" borderId="12" xfId="64" applyNumberFormat="1" applyFont="1" applyFill="1" applyBorder="1">
      <alignment/>
      <protection/>
    </xf>
    <xf numFmtId="3" fontId="0" fillId="0" borderId="27" xfId="64" applyNumberFormat="1" applyFont="1" applyFill="1" applyBorder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7" xfId="64" applyFont="1" applyFill="1" applyBorder="1" applyAlignment="1" applyProtection="1">
      <alignment vertical="center"/>
      <protection/>
    </xf>
    <xf numFmtId="0" fontId="0" fillId="0" borderId="19" xfId="64" applyFont="1" applyFill="1" applyBorder="1" applyAlignment="1" applyProtection="1">
      <alignment vertical="center"/>
      <protection/>
    </xf>
    <xf numFmtId="0" fontId="0" fillId="0" borderId="19" xfId="64" applyFont="1" applyFill="1" applyBorder="1">
      <alignment/>
      <protection/>
    </xf>
    <xf numFmtId="3" fontId="0" fillId="0" borderId="15" xfId="64" applyNumberFormat="1" applyFont="1" applyFill="1" applyBorder="1">
      <alignment/>
      <protection/>
    </xf>
    <xf numFmtId="3" fontId="0" fillId="0" borderId="37" xfId="64" applyNumberFormat="1" applyFont="1" applyFill="1" applyBorder="1">
      <alignment/>
      <protection/>
    </xf>
    <xf numFmtId="0" fontId="0" fillId="0" borderId="18" xfId="64" applyFont="1" applyFill="1" applyBorder="1" applyAlignment="1" applyProtection="1">
      <alignment vertical="center"/>
      <protection/>
    </xf>
    <xf numFmtId="3" fontId="3" fillId="0" borderId="28" xfId="64" applyNumberFormat="1" applyFont="1" applyFill="1" applyBorder="1">
      <alignment/>
      <protection/>
    </xf>
    <xf numFmtId="0" fontId="0" fillId="0" borderId="22" xfId="64" applyFont="1" applyFill="1" applyBorder="1">
      <alignment/>
      <protection/>
    </xf>
    <xf numFmtId="3" fontId="0" fillId="0" borderId="23" xfId="64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7" fillId="0" borderId="64" xfId="0" applyNumberFormat="1" applyFont="1" applyFill="1" applyBorder="1" applyAlignment="1" applyProtection="1">
      <alignment horizontal="center" vertical="center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6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49" fontId="29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48" xfId="0" applyNumberFormat="1" applyFont="1" applyFill="1" applyBorder="1" applyAlignment="1" applyProtection="1">
      <alignment vertical="center" wrapText="1"/>
      <protection/>
    </xf>
    <xf numFmtId="164" fontId="29" fillId="0" borderId="22" xfId="0" applyNumberFormat="1" applyFont="1" applyFill="1" applyBorder="1" applyAlignment="1" applyProtection="1">
      <alignment vertical="center" wrapText="1"/>
      <protection/>
    </xf>
    <xf numFmtId="164" fontId="29" fillId="0" borderId="23" xfId="0" applyNumberFormat="1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164" fontId="17" fillId="0" borderId="48" xfId="0" applyNumberFormat="1" applyFont="1" applyFill="1" applyBorder="1" applyAlignment="1" applyProtection="1">
      <alignment vertical="center" wrapTex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66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66" xfId="0" applyNumberFormat="1" applyFont="1" applyFill="1" applyBorder="1" applyAlignment="1" applyProtection="1">
      <alignment vertical="center" wrapText="1"/>
      <protection locked="0"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29" fillId="0" borderId="28" xfId="0" applyNumberFormat="1" applyFont="1" applyFill="1" applyBorder="1" applyAlignment="1" applyProtection="1">
      <alignment vertical="center" wrapText="1"/>
      <protection locked="0"/>
    </xf>
    <xf numFmtId="164" fontId="17" fillId="0" borderId="66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67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67" xfId="0" applyNumberFormat="1" applyFont="1" applyFill="1" applyBorder="1" applyAlignment="1" applyProtection="1">
      <alignment vertical="center" wrapText="1"/>
      <protection locked="0"/>
    </xf>
    <xf numFmtId="164" fontId="29" fillId="0" borderId="19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37" xfId="0" applyNumberFormat="1" applyFont="1" applyFill="1" applyBorder="1" applyAlignment="1" applyProtection="1">
      <alignment vertical="center" wrapText="1"/>
      <protection locked="0"/>
    </xf>
    <xf numFmtId="164" fontId="17" fillId="0" borderId="67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8" xfId="0" applyNumberFormat="1" applyFont="1" applyFill="1" applyBorder="1" applyAlignment="1" applyProtection="1">
      <alignment horizontal="left" vertical="center" wrapText="1" indent="1"/>
      <protection locked="0"/>
    </xf>
    <xf numFmtId="49" fontId="29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65" xfId="0" applyNumberFormat="1" applyFont="1" applyFill="1" applyBorder="1" applyAlignment="1" applyProtection="1">
      <alignment vertical="center" wrapText="1"/>
      <protection locked="0"/>
    </xf>
    <xf numFmtId="164" fontId="29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164" fontId="29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65" xfId="0" applyNumberFormat="1" applyFont="1" applyFill="1" applyBorder="1" applyAlignment="1" applyProtection="1">
      <alignment vertical="center" wrapText="1"/>
      <protection/>
    </xf>
    <xf numFmtId="164" fontId="29" fillId="35" borderId="60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25" xfId="67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67" applyNumberFormat="1" applyFont="1" applyFill="1" applyBorder="1" applyAlignment="1" applyProtection="1">
      <alignment horizontal="right" vertical="center" wrapText="1" indent="1"/>
      <protection/>
    </xf>
    <xf numFmtId="164" fontId="17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9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35" xfId="0" applyNumberFormat="1" applyFont="1" applyBorder="1" applyAlignment="1" applyProtection="1" quotePrefix="1">
      <alignment horizontal="right" vertical="center" wrapText="1" indent="1"/>
      <protection/>
    </xf>
    <xf numFmtId="0" fontId="39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70" xfId="0" applyFont="1" applyFill="1" applyBorder="1" applyAlignment="1" applyProtection="1">
      <alignment/>
      <protection/>
    </xf>
    <xf numFmtId="0" fontId="5" fillId="0" borderId="7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6" fontId="0" fillId="0" borderId="0" xfId="0" applyNumberFormat="1" applyFont="1" applyFill="1" applyAlignment="1">
      <alignment vertical="center" wrapText="1"/>
    </xf>
    <xf numFmtId="164" fontId="17" fillId="0" borderId="27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NumberFormat="1" applyFont="1" applyFill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49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28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37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35" borderId="23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8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3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35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6" fontId="17" fillId="0" borderId="69" xfId="40" applyNumberFormat="1" applyFont="1" applyFill="1" applyBorder="1" applyAlignment="1" applyProtection="1">
      <alignment/>
      <protection locked="0"/>
    </xf>
    <xf numFmtId="172" fontId="3" fillId="0" borderId="15" xfId="67" applyNumberFormat="1" applyFont="1" applyFill="1" applyBorder="1" applyAlignment="1">
      <alignment horizontal="center" vertical="center" wrapText="1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3" fillId="0" borderId="23" xfId="67" applyFont="1" applyFill="1" applyBorder="1">
      <alignment/>
      <protection/>
    </xf>
    <xf numFmtId="0" fontId="4" fillId="0" borderId="0" xfId="67" applyFont="1" applyFill="1">
      <alignment/>
      <protection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6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7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7" applyFont="1" applyFill="1" applyAlignment="1" applyProtection="1">
      <alignment/>
      <protection/>
    </xf>
    <xf numFmtId="0" fontId="2" fillId="0" borderId="0" xfId="67" applyFont="1" applyFill="1" applyBorder="1" applyProtection="1">
      <alignment/>
      <protection/>
    </xf>
    <xf numFmtId="164" fontId="16" fillId="0" borderId="33" xfId="67" applyNumberFormat="1" applyFont="1" applyFill="1" applyBorder="1" applyAlignment="1" applyProtection="1">
      <alignment horizontal="left" vertical="center"/>
      <protection/>
    </xf>
    <xf numFmtId="164" fontId="6" fillId="0" borderId="0" xfId="67" applyNumberFormat="1" applyFont="1" applyFill="1" applyBorder="1" applyAlignment="1" applyProtection="1">
      <alignment horizontal="center" vertical="center"/>
      <protection/>
    </xf>
    <xf numFmtId="164" fontId="16" fillId="0" borderId="33" xfId="67" applyNumberFormat="1" applyFont="1" applyFill="1" applyBorder="1" applyAlignment="1" applyProtection="1">
      <alignment horizontal="left"/>
      <protection/>
    </xf>
    <xf numFmtId="0" fontId="6" fillId="0" borderId="0" xfId="67" applyFont="1" applyFill="1" applyAlignment="1" applyProtection="1">
      <alignment horizontal="center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6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36" xfId="67" applyFont="1" applyFill="1" applyBorder="1" applyAlignment="1">
      <alignment horizontal="center" vertical="center" wrapText="1"/>
      <protection/>
    </xf>
    <xf numFmtId="0" fontId="3" fillId="0" borderId="37" xfId="67" applyFont="1" applyFill="1" applyBorder="1" applyAlignment="1">
      <alignment horizontal="center" vertical="center" wrapText="1"/>
      <protection/>
    </xf>
    <xf numFmtId="0" fontId="3" fillId="0" borderId="20" xfId="67" applyFont="1" applyFill="1" applyBorder="1" applyAlignment="1">
      <alignment horizontal="center" vertical="center" wrapText="1"/>
      <protection/>
    </xf>
    <xf numFmtId="0" fontId="3" fillId="0" borderId="19" xfId="67" applyFont="1" applyFill="1" applyBorder="1" applyAlignment="1">
      <alignment horizontal="center" vertical="center" wrapText="1"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5" xfId="67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67" applyFont="1" applyFill="1" applyBorder="1" applyAlignment="1" applyProtection="1">
      <alignment horizontal="left"/>
      <protection/>
    </xf>
    <xf numFmtId="0" fontId="7" fillId="0" borderId="23" xfId="67" applyFont="1" applyFill="1" applyBorder="1" applyAlignment="1" applyProtection="1">
      <alignment horizontal="left"/>
      <protection/>
    </xf>
    <xf numFmtId="0" fontId="17" fillId="0" borderId="53" xfId="67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7" fillId="0" borderId="43" xfId="0" applyFont="1" applyFill="1" applyBorder="1" applyAlignment="1" applyProtection="1">
      <alignment horizontal="left" indent="1"/>
      <protection/>
    </xf>
    <xf numFmtId="0" fontId="7" fillId="0" borderId="44" xfId="0" applyFont="1" applyFill="1" applyBorder="1" applyAlignment="1" applyProtection="1">
      <alignment horizontal="left" indent="1"/>
      <protection/>
    </xf>
    <xf numFmtId="0" fontId="7" fillId="0" borderId="45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36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37" xfId="0" applyFont="1" applyFill="1" applyBorder="1" applyAlignment="1" applyProtection="1">
      <alignment horizontal="right" inden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26" xfId="0" applyFont="1" applyFill="1" applyBorder="1" applyAlignment="1" applyProtection="1">
      <alignment horizontal="right" indent="1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7" fillId="0" borderId="77" xfId="0" applyFont="1" applyFill="1" applyBorder="1" applyAlignment="1" applyProtection="1">
      <alignment horizontal="center"/>
      <protection/>
    </xf>
    <xf numFmtId="0" fontId="17" fillId="0" borderId="55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0" fontId="17" fillId="0" borderId="40" xfId="0" applyFont="1" applyFill="1" applyBorder="1" applyAlignment="1" applyProtection="1">
      <alignment horizontal="left" indent="1"/>
      <protection locked="0"/>
    </xf>
    <xf numFmtId="0" fontId="17" fillId="0" borderId="41" xfId="0" applyFont="1" applyFill="1" applyBorder="1" applyAlignment="1" applyProtection="1">
      <alignment horizontal="left" indent="1"/>
      <protection locked="0"/>
    </xf>
    <xf numFmtId="0" fontId="17" fillId="0" borderId="8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71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4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3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73" xfId="0" applyNumberFormat="1" applyFont="1" applyFill="1" applyBorder="1" applyAlignment="1" applyProtection="1">
      <alignment horizontal="center" vertical="center"/>
      <protection/>
    </xf>
    <xf numFmtId="164" fontId="7" fillId="0" borderId="55" xfId="0" applyNumberFormat="1" applyFont="1" applyFill="1" applyBorder="1" applyAlignment="1" applyProtection="1">
      <alignment horizontal="center" vertical="center"/>
      <protection/>
    </xf>
    <xf numFmtId="164" fontId="7" fillId="0" borderId="78" xfId="0" applyNumberFormat="1" applyFont="1" applyFill="1" applyBorder="1" applyAlignment="1" applyProtection="1">
      <alignment horizontal="center" vertical="center"/>
      <protection/>
    </xf>
    <xf numFmtId="164" fontId="7" fillId="0" borderId="69" xfId="0" applyNumberFormat="1" applyFont="1" applyFill="1" applyBorder="1" applyAlignment="1" applyProtection="1">
      <alignment horizontal="center" vertical="center"/>
      <protection/>
    </xf>
    <xf numFmtId="0" fontId="17" fillId="0" borderId="53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8" fillId="0" borderId="71" xfId="0" applyFont="1" applyFill="1" applyBorder="1" applyAlignment="1">
      <alignment horizontal="center" vertical="center" textRotation="180"/>
    </xf>
    <xf numFmtId="0" fontId="3" fillId="0" borderId="22" xfId="64" applyFont="1" applyFill="1" applyBorder="1" applyAlignment="1">
      <alignment/>
      <protection/>
    </xf>
    <xf numFmtId="0" fontId="3" fillId="0" borderId="23" xfId="64" applyFont="1" applyFill="1" applyBorder="1" applyAlignment="1">
      <alignment/>
      <protection/>
    </xf>
    <xf numFmtId="0" fontId="13" fillId="0" borderId="33" xfId="0" applyFont="1" applyFill="1" applyBorder="1" applyAlignment="1" applyProtection="1">
      <alignment horizontal="center" vertical="center"/>
      <protection/>
    </xf>
    <xf numFmtId="0" fontId="28" fillId="0" borderId="20" xfId="64" applyFont="1" applyFill="1" applyBorder="1" applyAlignment="1">
      <alignment horizontal="center" vertical="center" wrapText="1"/>
      <protection/>
    </xf>
    <xf numFmtId="0" fontId="0" fillId="0" borderId="13" xfId="64" applyFont="1" applyBorder="1" applyAlignment="1">
      <alignment/>
      <protection/>
    </xf>
    <xf numFmtId="0" fontId="0" fillId="0" borderId="17" xfId="64" applyFont="1" applyBorder="1" applyAlignment="1">
      <alignment/>
      <protection/>
    </xf>
    <xf numFmtId="0" fontId="0" fillId="0" borderId="11" xfId="64" applyFont="1" applyBorder="1" applyAlignment="1">
      <alignment/>
      <protection/>
    </xf>
    <xf numFmtId="0" fontId="28" fillId="0" borderId="20" xfId="63" applyFont="1" applyFill="1" applyBorder="1" applyAlignment="1">
      <alignment horizontal="center" vertical="center" wrapText="1"/>
      <protection/>
    </xf>
    <xf numFmtId="0" fontId="28" fillId="0" borderId="17" xfId="63" applyFont="1" applyFill="1" applyBorder="1" applyAlignment="1">
      <alignment horizontal="center" vertical="center" wrapText="1"/>
      <protection/>
    </xf>
    <xf numFmtId="0" fontId="28" fillId="0" borderId="13" xfId="63" applyFont="1" applyFill="1" applyBorder="1" applyAlignment="1" quotePrefix="1">
      <alignment horizontal="center" vertical="center" wrapText="1"/>
      <protection/>
    </xf>
    <xf numFmtId="0" fontId="28" fillId="0" borderId="11" xfId="63" applyFont="1" applyFill="1" applyBorder="1" applyAlignment="1">
      <alignment horizontal="center" vertical="center" wrapText="1"/>
      <protection/>
    </xf>
    <xf numFmtId="0" fontId="28" fillId="0" borderId="36" xfId="63" applyFont="1" applyFill="1" applyBorder="1" applyAlignment="1">
      <alignment horizontal="center" vertical="center" wrapText="1"/>
      <protection/>
    </xf>
    <xf numFmtId="0" fontId="28" fillId="0" borderId="28" xfId="63" applyFont="1" applyFill="1" applyBorder="1" applyAlignment="1">
      <alignment horizontal="center" vertical="center" wrapText="1"/>
      <protection/>
    </xf>
    <xf numFmtId="0" fontId="28" fillId="0" borderId="17" xfId="64" applyFont="1" applyFill="1" applyBorder="1" applyAlignment="1">
      <alignment horizontal="center" vertical="center" wrapText="1"/>
      <protection/>
    </xf>
    <xf numFmtId="0" fontId="0" fillId="0" borderId="11" xfId="64" applyFont="1" applyBorder="1" applyAlignment="1">
      <alignment vertical="center"/>
      <protection/>
    </xf>
    <xf numFmtId="0" fontId="6" fillId="0" borderId="33" xfId="0" applyFont="1" applyBorder="1" applyAlignment="1">
      <alignment horizontal="center" wrapText="1"/>
    </xf>
    <xf numFmtId="0" fontId="0" fillId="0" borderId="33" xfId="0" applyFont="1" applyBorder="1" applyAlignment="1">
      <alignment/>
    </xf>
    <xf numFmtId="0" fontId="4" fillId="0" borderId="21" xfId="65" applyFont="1" applyBorder="1" applyAlignment="1" applyProtection="1">
      <alignment horizontal="left" vertical="center"/>
      <protection locked="0"/>
    </xf>
    <xf numFmtId="0" fontId="1" fillId="0" borderId="29" xfId="65" applyFont="1" applyBorder="1" applyAlignment="1">
      <alignment vertical="center"/>
      <protection/>
    </xf>
    <xf numFmtId="49" fontId="7" fillId="0" borderId="62" xfId="0" applyNumberFormat="1" applyFont="1" applyFill="1" applyBorder="1" applyAlignment="1" applyProtection="1">
      <alignment horizontal="right" vertical="center"/>
      <protection/>
    </xf>
    <xf numFmtId="49" fontId="7" fillId="0" borderId="78" xfId="0" applyNumberFormat="1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49" fontId="7" fillId="0" borderId="81" xfId="0" applyNumberFormat="1" applyFont="1" applyFill="1" applyBorder="1" applyAlignment="1" applyProtection="1">
      <alignment horizontal="right" vertical="center"/>
      <protection/>
    </xf>
    <xf numFmtId="0" fontId="6" fillId="0" borderId="56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horizontal="left" vertical="center" wrapText="1"/>
      <protection/>
    </xf>
    <xf numFmtId="0" fontId="0" fillId="0" borderId="82" xfId="0" applyFont="1" applyBorder="1" applyAlignment="1">
      <alignment vertical="center" wrapText="1"/>
    </xf>
    <xf numFmtId="0" fontId="16" fillId="0" borderId="60" xfId="68" applyFont="1" applyFill="1" applyBorder="1" applyAlignment="1" applyProtection="1">
      <alignment horizontal="left" vertical="center" indent="1"/>
      <protection/>
    </xf>
    <xf numFmtId="0" fontId="16" fillId="0" borderId="44" xfId="68" applyFont="1" applyFill="1" applyBorder="1" applyAlignment="1" applyProtection="1">
      <alignment horizontal="left" vertical="center" indent="1"/>
      <protection/>
    </xf>
    <xf numFmtId="0" fontId="16" fillId="0" borderId="35" xfId="68" applyFont="1" applyFill="1" applyBorder="1" applyAlignment="1" applyProtection="1">
      <alignment horizontal="left" vertical="center" indent="1"/>
      <protection/>
    </xf>
    <xf numFmtId="0" fontId="6" fillId="0" borderId="0" xfId="68" applyFont="1" applyFill="1" applyAlignment="1" applyProtection="1">
      <alignment horizontal="center" wrapText="1"/>
      <protection/>
    </xf>
    <xf numFmtId="0" fontId="6" fillId="0" borderId="0" xfId="68" applyFont="1" applyFill="1" applyAlignment="1" applyProtection="1">
      <alignment horizont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al" xfId="60"/>
    <cellStyle name="Normál 2" xfId="61"/>
    <cellStyle name="Normál 3" xfId="62"/>
    <cellStyle name="Normál_2010. évi normatív állami támogatás" xfId="63"/>
    <cellStyle name="Normál_költségvetési táblák 2008.terv." xfId="64"/>
    <cellStyle name="Normál_költségvetési táblák 2009.terv." xfId="65"/>
    <cellStyle name="Normál_költségvetési táblák 2009.terv. 2" xfId="66"/>
    <cellStyle name="Normál_KVRENMUNKA" xfId="67"/>
    <cellStyle name="Normál_SEGEDLETEK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6">
    <dxf>
      <font>
        <color indexed="13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4" sqref="A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8.75">
      <c r="A2" s="70" t="s">
        <v>145</v>
      </c>
    </row>
    <row r="4" spans="1:2" ht="12.75">
      <c r="A4" s="79"/>
      <c r="B4" s="79"/>
    </row>
    <row r="5" spans="1:2" s="91" customFormat="1" ht="15.75">
      <c r="A5" s="48" t="s">
        <v>695</v>
      </c>
      <c r="B5" s="90"/>
    </row>
    <row r="6" spans="1:2" ht="12.75">
      <c r="A6" s="79"/>
      <c r="B6" s="79"/>
    </row>
    <row r="7" spans="1:2" ht="12.75">
      <c r="A7" s="79" t="s">
        <v>542</v>
      </c>
      <c r="B7" s="79" t="s">
        <v>484</v>
      </c>
    </row>
    <row r="8" spans="1:2" ht="12.75">
      <c r="A8" s="79" t="s">
        <v>543</v>
      </c>
      <c r="B8" s="79" t="s">
        <v>485</v>
      </c>
    </row>
    <row r="9" spans="1:2" ht="12.75">
      <c r="A9" s="79" t="s">
        <v>544</v>
      </c>
      <c r="B9" s="79" t="s">
        <v>486</v>
      </c>
    </row>
    <row r="10" spans="1:2" ht="12.75">
      <c r="A10" s="79"/>
      <c r="B10" s="79"/>
    </row>
    <row r="11" spans="1:2" ht="12.75">
      <c r="A11" s="79"/>
      <c r="B11" s="79"/>
    </row>
    <row r="12" spans="1:2" s="91" customFormat="1" ht="15.75">
      <c r="A12" s="48" t="str">
        <f>+CONCATENATE(LEFT(A5,4),". évi előirányzat KIADÁSOK")</f>
        <v>2018. évi előirányzat KIADÁSOK</v>
      </c>
      <c r="B12" s="90"/>
    </row>
    <row r="13" spans="1:2" ht="12.75">
      <c r="A13" s="79"/>
      <c r="B13" s="79"/>
    </row>
    <row r="14" spans="1:2" ht="12.75">
      <c r="A14" s="79" t="s">
        <v>545</v>
      </c>
      <c r="B14" s="79" t="s">
        <v>487</v>
      </c>
    </row>
    <row r="15" spans="1:2" ht="12.75">
      <c r="A15" s="79" t="s">
        <v>546</v>
      </c>
      <c r="B15" s="79" t="s">
        <v>488</v>
      </c>
    </row>
    <row r="16" spans="1:2" ht="12.75">
      <c r="A16" s="79" t="s">
        <v>547</v>
      </c>
      <c r="B16" s="79" t="s">
        <v>489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B2" sqref="B2"/>
    </sheetView>
  </sheetViews>
  <sheetFormatPr defaultColWidth="9.00390625" defaultRowHeight="12.75"/>
  <cols>
    <col min="1" max="1" width="5.625" style="93" customWidth="1"/>
    <col min="2" max="2" width="68.625" style="93" customWidth="1"/>
    <col min="3" max="3" width="19.50390625" style="93" customWidth="1"/>
    <col min="4" max="16384" width="9.375" style="93" customWidth="1"/>
  </cols>
  <sheetData>
    <row r="1" spans="1:3" ht="33" customHeight="1">
      <c r="A1" s="703" t="s">
        <v>566</v>
      </c>
      <c r="B1" s="703"/>
      <c r="C1" s="703"/>
    </row>
    <row r="2" spans="1:4" ht="15.75" customHeight="1" thickBot="1">
      <c r="A2" s="94"/>
      <c r="B2" s="94"/>
      <c r="C2" s="102" t="str">
        <f>'2.2.sz.mell  '!E2</f>
        <v>Forintban!</v>
      </c>
      <c r="D2" s="100"/>
    </row>
    <row r="3" spans="1:3" ht="26.25" customHeight="1" thickBot="1">
      <c r="A3" s="111" t="s">
        <v>15</v>
      </c>
      <c r="B3" s="112" t="s">
        <v>190</v>
      </c>
      <c r="C3" s="113" t="str">
        <f>+'1.1.sz.mell.'!C3</f>
        <v>2018. évi előirányzat</v>
      </c>
    </row>
    <row r="4" spans="1:3" ht="15.75" thickBot="1">
      <c r="A4" s="114"/>
      <c r="B4" s="358" t="s">
        <v>490</v>
      </c>
      <c r="C4" s="359" t="s">
        <v>491</v>
      </c>
    </row>
    <row r="5" spans="1:3" ht="15">
      <c r="A5" s="115" t="s">
        <v>17</v>
      </c>
      <c r="B5" s="240" t="s">
        <v>500</v>
      </c>
      <c r="C5" s="665">
        <v>21000000</v>
      </c>
    </row>
    <row r="6" spans="1:3" ht="24.75">
      <c r="A6" s="116" t="s">
        <v>18</v>
      </c>
      <c r="B6" s="268" t="s">
        <v>241</v>
      </c>
      <c r="C6" s="238"/>
    </row>
    <row r="7" spans="1:3" ht="15">
      <c r="A7" s="116" t="s">
        <v>19</v>
      </c>
      <c r="B7" s="269" t="s">
        <v>501</v>
      </c>
      <c r="C7" s="238"/>
    </row>
    <row r="8" spans="1:3" ht="24.75">
      <c r="A8" s="116" t="s">
        <v>20</v>
      </c>
      <c r="B8" s="269" t="s">
        <v>243</v>
      </c>
      <c r="C8" s="238"/>
    </row>
    <row r="9" spans="1:3" ht="15">
      <c r="A9" s="117" t="s">
        <v>21</v>
      </c>
      <c r="B9" s="269" t="s">
        <v>242</v>
      </c>
      <c r="C9" s="239"/>
    </row>
    <row r="10" spans="1:3" ht="15.75" thickBot="1">
      <c r="A10" s="116" t="s">
        <v>22</v>
      </c>
      <c r="B10" s="270" t="s">
        <v>502</v>
      </c>
      <c r="C10" s="238"/>
    </row>
    <row r="11" spans="1:3" ht="15.75" thickBot="1">
      <c r="A11" s="712" t="s">
        <v>193</v>
      </c>
      <c r="B11" s="713"/>
      <c r="C11" s="118">
        <f>SUM(C5:C10)</f>
        <v>21000000</v>
      </c>
    </row>
    <row r="12" spans="1:3" ht="23.25" customHeight="1">
      <c r="A12" s="714" t="s">
        <v>219</v>
      </c>
      <c r="B12" s="714"/>
      <c r="C12" s="714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1/2018. (III. 19.)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A2" sqref="A2"/>
    </sheetView>
  </sheetViews>
  <sheetFormatPr defaultColWidth="9.00390625" defaultRowHeight="12.75"/>
  <cols>
    <col min="1" max="1" width="5.625" style="93" customWidth="1"/>
    <col min="2" max="2" width="66.875" style="93" customWidth="1"/>
    <col min="3" max="3" width="27.00390625" style="93" customWidth="1"/>
    <col min="4" max="16384" width="9.375" style="93" customWidth="1"/>
  </cols>
  <sheetData>
    <row r="1" spans="1:3" ht="33" customHeight="1">
      <c r="A1" s="703" t="str">
        <f>+CONCATENATE("Tyukod Nagyközség  Önkormányzat ",LEFT(ÖSSZEFÜGGÉSEK!A5,4),". évi adósságot keletkeztető fejlesztési céljai")</f>
        <v>Tyukod Nagyközség  Önkormányzat 2018. évi adósságot keletkeztető fejlesztési céljai</v>
      </c>
      <c r="B1" s="703"/>
      <c r="C1" s="703"/>
    </row>
    <row r="2" spans="1:4" ht="15.75" customHeight="1" thickBot="1">
      <c r="A2" s="94"/>
      <c r="B2" s="94"/>
      <c r="C2" s="102" t="str">
        <f>'4.sz.mell.'!C2</f>
        <v>Forintban!</v>
      </c>
      <c r="D2" s="100"/>
    </row>
    <row r="3" spans="1:3" ht="26.25" customHeight="1" thickBot="1">
      <c r="A3" s="111" t="s">
        <v>15</v>
      </c>
      <c r="B3" s="112" t="s">
        <v>194</v>
      </c>
      <c r="C3" s="113" t="s">
        <v>217</v>
      </c>
    </row>
    <row r="4" spans="1:3" ht="15.75" thickBot="1">
      <c r="A4" s="114"/>
      <c r="B4" s="358" t="s">
        <v>490</v>
      </c>
      <c r="C4" s="359" t="s">
        <v>491</v>
      </c>
    </row>
    <row r="5" spans="1:3" ht="15">
      <c r="A5" s="115" t="s">
        <v>17</v>
      </c>
      <c r="B5" s="122"/>
      <c r="C5" s="119"/>
    </row>
    <row r="6" spans="1:3" ht="15">
      <c r="A6" s="116" t="s">
        <v>18</v>
      </c>
      <c r="B6" s="123"/>
      <c r="C6" s="120"/>
    </row>
    <row r="7" spans="1:3" ht="15.75" thickBot="1">
      <c r="A7" s="117" t="s">
        <v>19</v>
      </c>
      <c r="B7" s="124"/>
      <c r="C7" s="121"/>
    </row>
    <row r="8" spans="1:3" s="333" customFormat="1" ht="17.25" customHeight="1" thickBot="1">
      <c r="A8" s="334" t="s">
        <v>20</v>
      </c>
      <c r="B8" s="74" t="s">
        <v>195</v>
      </c>
      <c r="C8" s="118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1/2018. (III. 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Layout" workbookViewId="0" topLeftCell="A1">
      <selection activeCell="A4" sqref="A4"/>
    </sheetView>
  </sheetViews>
  <sheetFormatPr defaultColWidth="9.00390625" defaultRowHeight="12.75"/>
  <cols>
    <col min="1" max="1" width="54.375" style="653" customWidth="1"/>
    <col min="2" max="2" width="15.625" style="502" customWidth="1"/>
    <col min="3" max="3" width="16.375" style="502" customWidth="1"/>
    <col min="4" max="4" width="16.875" style="502" customWidth="1"/>
    <col min="5" max="5" width="16.375" style="502" customWidth="1"/>
    <col min="6" max="6" width="15.625" style="568" customWidth="1"/>
    <col min="7" max="8" width="12.875" style="502" customWidth="1"/>
    <col min="9" max="16384" width="9.375" style="502" customWidth="1"/>
  </cols>
  <sheetData>
    <row r="1" spans="1:6" ht="25.5" customHeight="1">
      <c r="A1" s="715" t="s">
        <v>0</v>
      </c>
      <c r="B1" s="715"/>
      <c r="C1" s="715"/>
      <c r="D1" s="715"/>
      <c r="E1" s="715"/>
      <c r="F1" s="715"/>
    </row>
    <row r="2" spans="1:6" ht="22.5" customHeight="1" thickBot="1">
      <c r="A2" s="569"/>
      <c r="B2" s="568"/>
      <c r="C2" s="568"/>
      <c r="D2" s="568"/>
      <c r="E2" s="568"/>
      <c r="F2" s="633" t="str">
        <f>'5.sz.mell.'!C2</f>
        <v>Forintban!</v>
      </c>
    </row>
    <row r="3" spans="1:6" s="637" customFormat="1" ht="44.25" customHeight="1" thickBot="1">
      <c r="A3" s="634" t="s">
        <v>62</v>
      </c>
      <c r="B3" s="635" t="s">
        <v>63</v>
      </c>
      <c r="C3" s="635" t="s">
        <v>64</v>
      </c>
      <c r="D3" s="635" t="str">
        <f>+CONCATENATE("Felhasználás   ",LEFT(ÖSSZEFÜGGÉSEK!A5,4)-1,". XII. 31-ig")</f>
        <v>Felhasználás   2017. XII. 31-ig</v>
      </c>
      <c r="E3" s="635" t="str">
        <f>+'1.1.sz.mell.'!C3</f>
        <v>2018. évi előirányzat</v>
      </c>
      <c r="F3" s="654" t="str">
        <f>+CONCATENATE(LEFT(ÖSSZEFÜGGÉSEK!A5,4),". utáni szükséglet")</f>
        <v>2018. utáni szükséglet</v>
      </c>
    </row>
    <row r="4" spans="1:6" s="568" customFormat="1" ht="12" customHeight="1" thickBot="1">
      <c r="A4" s="638" t="s">
        <v>490</v>
      </c>
      <c r="B4" s="639" t="s">
        <v>491</v>
      </c>
      <c r="C4" s="639" t="s">
        <v>492</v>
      </c>
      <c r="D4" s="639" t="s">
        <v>494</v>
      </c>
      <c r="E4" s="639" t="s">
        <v>493</v>
      </c>
      <c r="F4" s="361" t="s">
        <v>559</v>
      </c>
    </row>
    <row r="5" spans="1:6" ht="22.5" customHeight="1">
      <c r="A5" s="453" t="s">
        <v>705</v>
      </c>
      <c r="B5" s="655">
        <v>2500000</v>
      </c>
      <c r="C5" s="656" t="s">
        <v>704</v>
      </c>
      <c r="D5" s="655"/>
      <c r="E5" s="655">
        <v>2500000</v>
      </c>
      <c r="F5" s="657">
        <f aca="true" t="shared" si="0" ref="F5:F22">B5-D5-E5</f>
        <v>0</v>
      </c>
    </row>
    <row r="6" spans="1:6" ht="15.75" customHeight="1">
      <c r="A6" s="453" t="s">
        <v>689</v>
      </c>
      <c r="B6" s="655">
        <v>4000000</v>
      </c>
      <c r="C6" s="656" t="s">
        <v>704</v>
      </c>
      <c r="D6" s="655"/>
      <c r="E6" s="655">
        <v>4000000</v>
      </c>
      <c r="F6" s="657">
        <f t="shared" si="0"/>
        <v>0</v>
      </c>
    </row>
    <row r="7" spans="1:6" ht="15.75" customHeight="1">
      <c r="A7" s="453" t="s">
        <v>706</v>
      </c>
      <c r="B7" s="655">
        <v>1500000</v>
      </c>
      <c r="C7" s="656" t="s">
        <v>704</v>
      </c>
      <c r="D7" s="655"/>
      <c r="E7" s="655">
        <v>1500000</v>
      </c>
      <c r="F7" s="657">
        <f t="shared" si="0"/>
        <v>0</v>
      </c>
    </row>
    <row r="8" spans="1:6" ht="15.75" customHeight="1">
      <c r="A8" s="451" t="s">
        <v>708</v>
      </c>
      <c r="B8" s="655">
        <v>2000000</v>
      </c>
      <c r="C8" s="656" t="s">
        <v>704</v>
      </c>
      <c r="D8" s="655"/>
      <c r="E8" s="655">
        <v>2000000</v>
      </c>
      <c r="F8" s="657">
        <f t="shared" si="0"/>
        <v>0</v>
      </c>
    </row>
    <row r="9" spans="1:6" ht="15.75" customHeight="1">
      <c r="A9" s="453"/>
      <c r="B9" s="655"/>
      <c r="C9" s="656"/>
      <c r="D9" s="655"/>
      <c r="E9" s="655"/>
      <c r="F9" s="657">
        <f t="shared" si="0"/>
        <v>0</v>
      </c>
    </row>
    <row r="10" spans="1:6" ht="15.75" customHeight="1">
      <c r="A10" s="451" t="s">
        <v>709</v>
      </c>
      <c r="B10" s="655">
        <v>1000000</v>
      </c>
      <c r="C10" s="656" t="s">
        <v>704</v>
      </c>
      <c r="D10" s="655"/>
      <c r="E10" s="655">
        <v>1000000</v>
      </c>
      <c r="F10" s="657">
        <f t="shared" si="0"/>
        <v>0</v>
      </c>
    </row>
    <row r="11" spans="1:6" ht="15.75" customHeight="1">
      <c r="A11" s="453" t="s">
        <v>710</v>
      </c>
      <c r="B11" s="655">
        <v>42000000</v>
      </c>
      <c r="C11" s="656" t="s">
        <v>704</v>
      </c>
      <c r="D11" s="655">
        <v>2800000</v>
      </c>
      <c r="E11" s="655">
        <v>39200000</v>
      </c>
      <c r="F11" s="657">
        <f t="shared" si="0"/>
        <v>0</v>
      </c>
    </row>
    <row r="12" spans="1:6" ht="15.75" customHeight="1">
      <c r="A12" s="453" t="s">
        <v>711</v>
      </c>
      <c r="B12" s="655">
        <v>1000000</v>
      </c>
      <c r="C12" s="656" t="s">
        <v>704</v>
      </c>
      <c r="D12" s="655"/>
      <c r="E12" s="655">
        <v>1000000</v>
      </c>
      <c r="F12" s="657">
        <f t="shared" si="0"/>
        <v>0</v>
      </c>
    </row>
    <row r="13" spans="1:6" ht="15.75" customHeight="1">
      <c r="A13" s="453" t="s">
        <v>712</v>
      </c>
      <c r="B13" s="655">
        <v>1400000</v>
      </c>
      <c r="C13" s="656" t="s">
        <v>704</v>
      </c>
      <c r="D13" s="655"/>
      <c r="E13" s="655">
        <v>1400000</v>
      </c>
      <c r="F13" s="657">
        <f t="shared" si="0"/>
        <v>0</v>
      </c>
    </row>
    <row r="14" spans="1:6" ht="15.75" customHeight="1">
      <c r="A14" s="453" t="s">
        <v>713</v>
      </c>
      <c r="B14" s="655">
        <v>4000000</v>
      </c>
      <c r="C14" s="656" t="s">
        <v>704</v>
      </c>
      <c r="D14" s="655"/>
      <c r="E14" s="655">
        <v>4000000</v>
      </c>
      <c r="F14" s="657">
        <f t="shared" si="0"/>
        <v>0</v>
      </c>
    </row>
    <row r="15" spans="1:6" ht="15.75" customHeight="1">
      <c r="A15" s="453"/>
      <c r="B15" s="655"/>
      <c r="C15" s="656"/>
      <c r="D15" s="655"/>
      <c r="E15" s="655"/>
      <c r="F15" s="657">
        <f t="shared" si="0"/>
        <v>0</v>
      </c>
    </row>
    <row r="16" spans="1:6" ht="15.75" customHeight="1">
      <c r="A16" s="453"/>
      <c r="B16" s="655"/>
      <c r="C16" s="656"/>
      <c r="D16" s="655"/>
      <c r="E16" s="655"/>
      <c r="F16" s="657">
        <f t="shared" si="0"/>
        <v>0</v>
      </c>
    </row>
    <row r="17" spans="1:6" ht="15.75" customHeight="1">
      <c r="A17" s="453"/>
      <c r="B17" s="655"/>
      <c r="C17" s="656"/>
      <c r="D17" s="655"/>
      <c r="E17" s="655"/>
      <c r="F17" s="657">
        <f t="shared" si="0"/>
        <v>0</v>
      </c>
    </row>
    <row r="18" spans="1:6" ht="15.75" customHeight="1">
      <c r="A18" s="453"/>
      <c r="B18" s="655"/>
      <c r="C18" s="656"/>
      <c r="D18" s="655"/>
      <c r="E18" s="655"/>
      <c r="F18" s="657">
        <f t="shared" si="0"/>
        <v>0</v>
      </c>
    </row>
    <row r="19" spans="1:6" ht="15.75" customHeight="1">
      <c r="A19" s="453"/>
      <c r="B19" s="655"/>
      <c r="C19" s="656"/>
      <c r="D19" s="655"/>
      <c r="E19" s="655"/>
      <c r="F19" s="657">
        <f t="shared" si="0"/>
        <v>0</v>
      </c>
    </row>
    <row r="20" spans="1:6" ht="15.75" customHeight="1">
      <c r="A20" s="453"/>
      <c r="B20" s="655"/>
      <c r="C20" s="656"/>
      <c r="D20" s="655"/>
      <c r="E20" s="655"/>
      <c r="F20" s="657">
        <f t="shared" si="0"/>
        <v>0</v>
      </c>
    </row>
    <row r="21" spans="1:6" ht="15.75" customHeight="1">
      <c r="A21" s="453"/>
      <c r="B21" s="655"/>
      <c r="C21" s="656"/>
      <c r="D21" s="655"/>
      <c r="E21" s="655"/>
      <c r="F21" s="657">
        <f t="shared" si="0"/>
        <v>0</v>
      </c>
    </row>
    <row r="22" spans="1:6" ht="15.75" customHeight="1" thickBot="1">
      <c r="A22" s="658"/>
      <c r="B22" s="659"/>
      <c r="C22" s="660"/>
      <c r="D22" s="659"/>
      <c r="E22" s="659"/>
      <c r="F22" s="661">
        <f t="shared" si="0"/>
        <v>0</v>
      </c>
    </row>
    <row r="23" spans="1:6" s="652" customFormat="1" ht="18" customHeight="1" thickBot="1">
      <c r="A23" s="648" t="s">
        <v>61</v>
      </c>
      <c r="B23" s="662">
        <f>SUM(B5:B22)</f>
        <v>59400000</v>
      </c>
      <c r="C23" s="663"/>
      <c r="D23" s="662">
        <f>SUM(D5:D22)</f>
        <v>2800000</v>
      </c>
      <c r="E23" s="662">
        <f>SUM(E5:E22)</f>
        <v>56600000</v>
      </c>
      <c r="F23" s="664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az 1/2018. (III. 19.)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E6" sqref="E6"/>
    </sheetView>
  </sheetViews>
  <sheetFormatPr defaultColWidth="9.00390625" defaultRowHeight="12.75"/>
  <cols>
    <col min="1" max="1" width="60.625" style="653" customWidth="1"/>
    <col min="2" max="2" width="15.625" style="502" customWidth="1"/>
    <col min="3" max="3" width="16.375" style="502" customWidth="1"/>
    <col min="4" max="4" width="18.00390625" style="502" customWidth="1"/>
    <col min="5" max="5" width="16.625" style="502" customWidth="1"/>
    <col min="6" max="6" width="18.875" style="502" customWidth="1"/>
    <col min="7" max="8" width="12.875" style="502" customWidth="1"/>
    <col min="9" max="9" width="13.875" style="502" customWidth="1"/>
    <col min="10" max="16384" width="9.375" style="502" customWidth="1"/>
  </cols>
  <sheetData>
    <row r="1" spans="1:6" ht="24.75" customHeight="1">
      <c r="A1" s="715" t="s">
        <v>1</v>
      </c>
      <c r="B1" s="715"/>
      <c r="C1" s="715"/>
      <c r="D1" s="715"/>
      <c r="E1" s="715"/>
      <c r="F1" s="715"/>
    </row>
    <row r="2" spans="1:6" ht="23.25" customHeight="1" thickBot="1">
      <c r="A2" s="569"/>
      <c r="B2" s="568"/>
      <c r="C2" s="568"/>
      <c r="D2" s="568"/>
      <c r="E2" s="568"/>
      <c r="F2" s="633" t="str">
        <f>'6.sz.mell.'!F2</f>
        <v>Forintban!</v>
      </c>
    </row>
    <row r="3" spans="1:6" s="637" customFormat="1" ht="48.75" customHeight="1" thickBot="1">
      <c r="A3" s="634" t="s">
        <v>65</v>
      </c>
      <c r="B3" s="635" t="s">
        <v>63</v>
      </c>
      <c r="C3" s="635" t="s">
        <v>64</v>
      </c>
      <c r="D3" s="635" t="str">
        <f>+'6.sz.mell.'!D3</f>
        <v>Felhasználás   2017. XII. 31-ig</v>
      </c>
      <c r="E3" s="635" t="str">
        <f>+'6.sz.mell.'!E3</f>
        <v>2018. évi előirányzat</v>
      </c>
      <c r="F3" s="636" t="str">
        <f>+CONCATENATE(LEFT(ÖSSZEFÜGGÉSEK!A5,4),". utáni szükséglet ",CHAR(10),"")</f>
        <v>2018. utáni szükséglet 
</v>
      </c>
    </row>
    <row r="4" spans="1:6" s="568" customFormat="1" ht="15" customHeight="1" thickBot="1">
      <c r="A4" s="638" t="s">
        <v>490</v>
      </c>
      <c r="B4" s="639" t="s">
        <v>491</v>
      </c>
      <c r="C4" s="639" t="s">
        <v>492</v>
      </c>
      <c r="D4" s="639" t="s">
        <v>494</v>
      </c>
      <c r="E4" s="639" t="s">
        <v>493</v>
      </c>
      <c r="F4" s="361" t="s">
        <v>559</v>
      </c>
    </row>
    <row r="5" spans="1:6" ht="15.75" customHeight="1">
      <c r="A5" s="640" t="s">
        <v>721</v>
      </c>
      <c r="B5" s="641">
        <v>34752885</v>
      </c>
      <c r="C5" s="642" t="s">
        <v>704</v>
      </c>
      <c r="D5" s="641"/>
      <c r="E5" s="641">
        <v>34752885</v>
      </c>
      <c r="F5" s="643">
        <f aca="true" t="shared" si="0" ref="F5:F23">B5-D5-E5</f>
        <v>0</v>
      </c>
    </row>
    <row r="6" spans="1:6" ht="15.75" customHeight="1">
      <c r="A6" s="640"/>
      <c r="B6" s="641"/>
      <c r="C6" s="642"/>
      <c r="D6" s="641"/>
      <c r="E6" s="641"/>
      <c r="F6" s="643">
        <f t="shared" si="0"/>
        <v>0</v>
      </c>
    </row>
    <row r="7" spans="1:6" ht="15.75" customHeight="1">
      <c r="A7" s="640"/>
      <c r="B7" s="641"/>
      <c r="C7" s="642"/>
      <c r="D7" s="641"/>
      <c r="E7" s="641"/>
      <c r="F7" s="643">
        <f t="shared" si="0"/>
        <v>0</v>
      </c>
    </row>
    <row r="8" spans="1:6" ht="15.75" customHeight="1">
      <c r="A8" s="640"/>
      <c r="B8" s="641"/>
      <c r="C8" s="642"/>
      <c r="D8" s="641"/>
      <c r="E8" s="641"/>
      <c r="F8" s="643">
        <f t="shared" si="0"/>
        <v>0</v>
      </c>
    </row>
    <row r="9" spans="1:6" ht="15.75" customHeight="1">
      <c r="A9" s="640"/>
      <c r="B9" s="641"/>
      <c r="C9" s="642"/>
      <c r="D9" s="641"/>
      <c r="E9" s="641"/>
      <c r="F9" s="643">
        <f t="shared" si="0"/>
        <v>0</v>
      </c>
    </row>
    <row r="10" spans="1:6" ht="15.75" customHeight="1">
      <c r="A10" s="640"/>
      <c r="B10" s="641"/>
      <c r="C10" s="642"/>
      <c r="D10" s="641"/>
      <c r="E10" s="641"/>
      <c r="F10" s="643">
        <f t="shared" si="0"/>
        <v>0</v>
      </c>
    </row>
    <row r="11" spans="1:6" ht="15.75" customHeight="1">
      <c r="A11" s="640"/>
      <c r="B11" s="641"/>
      <c r="C11" s="642"/>
      <c r="D11" s="641"/>
      <c r="E11" s="641"/>
      <c r="F11" s="643">
        <f t="shared" si="0"/>
        <v>0</v>
      </c>
    </row>
    <row r="12" spans="1:6" ht="15.75" customHeight="1">
      <c r="A12" s="640"/>
      <c r="B12" s="641"/>
      <c r="C12" s="642"/>
      <c r="D12" s="641"/>
      <c r="E12" s="641"/>
      <c r="F12" s="643">
        <f t="shared" si="0"/>
        <v>0</v>
      </c>
    </row>
    <row r="13" spans="1:6" ht="15.75" customHeight="1">
      <c r="A13" s="640"/>
      <c r="B13" s="641"/>
      <c r="C13" s="642"/>
      <c r="D13" s="641"/>
      <c r="E13" s="641"/>
      <c r="F13" s="643">
        <f t="shared" si="0"/>
        <v>0</v>
      </c>
    </row>
    <row r="14" spans="1:6" ht="15.75" customHeight="1">
      <c r="A14" s="640"/>
      <c r="B14" s="641"/>
      <c r="C14" s="642"/>
      <c r="D14" s="641"/>
      <c r="E14" s="641"/>
      <c r="F14" s="643">
        <f t="shared" si="0"/>
        <v>0</v>
      </c>
    </row>
    <row r="15" spans="1:6" ht="15.75" customHeight="1">
      <c r="A15" s="640"/>
      <c r="B15" s="641"/>
      <c r="C15" s="642"/>
      <c r="D15" s="641"/>
      <c r="E15" s="641"/>
      <c r="F15" s="643">
        <f t="shared" si="0"/>
        <v>0</v>
      </c>
    </row>
    <row r="16" spans="1:6" ht="15.75" customHeight="1">
      <c r="A16" s="640"/>
      <c r="B16" s="641"/>
      <c r="C16" s="642"/>
      <c r="D16" s="641"/>
      <c r="E16" s="641"/>
      <c r="F16" s="643">
        <f t="shared" si="0"/>
        <v>0</v>
      </c>
    </row>
    <row r="17" spans="1:6" ht="15.75" customHeight="1">
      <c r="A17" s="640"/>
      <c r="B17" s="641"/>
      <c r="C17" s="642"/>
      <c r="D17" s="641"/>
      <c r="E17" s="641"/>
      <c r="F17" s="643">
        <f t="shared" si="0"/>
        <v>0</v>
      </c>
    </row>
    <row r="18" spans="1:6" ht="15.75" customHeight="1">
      <c r="A18" s="640"/>
      <c r="B18" s="641"/>
      <c r="C18" s="642"/>
      <c r="D18" s="641"/>
      <c r="E18" s="641"/>
      <c r="F18" s="643">
        <f t="shared" si="0"/>
        <v>0</v>
      </c>
    </row>
    <row r="19" spans="1:6" ht="15.75" customHeight="1">
      <c r="A19" s="640"/>
      <c r="B19" s="641"/>
      <c r="C19" s="642"/>
      <c r="D19" s="641"/>
      <c r="E19" s="641"/>
      <c r="F19" s="643">
        <f t="shared" si="0"/>
        <v>0</v>
      </c>
    </row>
    <row r="20" spans="1:6" ht="15.75" customHeight="1">
      <c r="A20" s="640"/>
      <c r="B20" s="641"/>
      <c r="C20" s="642"/>
      <c r="D20" s="641"/>
      <c r="E20" s="641"/>
      <c r="F20" s="643">
        <f t="shared" si="0"/>
        <v>0</v>
      </c>
    </row>
    <row r="21" spans="1:6" ht="15.75" customHeight="1">
      <c r="A21" s="640"/>
      <c r="B21" s="641"/>
      <c r="C21" s="642"/>
      <c r="D21" s="641"/>
      <c r="E21" s="641"/>
      <c r="F21" s="643">
        <f t="shared" si="0"/>
        <v>0</v>
      </c>
    </row>
    <row r="22" spans="1:6" ht="15.75" customHeight="1">
      <c r="A22" s="640"/>
      <c r="B22" s="641"/>
      <c r="C22" s="642"/>
      <c r="D22" s="641"/>
      <c r="E22" s="641"/>
      <c r="F22" s="643">
        <f t="shared" si="0"/>
        <v>0</v>
      </c>
    </row>
    <row r="23" spans="1:6" ht="15.75" customHeight="1" thickBot="1">
      <c r="A23" s="644"/>
      <c r="B23" s="645"/>
      <c r="C23" s="646"/>
      <c r="D23" s="645"/>
      <c r="E23" s="645"/>
      <c r="F23" s="647">
        <f t="shared" si="0"/>
        <v>0</v>
      </c>
    </row>
    <row r="24" spans="1:6" s="652" customFormat="1" ht="18" customHeight="1" thickBot="1">
      <c r="A24" s="648" t="s">
        <v>61</v>
      </c>
      <c r="B24" s="649">
        <f>SUM(B5:B23)</f>
        <v>34752885</v>
      </c>
      <c r="C24" s="650"/>
      <c r="D24" s="649">
        <f>SUM(D5:D23)</f>
        <v>0</v>
      </c>
      <c r="E24" s="649">
        <f>SUM(E5:E23)</f>
        <v>34752885</v>
      </c>
      <c r="F24" s="651">
        <f>SUM(F5:F23)</f>
        <v>0</v>
      </c>
    </row>
  </sheetData>
  <sheetProtection/>
  <mergeCells count="1">
    <mergeCell ref="A1:F1"/>
  </mergeCells>
  <printOptions horizontalCentered="1"/>
  <pageMargins left="0.7874015748031497" right="0.7874015748031497" top="1.220472440944882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az 1/2018. (III. 19.)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B6" sqref="B6"/>
    </sheetView>
  </sheetViews>
  <sheetFormatPr defaultColWidth="9.00390625" defaultRowHeight="12.75"/>
  <cols>
    <col min="1" max="1" width="38.625" style="536" customWidth="1"/>
    <col min="2" max="5" width="13.875" style="536" customWidth="1"/>
    <col min="6" max="16384" width="9.375" style="536" customWidth="1"/>
  </cols>
  <sheetData>
    <row r="1" spans="1:5" ht="12.75">
      <c r="A1" s="619"/>
      <c r="B1" s="619"/>
      <c r="C1" s="619"/>
      <c r="D1" s="619"/>
      <c r="E1" s="619"/>
    </row>
    <row r="2" spans="1:5" ht="15.75">
      <c r="A2" s="139" t="s">
        <v>132</v>
      </c>
      <c r="B2" s="737"/>
      <c r="C2" s="737"/>
      <c r="D2" s="737"/>
      <c r="E2" s="737"/>
    </row>
    <row r="3" spans="1:5" ht="14.25" thickBot="1">
      <c r="A3" s="619"/>
      <c r="B3" s="619"/>
      <c r="C3" s="619"/>
      <c r="D3" s="738" t="str">
        <f>'7.sz.mell.'!F2</f>
        <v>Forintban!</v>
      </c>
      <c r="E3" s="738"/>
    </row>
    <row r="4" spans="1:5" ht="15" customHeight="1" thickBot="1">
      <c r="A4" s="140" t="s">
        <v>125</v>
      </c>
      <c r="B4" s="141" t="str">
        <f>CONCATENATE((LEFT(ÖSSZEFÜGGÉSEK!A5,4)),".")</f>
        <v>2018.</v>
      </c>
      <c r="C4" s="141" t="str">
        <f>CONCATENATE((LEFT(ÖSSZEFÜGGÉSEK!A5,4))+1,".")</f>
        <v>2019.</v>
      </c>
      <c r="D4" s="141" t="str">
        <f>CONCATENATE((LEFT(ÖSSZEFÜGGÉSEK!A5,4))+1,". után")</f>
        <v>2019. után</v>
      </c>
      <c r="E4" s="142" t="s">
        <v>49</v>
      </c>
    </row>
    <row r="5" spans="1:5" ht="12.75">
      <c r="A5" s="143" t="s">
        <v>126</v>
      </c>
      <c r="B5" s="49"/>
      <c r="C5" s="49"/>
      <c r="D5" s="49"/>
      <c r="E5" s="144">
        <f aca="true" t="shared" si="0" ref="E5:E11">SUM(B5:D5)</f>
        <v>0</v>
      </c>
    </row>
    <row r="6" spans="1:5" ht="12.75">
      <c r="A6" s="145" t="s">
        <v>139</v>
      </c>
      <c r="B6" s="50"/>
      <c r="C6" s="50"/>
      <c r="D6" s="50"/>
      <c r="E6" s="146">
        <f t="shared" si="0"/>
        <v>0</v>
      </c>
    </row>
    <row r="7" spans="1:5" ht="12.75">
      <c r="A7" s="147" t="s">
        <v>127</v>
      </c>
      <c r="B7" s="51"/>
      <c r="C7" s="51"/>
      <c r="D7" s="51"/>
      <c r="E7" s="148">
        <f t="shared" si="0"/>
        <v>0</v>
      </c>
    </row>
    <row r="8" spans="1:5" ht="12.75">
      <c r="A8" s="147" t="s">
        <v>141</v>
      </c>
      <c r="B8" s="51"/>
      <c r="C8" s="51"/>
      <c r="D8" s="51"/>
      <c r="E8" s="148">
        <f t="shared" si="0"/>
        <v>0</v>
      </c>
    </row>
    <row r="9" spans="1:5" ht="12.75">
      <c r="A9" s="147" t="s">
        <v>128</v>
      </c>
      <c r="B9" s="51"/>
      <c r="C9" s="51"/>
      <c r="D9" s="51"/>
      <c r="E9" s="148">
        <f t="shared" si="0"/>
        <v>0</v>
      </c>
    </row>
    <row r="10" spans="1:5" ht="12.75">
      <c r="A10" s="147" t="s">
        <v>129</v>
      </c>
      <c r="B10" s="51"/>
      <c r="C10" s="51"/>
      <c r="D10" s="51"/>
      <c r="E10" s="148">
        <f t="shared" si="0"/>
        <v>0</v>
      </c>
    </row>
    <row r="11" spans="1:5" ht="13.5" thickBot="1">
      <c r="A11" s="52"/>
      <c r="B11" s="53"/>
      <c r="C11" s="53"/>
      <c r="D11" s="53"/>
      <c r="E11" s="148">
        <f t="shared" si="0"/>
        <v>0</v>
      </c>
    </row>
    <row r="12" spans="1:5" ht="13.5" thickBot="1">
      <c r="A12" s="149" t="s">
        <v>131</v>
      </c>
      <c r="B12" s="150">
        <f>B5+SUM(B7:B11)</f>
        <v>0</v>
      </c>
      <c r="C12" s="150">
        <f>C5+SUM(C7:C11)</f>
        <v>0</v>
      </c>
      <c r="D12" s="150">
        <f>D5+SUM(D7:D11)</f>
        <v>0</v>
      </c>
      <c r="E12" s="151">
        <f>E5+SUM(E7:E11)</f>
        <v>0</v>
      </c>
    </row>
    <row r="13" spans="1:5" ht="13.5" thickBot="1">
      <c r="A13" s="555"/>
      <c r="B13" s="555"/>
      <c r="C13" s="555"/>
      <c r="D13" s="555"/>
      <c r="E13" s="555"/>
    </row>
    <row r="14" spans="1:5" ht="15" customHeight="1" thickBot="1">
      <c r="A14" s="140" t="s">
        <v>130</v>
      </c>
      <c r="B14" s="141" t="str">
        <f>+B4</f>
        <v>2018.</v>
      </c>
      <c r="C14" s="141" t="str">
        <f>+C4</f>
        <v>2019.</v>
      </c>
      <c r="D14" s="141" t="str">
        <f>+D4</f>
        <v>2019. után</v>
      </c>
      <c r="E14" s="142" t="s">
        <v>49</v>
      </c>
    </row>
    <row r="15" spans="1:5" ht="12.75">
      <c r="A15" s="143" t="s">
        <v>135</v>
      </c>
      <c r="B15" s="49"/>
      <c r="C15" s="49"/>
      <c r="D15" s="49"/>
      <c r="E15" s="144">
        <f aca="true" t="shared" si="1" ref="E15:E21">SUM(B15:D15)</f>
        <v>0</v>
      </c>
    </row>
    <row r="16" spans="1:5" ht="12.75">
      <c r="A16" s="152" t="s">
        <v>136</v>
      </c>
      <c r="B16" s="51"/>
      <c r="C16" s="51"/>
      <c r="D16" s="51"/>
      <c r="E16" s="148">
        <f t="shared" si="1"/>
        <v>0</v>
      </c>
    </row>
    <row r="17" spans="1:5" ht="12.75">
      <c r="A17" s="147" t="s">
        <v>137</v>
      </c>
      <c r="B17" s="51"/>
      <c r="C17" s="51"/>
      <c r="D17" s="51"/>
      <c r="E17" s="148">
        <f t="shared" si="1"/>
        <v>0</v>
      </c>
    </row>
    <row r="18" spans="1:5" ht="12.75">
      <c r="A18" s="147" t="s">
        <v>138</v>
      </c>
      <c r="B18" s="51"/>
      <c r="C18" s="51"/>
      <c r="D18" s="51"/>
      <c r="E18" s="148">
        <f t="shared" si="1"/>
        <v>0</v>
      </c>
    </row>
    <row r="19" spans="1:5" ht="12.75">
      <c r="A19" s="54"/>
      <c r="B19" s="51"/>
      <c r="C19" s="51"/>
      <c r="D19" s="51"/>
      <c r="E19" s="148">
        <f t="shared" si="1"/>
        <v>0</v>
      </c>
    </row>
    <row r="20" spans="1:5" ht="12.75">
      <c r="A20" s="54"/>
      <c r="B20" s="51"/>
      <c r="C20" s="51"/>
      <c r="D20" s="51"/>
      <c r="E20" s="148">
        <f t="shared" si="1"/>
        <v>0</v>
      </c>
    </row>
    <row r="21" spans="1:5" ht="13.5" thickBot="1">
      <c r="A21" s="52"/>
      <c r="B21" s="53"/>
      <c r="C21" s="53"/>
      <c r="D21" s="53"/>
      <c r="E21" s="148">
        <f t="shared" si="1"/>
        <v>0</v>
      </c>
    </row>
    <row r="22" spans="1:5" ht="13.5" thickBot="1">
      <c r="A22" s="149" t="s">
        <v>51</v>
      </c>
      <c r="B22" s="150">
        <f>SUM(B15:B21)</f>
        <v>0</v>
      </c>
      <c r="C22" s="150">
        <f>SUM(C15:C21)</f>
        <v>0</v>
      </c>
      <c r="D22" s="150">
        <f>SUM(D15:D21)</f>
        <v>0</v>
      </c>
      <c r="E22" s="151">
        <f>SUM(E15:E21)</f>
        <v>0</v>
      </c>
    </row>
    <row r="23" spans="1:5" ht="12.75">
      <c r="A23" s="619"/>
      <c r="B23" s="619"/>
      <c r="C23" s="619"/>
      <c r="D23" s="619"/>
      <c r="E23" s="619"/>
    </row>
    <row r="24" spans="1:5" ht="12.75">
      <c r="A24" s="619"/>
      <c r="B24" s="619"/>
      <c r="C24" s="619"/>
      <c r="D24" s="619"/>
      <c r="E24" s="619"/>
    </row>
    <row r="25" spans="1:5" ht="15.75">
      <c r="A25" s="139" t="s">
        <v>132</v>
      </c>
      <c r="B25" s="737"/>
      <c r="C25" s="737"/>
      <c r="D25" s="737"/>
      <c r="E25" s="737"/>
    </row>
    <row r="26" spans="1:5" ht="14.25" thickBot="1">
      <c r="A26" s="619"/>
      <c r="B26" s="619"/>
      <c r="C26" s="619"/>
      <c r="D26" s="738" t="str">
        <f>D3</f>
        <v>Forintban!</v>
      </c>
      <c r="E26" s="738"/>
    </row>
    <row r="27" spans="1:5" ht="13.5" thickBot="1">
      <c r="A27" s="140" t="s">
        <v>125</v>
      </c>
      <c r="B27" s="141" t="str">
        <f>+B14</f>
        <v>2018.</v>
      </c>
      <c r="C27" s="141" t="str">
        <f>+C14</f>
        <v>2019.</v>
      </c>
      <c r="D27" s="141" t="str">
        <f>+D14</f>
        <v>2019. után</v>
      </c>
      <c r="E27" s="142" t="s">
        <v>49</v>
      </c>
    </row>
    <row r="28" spans="1:5" ht="12.75">
      <c r="A28" s="143" t="s">
        <v>126</v>
      </c>
      <c r="B28" s="49"/>
      <c r="C28" s="49"/>
      <c r="D28" s="49"/>
      <c r="E28" s="144">
        <f aca="true" t="shared" si="2" ref="E28:E34">SUM(B28:D28)</f>
        <v>0</v>
      </c>
    </row>
    <row r="29" spans="1:5" ht="12.75">
      <c r="A29" s="145" t="s">
        <v>139</v>
      </c>
      <c r="B29" s="50"/>
      <c r="C29" s="50"/>
      <c r="D29" s="50"/>
      <c r="E29" s="146">
        <f t="shared" si="2"/>
        <v>0</v>
      </c>
    </row>
    <row r="30" spans="1:5" ht="12.75">
      <c r="A30" s="147" t="s">
        <v>127</v>
      </c>
      <c r="B30" s="51"/>
      <c r="C30" s="51"/>
      <c r="D30" s="51"/>
      <c r="E30" s="148">
        <f t="shared" si="2"/>
        <v>0</v>
      </c>
    </row>
    <row r="31" spans="1:5" ht="12.75">
      <c r="A31" s="147" t="s">
        <v>141</v>
      </c>
      <c r="B31" s="51"/>
      <c r="C31" s="51"/>
      <c r="D31" s="51"/>
      <c r="E31" s="148">
        <f t="shared" si="2"/>
        <v>0</v>
      </c>
    </row>
    <row r="32" spans="1:5" ht="12.75">
      <c r="A32" s="147" t="s">
        <v>128</v>
      </c>
      <c r="B32" s="51"/>
      <c r="C32" s="51"/>
      <c r="D32" s="51"/>
      <c r="E32" s="148">
        <f t="shared" si="2"/>
        <v>0</v>
      </c>
    </row>
    <row r="33" spans="1:5" ht="12.75">
      <c r="A33" s="147" t="s">
        <v>129</v>
      </c>
      <c r="B33" s="51"/>
      <c r="C33" s="51"/>
      <c r="D33" s="51"/>
      <c r="E33" s="148">
        <f t="shared" si="2"/>
        <v>0</v>
      </c>
    </row>
    <row r="34" spans="1:5" ht="13.5" thickBot="1">
      <c r="A34" s="52"/>
      <c r="B34" s="53"/>
      <c r="C34" s="53"/>
      <c r="D34" s="53"/>
      <c r="E34" s="148">
        <f t="shared" si="2"/>
        <v>0</v>
      </c>
    </row>
    <row r="35" spans="1:5" ht="13.5" thickBot="1">
      <c r="A35" s="149" t="s">
        <v>131</v>
      </c>
      <c r="B35" s="150">
        <f>B28+SUM(B30:B34)</f>
        <v>0</v>
      </c>
      <c r="C35" s="150">
        <f>C28+SUM(C30:C34)</f>
        <v>0</v>
      </c>
      <c r="D35" s="150">
        <f>D28+SUM(D30:D34)</f>
        <v>0</v>
      </c>
      <c r="E35" s="151">
        <f>E28+SUM(E30:E34)</f>
        <v>0</v>
      </c>
    </row>
    <row r="36" spans="1:5" ht="13.5" thickBot="1">
      <c r="A36" s="555"/>
      <c r="B36" s="555"/>
      <c r="C36" s="555"/>
      <c r="D36" s="555"/>
      <c r="E36" s="555"/>
    </row>
    <row r="37" spans="1:5" ht="13.5" thickBot="1">
      <c r="A37" s="140" t="s">
        <v>130</v>
      </c>
      <c r="B37" s="141" t="str">
        <f>+B27</f>
        <v>2018.</v>
      </c>
      <c r="C37" s="141" t="str">
        <f>+C27</f>
        <v>2019.</v>
      </c>
      <c r="D37" s="141" t="str">
        <f>+D27</f>
        <v>2019. után</v>
      </c>
      <c r="E37" s="142" t="s">
        <v>49</v>
      </c>
    </row>
    <row r="38" spans="1:5" ht="12.75">
      <c r="A38" s="143" t="s">
        <v>135</v>
      </c>
      <c r="B38" s="49"/>
      <c r="C38" s="49"/>
      <c r="D38" s="49"/>
      <c r="E38" s="144">
        <f aca="true" t="shared" si="3" ref="E38:E44">SUM(B38:D38)</f>
        <v>0</v>
      </c>
    </row>
    <row r="39" spans="1:5" ht="12.75">
      <c r="A39" s="152" t="s">
        <v>136</v>
      </c>
      <c r="B39" s="51"/>
      <c r="C39" s="51"/>
      <c r="D39" s="51"/>
      <c r="E39" s="148">
        <f t="shared" si="3"/>
        <v>0</v>
      </c>
    </row>
    <row r="40" spans="1:5" ht="12.75">
      <c r="A40" s="147" t="s">
        <v>137</v>
      </c>
      <c r="B40" s="51"/>
      <c r="C40" s="51"/>
      <c r="D40" s="51"/>
      <c r="E40" s="148">
        <f t="shared" si="3"/>
        <v>0</v>
      </c>
    </row>
    <row r="41" spans="1:5" ht="12.75">
      <c r="A41" s="147" t="s">
        <v>138</v>
      </c>
      <c r="B41" s="51"/>
      <c r="C41" s="51"/>
      <c r="D41" s="51"/>
      <c r="E41" s="148">
        <f t="shared" si="3"/>
        <v>0</v>
      </c>
    </row>
    <row r="42" spans="1:5" ht="12.75">
      <c r="A42" s="54"/>
      <c r="B42" s="51"/>
      <c r="C42" s="51"/>
      <c r="D42" s="51"/>
      <c r="E42" s="148">
        <f t="shared" si="3"/>
        <v>0</v>
      </c>
    </row>
    <row r="43" spans="1:5" ht="12.75">
      <c r="A43" s="54"/>
      <c r="B43" s="51"/>
      <c r="C43" s="51"/>
      <c r="D43" s="51"/>
      <c r="E43" s="148">
        <f t="shared" si="3"/>
        <v>0</v>
      </c>
    </row>
    <row r="44" spans="1:5" ht="13.5" thickBot="1">
      <c r="A44" s="52"/>
      <c r="B44" s="53"/>
      <c r="C44" s="53"/>
      <c r="D44" s="53"/>
      <c r="E44" s="148">
        <f t="shared" si="3"/>
        <v>0</v>
      </c>
    </row>
    <row r="45" spans="1:5" ht="13.5" thickBot="1">
      <c r="A45" s="149" t="s">
        <v>51</v>
      </c>
      <c r="B45" s="150">
        <f>SUM(B38:B44)</f>
        <v>0</v>
      </c>
      <c r="C45" s="150">
        <f>SUM(C38:C44)</f>
        <v>0</v>
      </c>
      <c r="D45" s="150">
        <f>SUM(D38:D44)</f>
        <v>0</v>
      </c>
      <c r="E45" s="151">
        <f>SUM(E38:E44)</f>
        <v>0</v>
      </c>
    </row>
    <row r="46" spans="1:5" ht="12.75">
      <c r="A46" s="619"/>
      <c r="B46" s="619"/>
      <c r="C46" s="619"/>
      <c r="D46" s="619"/>
      <c r="E46" s="619"/>
    </row>
    <row r="47" spans="1:5" ht="15.75">
      <c r="A47" s="723" t="str">
        <f>+CONCATENATE("Önkormányzaton kívüli EU-s projektekhez történő hozzájárulás ",LEFT(ÖSSZEFÜGGÉSEK!A5,4),". évi előirányzat")</f>
        <v>Önkormányzaton kívüli EU-s projektekhez történő hozzájárulás 2018. évi előirányzat</v>
      </c>
      <c r="B47" s="723"/>
      <c r="C47" s="723"/>
      <c r="D47" s="723"/>
      <c r="E47" s="723"/>
    </row>
    <row r="48" spans="1:5" ht="13.5" thickBot="1">
      <c r="A48" s="619"/>
      <c r="B48" s="619"/>
      <c r="C48" s="619"/>
      <c r="D48" s="619"/>
      <c r="E48" s="619"/>
    </row>
    <row r="49" spans="1:8" ht="13.5" thickBot="1">
      <c r="A49" s="728" t="s">
        <v>133</v>
      </c>
      <c r="B49" s="729"/>
      <c r="C49" s="730"/>
      <c r="D49" s="726" t="s">
        <v>562</v>
      </c>
      <c r="E49" s="727"/>
      <c r="H49" s="537"/>
    </row>
    <row r="50" spans="1:5" ht="12.75">
      <c r="A50" s="731"/>
      <c r="B50" s="732"/>
      <c r="C50" s="733"/>
      <c r="D50" s="719"/>
      <c r="E50" s="720"/>
    </row>
    <row r="51" spans="1:5" ht="13.5" thickBot="1">
      <c r="A51" s="734"/>
      <c r="B51" s="735"/>
      <c r="C51" s="736"/>
      <c r="D51" s="721"/>
      <c r="E51" s="722"/>
    </row>
    <row r="52" spans="1:5" ht="13.5" thickBot="1">
      <c r="A52" s="716" t="s">
        <v>51</v>
      </c>
      <c r="B52" s="717"/>
      <c r="C52" s="718"/>
      <c r="D52" s="724">
        <f>SUM(D50:E51)</f>
        <v>0</v>
      </c>
      <c r="E52" s="725"/>
    </row>
  </sheetData>
  <sheetProtection/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1/2018. (III. 19.)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view="pageLayout" zoomScaleNormal="130" zoomScaleSheetLayoutView="85" workbookViewId="0" topLeftCell="A1">
      <selection activeCell="C65" sqref="C65:C75"/>
    </sheetView>
  </sheetViews>
  <sheetFormatPr defaultColWidth="9.00390625" defaultRowHeight="12.75"/>
  <cols>
    <col min="1" max="1" width="19.50390625" style="492" customWidth="1"/>
    <col min="2" max="2" width="72.00390625" style="493" customWidth="1"/>
    <col min="3" max="3" width="25.00390625" style="494" customWidth="1"/>
    <col min="4" max="16384" width="9.375" style="516" customWidth="1"/>
  </cols>
  <sheetData>
    <row r="1" spans="1:3" s="2" customFormat="1" ht="16.5" customHeight="1" thickBot="1">
      <c r="A1" s="153"/>
      <c r="B1" s="155"/>
      <c r="C1" s="370" t="str">
        <f>+CONCATENATE("9.1. melléklet az 1/",LEFT(ÖSSZEFÜGGÉSEK!A5,4),". (III. 19.) önkormányzati rendelethez")</f>
        <v>9.1. melléklet az 1/2018. (III. 19.) önkormányzati rendelethez</v>
      </c>
    </row>
    <row r="2" spans="1:3" s="55" customFormat="1" ht="21" customHeight="1">
      <c r="A2" s="280" t="s">
        <v>59</v>
      </c>
      <c r="B2" s="241" t="s">
        <v>218</v>
      </c>
      <c r="C2" s="243" t="s">
        <v>52</v>
      </c>
    </row>
    <row r="3" spans="1:3" s="55" customFormat="1" ht="16.5" thickBot="1">
      <c r="A3" s="156" t="s">
        <v>196</v>
      </c>
      <c r="B3" s="242" t="s">
        <v>395</v>
      </c>
      <c r="C3" s="342" t="s">
        <v>52</v>
      </c>
    </row>
    <row r="4" spans="1:3" s="56" customFormat="1" ht="15.75" customHeight="1" thickBot="1">
      <c r="A4" s="157"/>
      <c r="B4" s="157"/>
      <c r="C4" s="158" t="str">
        <f>'7.sz.mell.'!F2</f>
        <v>Forintban!</v>
      </c>
    </row>
    <row r="5" spans="1:3" ht="13.5" thickBot="1">
      <c r="A5" s="281" t="s">
        <v>198</v>
      </c>
      <c r="B5" s="159" t="s">
        <v>560</v>
      </c>
      <c r="C5" s="244" t="s">
        <v>53</v>
      </c>
    </row>
    <row r="6" spans="1:3" s="35" customFormat="1" ht="12.75" customHeight="1" thickBot="1">
      <c r="A6" s="127"/>
      <c r="B6" s="128" t="s">
        <v>490</v>
      </c>
      <c r="C6" s="129" t="s">
        <v>491</v>
      </c>
    </row>
    <row r="7" spans="1:3" s="35" customFormat="1" ht="15.75" customHeight="1" thickBot="1">
      <c r="A7" s="161"/>
      <c r="B7" s="162" t="s">
        <v>54</v>
      </c>
      <c r="C7" s="245"/>
    </row>
    <row r="8" spans="1:3" s="35" customFormat="1" ht="12" customHeight="1" thickBot="1">
      <c r="A8" s="26" t="s">
        <v>17</v>
      </c>
      <c r="B8" s="20" t="s">
        <v>245</v>
      </c>
      <c r="C8" s="202">
        <f>+C9+C10+C11+C12+C13+C14</f>
        <v>265900889</v>
      </c>
    </row>
    <row r="9" spans="1:3" s="57" customFormat="1" ht="12" customHeight="1">
      <c r="A9" s="301" t="s">
        <v>96</v>
      </c>
      <c r="B9" s="288" t="s">
        <v>246</v>
      </c>
      <c r="C9" s="205">
        <f>'4.sz tájékoztató t.'!F20</f>
        <v>81698999</v>
      </c>
    </row>
    <row r="10" spans="1:3" s="58" customFormat="1" ht="12" customHeight="1">
      <c r="A10" s="302" t="s">
        <v>97</v>
      </c>
      <c r="B10" s="289" t="s">
        <v>247</v>
      </c>
      <c r="C10" s="204">
        <f>'4.sz tájékoztató t.'!F32</f>
        <v>91317551</v>
      </c>
    </row>
    <row r="11" spans="1:3" s="58" customFormat="1" ht="12" customHeight="1">
      <c r="A11" s="302" t="s">
        <v>98</v>
      </c>
      <c r="B11" s="289" t="s">
        <v>548</v>
      </c>
      <c r="C11" s="204">
        <f>'4.sz tájékoztató t.'!F39</f>
        <v>63308262</v>
      </c>
    </row>
    <row r="12" spans="1:3" s="58" customFormat="1" ht="12" customHeight="1">
      <c r="A12" s="302" t="s">
        <v>99</v>
      </c>
      <c r="B12" s="289" t="s">
        <v>249</v>
      </c>
      <c r="C12" s="204">
        <f>'4.sz tájékoztató t.'!F41</f>
        <v>2459930</v>
      </c>
    </row>
    <row r="13" spans="1:3" s="58" customFormat="1" ht="12" customHeight="1">
      <c r="A13" s="302" t="s">
        <v>142</v>
      </c>
      <c r="B13" s="289" t="s">
        <v>503</v>
      </c>
      <c r="C13" s="204">
        <v>27116147</v>
      </c>
    </row>
    <row r="14" spans="1:3" s="57" customFormat="1" ht="12" customHeight="1" thickBot="1">
      <c r="A14" s="303" t="s">
        <v>100</v>
      </c>
      <c r="B14" s="290" t="s">
        <v>430</v>
      </c>
      <c r="C14" s="204"/>
    </row>
    <row r="15" spans="1:3" s="57" customFormat="1" ht="12" customHeight="1" thickBot="1">
      <c r="A15" s="26" t="s">
        <v>18</v>
      </c>
      <c r="B15" s="197" t="s">
        <v>250</v>
      </c>
      <c r="C15" s="202">
        <f>+C16+C17+C18+C19+C20</f>
        <v>175066916</v>
      </c>
    </row>
    <row r="16" spans="1:3" s="57" customFormat="1" ht="12" customHeight="1">
      <c r="A16" s="301" t="s">
        <v>102</v>
      </c>
      <c r="B16" s="288" t="s">
        <v>251</v>
      </c>
      <c r="C16" s="205"/>
    </row>
    <row r="17" spans="1:3" s="57" customFormat="1" ht="12" customHeight="1">
      <c r="A17" s="302" t="s">
        <v>103</v>
      </c>
      <c r="B17" s="289" t="s">
        <v>252</v>
      </c>
      <c r="C17" s="204"/>
    </row>
    <row r="18" spans="1:3" s="57" customFormat="1" ht="12" customHeight="1">
      <c r="A18" s="302" t="s">
        <v>104</v>
      </c>
      <c r="B18" s="289" t="s">
        <v>419</v>
      </c>
      <c r="C18" s="204"/>
    </row>
    <row r="19" spans="1:3" s="57" customFormat="1" ht="12" customHeight="1">
      <c r="A19" s="302" t="s">
        <v>105</v>
      </c>
      <c r="B19" s="289" t="s">
        <v>420</v>
      </c>
      <c r="C19" s="204"/>
    </row>
    <row r="20" spans="1:3" s="57" customFormat="1" ht="12" customHeight="1">
      <c r="A20" s="302" t="s">
        <v>106</v>
      </c>
      <c r="B20" s="289" t="s">
        <v>253</v>
      </c>
      <c r="C20" s="204">
        <f>'5.sz.tájékoztató t.'!B8</f>
        <v>175066916</v>
      </c>
    </row>
    <row r="21" spans="1:3" s="58" customFormat="1" ht="12" customHeight="1" thickBot="1">
      <c r="A21" s="303" t="s">
        <v>115</v>
      </c>
      <c r="B21" s="290" t="s">
        <v>254</v>
      </c>
      <c r="C21" s="206"/>
    </row>
    <row r="22" spans="1:3" s="58" customFormat="1" ht="12" customHeight="1" thickBot="1">
      <c r="A22" s="26" t="s">
        <v>19</v>
      </c>
      <c r="B22" s="20" t="s">
        <v>255</v>
      </c>
      <c r="C22" s="202">
        <f>+C23+C24+C25+C26+C27</f>
        <v>5400000</v>
      </c>
    </row>
    <row r="23" spans="1:3" s="58" customFormat="1" ht="12" customHeight="1">
      <c r="A23" s="301" t="s">
        <v>85</v>
      </c>
      <c r="B23" s="288" t="s">
        <v>256</v>
      </c>
      <c r="C23" s="205"/>
    </row>
    <row r="24" spans="1:3" s="57" customFormat="1" ht="12" customHeight="1">
      <c r="A24" s="302" t="s">
        <v>86</v>
      </c>
      <c r="B24" s="289" t="s">
        <v>257</v>
      </c>
      <c r="C24" s="204"/>
    </row>
    <row r="25" spans="1:3" s="58" customFormat="1" ht="12" customHeight="1">
      <c r="A25" s="302" t="s">
        <v>87</v>
      </c>
      <c r="B25" s="289" t="s">
        <v>421</v>
      </c>
      <c r="C25" s="204"/>
    </row>
    <row r="26" spans="1:3" s="58" customFormat="1" ht="12" customHeight="1">
      <c r="A26" s="302" t="s">
        <v>88</v>
      </c>
      <c r="B26" s="289" t="s">
        <v>422</v>
      </c>
      <c r="C26" s="204"/>
    </row>
    <row r="27" spans="1:3" s="58" customFormat="1" ht="12" customHeight="1">
      <c r="A27" s="302" t="s">
        <v>165</v>
      </c>
      <c r="B27" s="289" t="s">
        <v>258</v>
      </c>
      <c r="C27" s="204">
        <f>'5.sz.tájékoztató t.'!B12</f>
        <v>5400000</v>
      </c>
    </row>
    <row r="28" spans="1:3" s="58" customFormat="1" ht="12" customHeight="1" thickBot="1">
      <c r="A28" s="303" t="s">
        <v>166</v>
      </c>
      <c r="B28" s="290" t="s">
        <v>259</v>
      </c>
      <c r="C28" s="206"/>
    </row>
    <row r="29" spans="1:3" s="58" customFormat="1" ht="12" customHeight="1" thickBot="1">
      <c r="A29" s="26" t="s">
        <v>167</v>
      </c>
      <c r="B29" s="20" t="s">
        <v>557</v>
      </c>
      <c r="C29" s="208">
        <f>C30+C31+C32+C33+C34+C35+C36</f>
        <v>21000000</v>
      </c>
    </row>
    <row r="30" spans="1:3" s="58" customFormat="1" ht="12" customHeight="1">
      <c r="A30" s="301" t="s">
        <v>261</v>
      </c>
      <c r="B30" s="288" t="s">
        <v>687</v>
      </c>
      <c r="C30" s="631">
        <v>2500000</v>
      </c>
    </row>
    <row r="31" spans="1:3" s="58" customFormat="1" ht="12" customHeight="1">
      <c r="A31" s="302" t="s">
        <v>262</v>
      </c>
      <c r="B31" s="289" t="s">
        <v>553</v>
      </c>
      <c r="C31" s="204"/>
    </row>
    <row r="32" spans="1:3" s="58" customFormat="1" ht="12" customHeight="1">
      <c r="A32" s="302" t="s">
        <v>263</v>
      </c>
      <c r="B32" s="289" t="s">
        <v>554</v>
      </c>
      <c r="C32" s="204">
        <v>16000000</v>
      </c>
    </row>
    <row r="33" spans="1:3" s="58" customFormat="1" ht="12" customHeight="1">
      <c r="A33" s="302" t="s">
        <v>264</v>
      </c>
      <c r="B33" s="289" t="s">
        <v>555</v>
      </c>
      <c r="C33" s="204"/>
    </row>
    <row r="34" spans="1:3" s="58" customFormat="1" ht="12" customHeight="1">
      <c r="A34" s="302" t="s">
        <v>550</v>
      </c>
      <c r="B34" s="289" t="s">
        <v>265</v>
      </c>
      <c r="C34" s="204">
        <v>2500000</v>
      </c>
    </row>
    <row r="35" spans="1:3" s="58" customFormat="1" ht="12" customHeight="1">
      <c r="A35" s="302" t="s">
        <v>551</v>
      </c>
      <c r="B35" s="289" t="s">
        <v>266</v>
      </c>
      <c r="C35" s="204"/>
    </row>
    <row r="36" spans="1:3" s="58" customFormat="1" ht="12" customHeight="1" thickBot="1">
      <c r="A36" s="303" t="s">
        <v>552</v>
      </c>
      <c r="B36" s="357" t="s">
        <v>267</v>
      </c>
      <c r="C36" s="206"/>
    </row>
    <row r="37" spans="1:3" s="58" customFormat="1" ht="12" customHeight="1" thickBot="1">
      <c r="A37" s="26" t="s">
        <v>21</v>
      </c>
      <c r="B37" s="20" t="s">
        <v>431</v>
      </c>
      <c r="C37" s="202">
        <f>SUM(C38:C48)</f>
        <v>858180</v>
      </c>
    </row>
    <row r="38" spans="1:3" s="58" customFormat="1" ht="12" customHeight="1">
      <c r="A38" s="301" t="s">
        <v>89</v>
      </c>
      <c r="B38" s="288" t="s">
        <v>270</v>
      </c>
      <c r="C38" s="205"/>
    </row>
    <row r="39" spans="1:3" s="58" customFormat="1" ht="12" customHeight="1">
      <c r="A39" s="302" t="s">
        <v>90</v>
      </c>
      <c r="B39" s="289" t="s">
        <v>271</v>
      </c>
      <c r="C39" s="204">
        <v>858180</v>
      </c>
    </row>
    <row r="40" spans="1:3" s="58" customFormat="1" ht="12" customHeight="1">
      <c r="A40" s="302" t="s">
        <v>91</v>
      </c>
      <c r="B40" s="289" t="s">
        <v>272</v>
      </c>
      <c r="C40" s="204"/>
    </row>
    <row r="41" spans="1:3" s="58" customFormat="1" ht="12" customHeight="1">
      <c r="A41" s="302" t="s">
        <v>169</v>
      </c>
      <c r="B41" s="289" t="s">
        <v>273</v>
      </c>
      <c r="C41" s="204"/>
    </row>
    <row r="42" spans="1:3" s="58" customFormat="1" ht="12" customHeight="1">
      <c r="A42" s="302" t="s">
        <v>170</v>
      </c>
      <c r="B42" s="289" t="s">
        <v>274</v>
      </c>
      <c r="C42" s="204"/>
    </row>
    <row r="43" spans="1:3" s="58" customFormat="1" ht="12" customHeight="1">
      <c r="A43" s="302" t="s">
        <v>171</v>
      </c>
      <c r="B43" s="289" t="s">
        <v>275</v>
      </c>
      <c r="C43" s="204"/>
    </row>
    <row r="44" spans="1:3" s="58" customFormat="1" ht="12" customHeight="1">
      <c r="A44" s="302" t="s">
        <v>172</v>
      </c>
      <c r="B44" s="289" t="s">
        <v>276</v>
      </c>
      <c r="C44" s="204"/>
    </row>
    <row r="45" spans="1:3" s="58" customFormat="1" ht="12" customHeight="1">
      <c r="A45" s="302" t="s">
        <v>173</v>
      </c>
      <c r="B45" s="289" t="s">
        <v>556</v>
      </c>
      <c r="C45" s="204"/>
    </row>
    <row r="46" spans="1:3" s="58" customFormat="1" ht="12" customHeight="1">
      <c r="A46" s="302" t="s">
        <v>268</v>
      </c>
      <c r="B46" s="289" t="s">
        <v>278</v>
      </c>
      <c r="C46" s="207"/>
    </row>
    <row r="47" spans="1:3" s="58" customFormat="1" ht="12" customHeight="1">
      <c r="A47" s="303" t="s">
        <v>269</v>
      </c>
      <c r="B47" s="290" t="s">
        <v>433</v>
      </c>
      <c r="C47" s="278"/>
    </row>
    <row r="48" spans="1:3" s="58" customFormat="1" ht="12" customHeight="1" thickBot="1">
      <c r="A48" s="303" t="s">
        <v>432</v>
      </c>
      <c r="B48" s="290" t="s">
        <v>279</v>
      </c>
      <c r="C48" s="278"/>
    </row>
    <row r="49" spans="1:3" s="58" customFormat="1" ht="12" customHeight="1" thickBot="1">
      <c r="A49" s="26" t="s">
        <v>22</v>
      </c>
      <c r="B49" s="20" t="s">
        <v>280</v>
      </c>
      <c r="C49" s="202">
        <f>SUM(C50:C54)</f>
        <v>0</v>
      </c>
    </row>
    <row r="50" spans="1:3" s="58" customFormat="1" ht="12" customHeight="1">
      <c r="A50" s="301" t="s">
        <v>92</v>
      </c>
      <c r="B50" s="288" t="s">
        <v>284</v>
      </c>
      <c r="C50" s="326"/>
    </row>
    <row r="51" spans="1:3" s="58" customFormat="1" ht="12" customHeight="1">
      <c r="A51" s="302" t="s">
        <v>93</v>
      </c>
      <c r="B51" s="289" t="s">
        <v>285</v>
      </c>
      <c r="C51" s="207"/>
    </row>
    <row r="52" spans="1:3" s="58" customFormat="1" ht="12" customHeight="1">
      <c r="A52" s="302" t="s">
        <v>281</v>
      </c>
      <c r="B52" s="289" t="s">
        <v>286</v>
      </c>
      <c r="C52" s="207"/>
    </row>
    <row r="53" spans="1:3" s="58" customFormat="1" ht="12" customHeight="1">
      <c r="A53" s="302" t="s">
        <v>282</v>
      </c>
      <c r="B53" s="289" t="s">
        <v>287</v>
      </c>
      <c r="C53" s="207"/>
    </row>
    <row r="54" spans="1:3" s="58" customFormat="1" ht="12" customHeight="1" thickBot="1">
      <c r="A54" s="303" t="s">
        <v>283</v>
      </c>
      <c r="B54" s="290" t="s">
        <v>288</v>
      </c>
      <c r="C54" s="278"/>
    </row>
    <row r="55" spans="1:3" s="58" customFormat="1" ht="12" customHeight="1" thickBot="1">
      <c r="A55" s="26" t="s">
        <v>174</v>
      </c>
      <c r="B55" s="20" t="s">
        <v>289</v>
      </c>
      <c r="C55" s="202">
        <f>SUM(C56:C58)</f>
        <v>0</v>
      </c>
    </row>
    <row r="56" spans="1:3" s="58" customFormat="1" ht="12" customHeight="1">
      <c r="A56" s="301" t="s">
        <v>94</v>
      </c>
      <c r="B56" s="288" t="s">
        <v>290</v>
      </c>
      <c r="C56" s="205"/>
    </row>
    <row r="57" spans="1:3" s="58" customFormat="1" ht="12" customHeight="1">
      <c r="A57" s="302" t="s">
        <v>95</v>
      </c>
      <c r="B57" s="289" t="s">
        <v>423</v>
      </c>
      <c r="C57" s="204"/>
    </row>
    <row r="58" spans="1:3" s="58" customFormat="1" ht="12" customHeight="1">
      <c r="A58" s="302" t="s">
        <v>293</v>
      </c>
      <c r="B58" s="289" t="s">
        <v>291</v>
      </c>
      <c r="C58" s="204"/>
    </row>
    <row r="59" spans="1:3" s="58" customFormat="1" ht="12" customHeight="1" thickBot="1">
      <c r="A59" s="303" t="s">
        <v>294</v>
      </c>
      <c r="B59" s="290" t="s">
        <v>292</v>
      </c>
      <c r="C59" s="206"/>
    </row>
    <row r="60" spans="1:3" s="58" customFormat="1" ht="12" customHeight="1" thickBot="1">
      <c r="A60" s="26" t="s">
        <v>24</v>
      </c>
      <c r="B60" s="197" t="s">
        <v>295</v>
      </c>
      <c r="C60" s="202">
        <f>SUM(C61:C63)</f>
        <v>8279795</v>
      </c>
    </row>
    <row r="61" spans="1:3" s="58" customFormat="1" ht="12" customHeight="1">
      <c r="A61" s="301" t="s">
        <v>175</v>
      </c>
      <c r="B61" s="288" t="s">
        <v>297</v>
      </c>
      <c r="C61" s="207"/>
    </row>
    <row r="62" spans="1:3" s="58" customFormat="1" ht="12" customHeight="1">
      <c r="A62" s="302" t="s">
        <v>176</v>
      </c>
      <c r="B62" s="289" t="s">
        <v>424</v>
      </c>
      <c r="C62" s="207">
        <v>8279795</v>
      </c>
    </row>
    <row r="63" spans="1:3" s="58" customFormat="1" ht="12" customHeight="1">
      <c r="A63" s="302" t="s">
        <v>223</v>
      </c>
      <c r="B63" s="289" t="s">
        <v>298</v>
      </c>
      <c r="C63" s="207"/>
    </row>
    <row r="64" spans="1:3" s="58" customFormat="1" ht="12" customHeight="1" thickBot="1">
      <c r="A64" s="303" t="s">
        <v>296</v>
      </c>
      <c r="B64" s="290" t="s">
        <v>299</v>
      </c>
      <c r="C64" s="207"/>
    </row>
    <row r="65" spans="1:3" s="58" customFormat="1" ht="12" customHeight="1" thickBot="1">
      <c r="A65" s="26" t="s">
        <v>25</v>
      </c>
      <c r="B65" s="20" t="s">
        <v>300</v>
      </c>
      <c r="C65" s="208">
        <f>+C8+C15+C22+C29+C37+C49+C55+C60</f>
        <v>476505780</v>
      </c>
    </row>
    <row r="66" spans="1:3" s="58" customFormat="1" ht="12" customHeight="1" thickBot="1">
      <c r="A66" s="304" t="s">
        <v>391</v>
      </c>
      <c r="B66" s="197" t="s">
        <v>302</v>
      </c>
      <c r="C66" s="202">
        <f>SUM(C67:C69)</f>
        <v>0</v>
      </c>
    </row>
    <row r="67" spans="1:3" s="58" customFormat="1" ht="12" customHeight="1">
      <c r="A67" s="301" t="s">
        <v>333</v>
      </c>
      <c r="B67" s="288" t="s">
        <v>303</v>
      </c>
      <c r="C67" s="207"/>
    </row>
    <row r="68" spans="1:3" s="58" customFormat="1" ht="12" customHeight="1">
      <c r="A68" s="302" t="s">
        <v>342</v>
      </c>
      <c r="B68" s="289" t="s">
        <v>304</v>
      </c>
      <c r="C68" s="207"/>
    </row>
    <row r="69" spans="1:3" s="58" customFormat="1" ht="12" customHeight="1" thickBot="1">
      <c r="A69" s="303" t="s">
        <v>343</v>
      </c>
      <c r="B69" s="291" t="s">
        <v>305</v>
      </c>
      <c r="C69" s="207"/>
    </row>
    <row r="70" spans="1:3" s="58" customFormat="1" ht="12" customHeight="1" thickBot="1">
      <c r="A70" s="304" t="s">
        <v>306</v>
      </c>
      <c r="B70" s="197" t="s">
        <v>307</v>
      </c>
      <c r="C70" s="202">
        <f>SUM(C71:C74)</f>
        <v>0</v>
      </c>
    </row>
    <row r="71" spans="1:3" s="58" customFormat="1" ht="12" customHeight="1">
      <c r="A71" s="301" t="s">
        <v>143</v>
      </c>
      <c r="B71" s="288" t="s">
        <v>308</v>
      </c>
      <c r="C71" s="207"/>
    </row>
    <row r="72" spans="1:3" s="58" customFormat="1" ht="12" customHeight="1">
      <c r="A72" s="302" t="s">
        <v>144</v>
      </c>
      <c r="B72" s="289" t="s">
        <v>309</v>
      </c>
      <c r="C72" s="207"/>
    </row>
    <row r="73" spans="1:3" s="58" customFormat="1" ht="12" customHeight="1">
      <c r="A73" s="302" t="s">
        <v>334</v>
      </c>
      <c r="B73" s="289" t="s">
        <v>310</v>
      </c>
      <c r="C73" s="207"/>
    </row>
    <row r="74" spans="1:3" s="58" customFormat="1" ht="12" customHeight="1" thickBot="1">
      <c r="A74" s="303" t="s">
        <v>335</v>
      </c>
      <c r="B74" s="290" t="s">
        <v>311</v>
      </c>
      <c r="C74" s="207"/>
    </row>
    <row r="75" spans="1:3" s="58" customFormat="1" ht="12" customHeight="1" thickBot="1">
      <c r="A75" s="304" t="s">
        <v>312</v>
      </c>
      <c r="B75" s="197" t="s">
        <v>313</v>
      </c>
      <c r="C75" s="202">
        <f>SUM(C76:C77)</f>
        <v>54934828</v>
      </c>
    </row>
    <row r="76" spans="1:3" s="58" customFormat="1" ht="12" customHeight="1">
      <c r="A76" s="301" t="s">
        <v>336</v>
      </c>
      <c r="B76" s="288" t="s">
        <v>314</v>
      </c>
      <c r="C76" s="204">
        <v>54934828</v>
      </c>
    </row>
    <row r="77" spans="1:3" s="58" customFormat="1" ht="12" customHeight="1" thickBot="1">
      <c r="A77" s="303" t="s">
        <v>337</v>
      </c>
      <c r="B77" s="290" t="s">
        <v>315</v>
      </c>
      <c r="C77" s="207"/>
    </row>
    <row r="78" spans="1:3" s="57" customFormat="1" ht="12" customHeight="1" thickBot="1">
      <c r="A78" s="304" t="s">
        <v>316</v>
      </c>
      <c r="B78" s="197" t="s">
        <v>317</v>
      </c>
      <c r="C78" s="202">
        <f>SUM(C79:C81)</f>
        <v>0</v>
      </c>
    </row>
    <row r="79" spans="1:3" s="58" customFormat="1" ht="12" customHeight="1">
      <c r="A79" s="301" t="s">
        <v>338</v>
      </c>
      <c r="B79" s="288" t="s">
        <v>318</v>
      </c>
      <c r="C79" s="207"/>
    </row>
    <row r="80" spans="1:3" s="58" customFormat="1" ht="12" customHeight="1">
      <c r="A80" s="302" t="s">
        <v>339</v>
      </c>
      <c r="B80" s="289" t="s">
        <v>319</v>
      </c>
      <c r="C80" s="207"/>
    </row>
    <row r="81" spans="1:3" s="58" customFormat="1" ht="12" customHeight="1" thickBot="1">
      <c r="A81" s="303" t="s">
        <v>340</v>
      </c>
      <c r="B81" s="290" t="s">
        <v>320</v>
      </c>
      <c r="C81" s="207"/>
    </row>
    <row r="82" spans="1:3" s="58" customFormat="1" ht="12" customHeight="1" thickBot="1">
      <c r="A82" s="304" t="s">
        <v>321</v>
      </c>
      <c r="B82" s="197" t="s">
        <v>341</v>
      </c>
      <c r="C82" s="202">
        <f>SUM(C83:C86)</f>
        <v>0</v>
      </c>
    </row>
    <row r="83" spans="1:3" s="58" customFormat="1" ht="12" customHeight="1">
      <c r="A83" s="305" t="s">
        <v>322</v>
      </c>
      <c r="B83" s="288" t="s">
        <v>323</v>
      </c>
      <c r="C83" s="207"/>
    </row>
    <row r="84" spans="1:3" s="58" customFormat="1" ht="12" customHeight="1">
      <c r="A84" s="306" t="s">
        <v>324</v>
      </c>
      <c r="B84" s="289" t="s">
        <v>325</v>
      </c>
      <c r="C84" s="207"/>
    </row>
    <row r="85" spans="1:3" s="58" customFormat="1" ht="12" customHeight="1">
      <c r="A85" s="306" t="s">
        <v>326</v>
      </c>
      <c r="B85" s="289" t="s">
        <v>327</v>
      </c>
      <c r="C85" s="207"/>
    </row>
    <row r="86" spans="1:3" s="57" customFormat="1" ht="12" customHeight="1" thickBot="1">
      <c r="A86" s="307" t="s">
        <v>328</v>
      </c>
      <c r="B86" s="290" t="s">
        <v>329</v>
      </c>
      <c r="C86" s="207"/>
    </row>
    <row r="87" spans="1:3" s="57" customFormat="1" ht="12" customHeight="1" thickBot="1">
      <c r="A87" s="304" t="s">
        <v>330</v>
      </c>
      <c r="B87" s="197" t="s">
        <v>472</v>
      </c>
      <c r="C87" s="327"/>
    </row>
    <row r="88" spans="1:3" s="57" customFormat="1" ht="12" customHeight="1" thickBot="1">
      <c r="A88" s="304" t="s">
        <v>504</v>
      </c>
      <c r="B88" s="197" t="s">
        <v>331</v>
      </c>
      <c r="C88" s="327"/>
    </row>
    <row r="89" spans="1:3" s="57" customFormat="1" ht="12" customHeight="1" thickBot="1">
      <c r="A89" s="304" t="s">
        <v>505</v>
      </c>
      <c r="B89" s="295" t="s">
        <v>475</v>
      </c>
      <c r="C89" s="208">
        <f>+C66+C70+C75+C78+C82+C88+C87</f>
        <v>54934828</v>
      </c>
    </row>
    <row r="90" spans="1:3" s="57" customFormat="1" ht="12" customHeight="1" thickBot="1">
      <c r="A90" s="308" t="s">
        <v>506</v>
      </c>
      <c r="B90" s="296" t="s">
        <v>507</v>
      </c>
      <c r="C90" s="208">
        <f>+C65+C89</f>
        <v>531440608</v>
      </c>
    </row>
    <row r="91" spans="1:3" s="58" customFormat="1" ht="15" customHeight="1" thickBot="1">
      <c r="A91" s="166"/>
      <c r="B91" s="167"/>
      <c r="C91" s="250"/>
    </row>
    <row r="92" spans="1:3" s="35" customFormat="1" ht="16.5" customHeight="1" thickBot="1">
      <c r="A92" s="170"/>
      <c r="B92" s="171" t="s">
        <v>55</v>
      </c>
      <c r="C92" s="252"/>
    </row>
    <row r="93" spans="1:3" s="59" customFormat="1" ht="12" customHeight="1" thickBot="1">
      <c r="A93" s="282" t="s">
        <v>17</v>
      </c>
      <c r="B93" s="25" t="s">
        <v>511</v>
      </c>
      <c r="C93" s="201">
        <f>+C94+C95+C96+C97+C98+C111</f>
        <v>340327309</v>
      </c>
    </row>
    <row r="94" spans="1:3" ht="12" customHeight="1">
      <c r="A94" s="309" t="s">
        <v>96</v>
      </c>
      <c r="B94" s="9" t="s">
        <v>47</v>
      </c>
      <c r="C94" s="203">
        <v>150714723</v>
      </c>
    </row>
    <row r="95" spans="1:3" ht="12" customHeight="1">
      <c r="A95" s="302" t="s">
        <v>97</v>
      </c>
      <c r="B95" s="7" t="s">
        <v>177</v>
      </c>
      <c r="C95" s="204">
        <v>16969377</v>
      </c>
    </row>
    <row r="96" spans="1:3" ht="12" customHeight="1">
      <c r="A96" s="302" t="s">
        <v>98</v>
      </c>
      <c r="B96" s="7" t="s">
        <v>134</v>
      </c>
      <c r="C96" s="206">
        <v>39008597</v>
      </c>
    </row>
    <row r="97" spans="1:3" ht="12" customHeight="1">
      <c r="A97" s="302" t="s">
        <v>99</v>
      </c>
      <c r="B97" s="10" t="s">
        <v>178</v>
      </c>
      <c r="C97" s="206">
        <f>'7.sz.tájákoztató t.'!B15</f>
        <v>27326000</v>
      </c>
    </row>
    <row r="98" spans="1:3" ht="12" customHeight="1">
      <c r="A98" s="302" t="s">
        <v>110</v>
      </c>
      <c r="B98" s="18" t="s">
        <v>179</v>
      </c>
      <c r="C98" s="206">
        <f>C99+C100+C101+C102+C103+C104+C105+C106+C107+C108+C109+C110</f>
        <v>106258612</v>
      </c>
    </row>
    <row r="99" spans="1:3" ht="12" customHeight="1">
      <c r="A99" s="302" t="s">
        <v>100</v>
      </c>
      <c r="B99" s="7" t="s">
        <v>508</v>
      </c>
      <c r="C99" s="206">
        <v>2700005</v>
      </c>
    </row>
    <row r="100" spans="1:3" ht="12" customHeight="1">
      <c r="A100" s="302" t="s">
        <v>101</v>
      </c>
      <c r="B100" s="86" t="s">
        <v>438</v>
      </c>
      <c r="C100" s="206"/>
    </row>
    <row r="101" spans="1:3" ht="12" customHeight="1">
      <c r="A101" s="302" t="s">
        <v>111</v>
      </c>
      <c r="B101" s="86" t="s">
        <v>437</v>
      </c>
      <c r="C101" s="206"/>
    </row>
    <row r="102" spans="1:3" ht="12" customHeight="1">
      <c r="A102" s="302" t="s">
        <v>112</v>
      </c>
      <c r="B102" s="86" t="s">
        <v>347</v>
      </c>
      <c r="C102" s="206"/>
    </row>
    <row r="103" spans="1:3" ht="12" customHeight="1">
      <c r="A103" s="302" t="s">
        <v>113</v>
      </c>
      <c r="B103" s="87" t="s">
        <v>348</v>
      </c>
      <c r="C103" s="206"/>
    </row>
    <row r="104" spans="1:3" ht="12" customHeight="1">
      <c r="A104" s="302" t="s">
        <v>114</v>
      </c>
      <c r="B104" s="87" t="s">
        <v>349</v>
      </c>
      <c r="C104" s="206"/>
    </row>
    <row r="105" spans="1:3" ht="12" customHeight="1">
      <c r="A105" s="302" t="s">
        <v>116</v>
      </c>
      <c r="B105" s="86" t="s">
        <v>350</v>
      </c>
      <c r="C105" s="206">
        <v>97970607</v>
      </c>
    </row>
    <row r="106" spans="1:3" ht="12" customHeight="1">
      <c r="A106" s="302" t="s">
        <v>180</v>
      </c>
      <c r="B106" s="86" t="s">
        <v>351</v>
      </c>
      <c r="C106" s="206"/>
    </row>
    <row r="107" spans="1:3" ht="12" customHeight="1">
      <c r="A107" s="302" t="s">
        <v>345</v>
      </c>
      <c r="B107" s="87" t="s">
        <v>352</v>
      </c>
      <c r="C107" s="206"/>
    </row>
    <row r="108" spans="1:3" ht="12" customHeight="1">
      <c r="A108" s="310" t="s">
        <v>346</v>
      </c>
      <c r="B108" s="88" t="s">
        <v>353</v>
      </c>
      <c r="C108" s="206"/>
    </row>
    <row r="109" spans="1:3" ht="12" customHeight="1">
      <c r="A109" s="302" t="s">
        <v>435</v>
      </c>
      <c r="B109" s="88" t="s">
        <v>354</v>
      </c>
      <c r="C109" s="206"/>
    </row>
    <row r="110" spans="1:3" ht="12" customHeight="1">
      <c r="A110" s="302" t="s">
        <v>436</v>
      </c>
      <c r="B110" s="87" t="s">
        <v>355</v>
      </c>
      <c r="C110" s="204">
        <v>5588000</v>
      </c>
    </row>
    <row r="111" spans="1:3" ht="12" customHeight="1">
      <c r="A111" s="302" t="s">
        <v>440</v>
      </c>
      <c r="B111" s="10" t="s">
        <v>48</v>
      </c>
      <c r="C111" s="204">
        <v>50000</v>
      </c>
    </row>
    <row r="112" spans="1:3" ht="12" customHeight="1">
      <c r="A112" s="303" t="s">
        <v>441</v>
      </c>
      <c r="B112" s="7" t="s">
        <v>509</v>
      </c>
      <c r="C112" s="206">
        <v>50000</v>
      </c>
    </row>
    <row r="113" spans="1:3" ht="12" customHeight="1" thickBot="1">
      <c r="A113" s="311" t="s">
        <v>442</v>
      </c>
      <c r="B113" s="89" t="s">
        <v>510</v>
      </c>
      <c r="C113" s="210"/>
    </row>
    <row r="114" spans="1:3" ht="12" customHeight="1" thickBot="1">
      <c r="A114" s="26" t="s">
        <v>18</v>
      </c>
      <c r="B114" s="24" t="s">
        <v>356</v>
      </c>
      <c r="C114" s="202">
        <f>+C115+C117+C119</f>
        <v>41152885</v>
      </c>
    </row>
    <row r="115" spans="1:3" ht="12" customHeight="1">
      <c r="A115" s="301" t="s">
        <v>102</v>
      </c>
      <c r="B115" s="7" t="s">
        <v>222</v>
      </c>
      <c r="C115" s="205">
        <v>1000000</v>
      </c>
    </row>
    <row r="116" spans="1:3" ht="12" customHeight="1">
      <c r="A116" s="301" t="s">
        <v>103</v>
      </c>
      <c r="B116" s="11" t="s">
        <v>360</v>
      </c>
      <c r="C116" s="205"/>
    </row>
    <row r="117" spans="1:3" ht="12" customHeight="1">
      <c r="A117" s="301" t="s">
        <v>104</v>
      </c>
      <c r="B117" s="11" t="s">
        <v>181</v>
      </c>
      <c r="C117" s="204">
        <v>34752885</v>
      </c>
    </row>
    <row r="118" spans="1:3" ht="12" customHeight="1">
      <c r="A118" s="301" t="s">
        <v>105</v>
      </c>
      <c r="B118" s="11" t="s">
        <v>361</v>
      </c>
      <c r="C118" s="190"/>
    </row>
    <row r="119" spans="1:3" ht="12" customHeight="1">
      <c r="A119" s="301" t="s">
        <v>106</v>
      </c>
      <c r="B119" s="199" t="s">
        <v>224</v>
      </c>
      <c r="C119" s="190">
        <v>5400000</v>
      </c>
    </row>
    <row r="120" spans="1:3" ht="12" customHeight="1">
      <c r="A120" s="301" t="s">
        <v>115</v>
      </c>
      <c r="B120" s="198" t="s">
        <v>425</v>
      </c>
      <c r="C120" s="190"/>
    </row>
    <row r="121" spans="1:3" ht="12" customHeight="1">
      <c r="A121" s="301" t="s">
        <v>117</v>
      </c>
      <c r="B121" s="285" t="s">
        <v>366</v>
      </c>
      <c r="C121" s="190"/>
    </row>
    <row r="122" spans="1:3" ht="12" customHeight="1">
      <c r="A122" s="301" t="s">
        <v>182</v>
      </c>
      <c r="B122" s="87" t="s">
        <v>349</v>
      </c>
      <c r="C122" s="190"/>
    </row>
    <row r="123" spans="1:3" ht="12" customHeight="1">
      <c r="A123" s="301" t="s">
        <v>183</v>
      </c>
      <c r="B123" s="87" t="s">
        <v>365</v>
      </c>
      <c r="C123" s="190"/>
    </row>
    <row r="124" spans="1:3" ht="12" customHeight="1">
      <c r="A124" s="301" t="s">
        <v>184</v>
      </c>
      <c r="B124" s="87" t="s">
        <v>364</v>
      </c>
      <c r="C124" s="190"/>
    </row>
    <row r="125" spans="1:3" ht="12" customHeight="1">
      <c r="A125" s="301" t="s">
        <v>357</v>
      </c>
      <c r="B125" s="87" t="s">
        <v>352</v>
      </c>
      <c r="C125" s="190"/>
    </row>
    <row r="126" spans="1:3" ht="12" customHeight="1">
      <c r="A126" s="301" t="s">
        <v>358</v>
      </c>
      <c r="B126" s="87" t="s">
        <v>363</v>
      </c>
      <c r="C126" s="190">
        <v>1000000</v>
      </c>
    </row>
    <row r="127" spans="1:3" ht="12" customHeight="1" thickBot="1">
      <c r="A127" s="310" t="s">
        <v>359</v>
      </c>
      <c r="B127" s="87" t="s">
        <v>362</v>
      </c>
      <c r="C127" s="192"/>
    </row>
    <row r="128" spans="1:3" ht="12" customHeight="1" thickBot="1">
      <c r="A128" s="26" t="s">
        <v>19</v>
      </c>
      <c r="B128" s="67" t="s">
        <v>445</v>
      </c>
      <c r="C128" s="202">
        <f>+C93+C114</f>
        <v>381480194</v>
      </c>
    </row>
    <row r="129" spans="1:3" ht="12" customHeight="1" thickBot="1">
      <c r="A129" s="26" t="s">
        <v>20</v>
      </c>
      <c r="B129" s="67" t="s">
        <v>446</v>
      </c>
      <c r="C129" s="202">
        <f>+C130+C131+C132</f>
        <v>0</v>
      </c>
    </row>
    <row r="130" spans="1:3" s="59" customFormat="1" ht="12" customHeight="1">
      <c r="A130" s="301" t="s">
        <v>261</v>
      </c>
      <c r="B130" s="8" t="s">
        <v>514</v>
      </c>
      <c r="C130" s="190"/>
    </row>
    <row r="131" spans="1:3" ht="12" customHeight="1">
      <c r="A131" s="301" t="s">
        <v>262</v>
      </c>
      <c r="B131" s="8" t="s">
        <v>454</v>
      </c>
      <c r="C131" s="190"/>
    </row>
    <row r="132" spans="1:3" ht="12" customHeight="1" thickBot="1">
      <c r="A132" s="310" t="s">
        <v>263</v>
      </c>
      <c r="B132" s="6" t="s">
        <v>513</v>
      </c>
      <c r="C132" s="190"/>
    </row>
    <row r="133" spans="1:3" ht="12" customHeight="1" thickBot="1">
      <c r="A133" s="26" t="s">
        <v>21</v>
      </c>
      <c r="B133" s="67" t="s">
        <v>447</v>
      </c>
      <c r="C133" s="202">
        <f>+C134+C135+C136+C137+C138+C139</f>
        <v>0</v>
      </c>
    </row>
    <row r="134" spans="1:3" ht="12" customHeight="1">
      <c r="A134" s="301" t="s">
        <v>89</v>
      </c>
      <c r="B134" s="8" t="s">
        <v>456</v>
      </c>
      <c r="C134" s="190"/>
    </row>
    <row r="135" spans="1:3" ht="12" customHeight="1">
      <c r="A135" s="301" t="s">
        <v>90</v>
      </c>
      <c r="B135" s="8" t="s">
        <v>448</v>
      </c>
      <c r="C135" s="190"/>
    </row>
    <row r="136" spans="1:3" ht="12" customHeight="1">
      <c r="A136" s="301" t="s">
        <v>91</v>
      </c>
      <c r="B136" s="8" t="s">
        <v>449</v>
      </c>
      <c r="C136" s="190"/>
    </row>
    <row r="137" spans="1:3" ht="12" customHeight="1">
      <c r="A137" s="301" t="s">
        <v>169</v>
      </c>
      <c r="B137" s="8" t="s">
        <v>512</v>
      </c>
      <c r="C137" s="190"/>
    </row>
    <row r="138" spans="1:3" ht="12" customHeight="1">
      <c r="A138" s="301" t="s">
        <v>170</v>
      </c>
      <c r="B138" s="8" t="s">
        <v>451</v>
      </c>
      <c r="C138" s="190"/>
    </row>
    <row r="139" spans="1:3" s="59" customFormat="1" ht="12" customHeight="1" thickBot="1">
      <c r="A139" s="310" t="s">
        <v>171</v>
      </c>
      <c r="B139" s="6" t="s">
        <v>452</v>
      </c>
      <c r="C139" s="190"/>
    </row>
    <row r="140" spans="1:11" ht="12" customHeight="1" thickBot="1">
      <c r="A140" s="26" t="s">
        <v>22</v>
      </c>
      <c r="B140" s="67" t="s">
        <v>539</v>
      </c>
      <c r="C140" s="208">
        <f>+C141+C142+C144+C145+C143</f>
        <v>149960414</v>
      </c>
      <c r="K140" s="630"/>
    </row>
    <row r="141" spans="1:3" ht="12.75">
      <c r="A141" s="301" t="s">
        <v>92</v>
      </c>
      <c r="B141" s="8" t="s">
        <v>367</v>
      </c>
      <c r="C141" s="190"/>
    </row>
    <row r="142" spans="1:3" ht="12" customHeight="1">
      <c r="A142" s="301" t="s">
        <v>93</v>
      </c>
      <c r="B142" s="8" t="s">
        <v>368</v>
      </c>
      <c r="C142" s="190">
        <v>8279795</v>
      </c>
    </row>
    <row r="143" spans="1:3" ht="12" customHeight="1">
      <c r="A143" s="301" t="s">
        <v>281</v>
      </c>
      <c r="B143" s="8" t="s">
        <v>538</v>
      </c>
      <c r="C143" s="190">
        <f>'9.2. sz. mell'!C41+'9.3. sz. mell'!C40</f>
        <v>141680619</v>
      </c>
    </row>
    <row r="144" spans="1:3" s="59" customFormat="1" ht="12" customHeight="1">
      <c r="A144" s="301" t="s">
        <v>282</v>
      </c>
      <c r="B144" s="8" t="s">
        <v>461</v>
      </c>
      <c r="C144" s="190"/>
    </row>
    <row r="145" spans="1:3" s="59" customFormat="1" ht="12" customHeight="1" thickBot="1">
      <c r="A145" s="310" t="s">
        <v>283</v>
      </c>
      <c r="B145" s="6" t="s">
        <v>387</v>
      </c>
      <c r="C145" s="190"/>
    </row>
    <row r="146" spans="1:3" s="59" customFormat="1" ht="12" customHeight="1" thickBot="1">
      <c r="A146" s="26" t="s">
        <v>23</v>
      </c>
      <c r="B146" s="67" t="s">
        <v>462</v>
      </c>
      <c r="C146" s="211">
        <f>+C147+C148+C149+C150+C151</f>
        <v>0</v>
      </c>
    </row>
    <row r="147" spans="1:3" s="59" customFormat="1" ht="12" customHeight="1">
      <c r="A147" s="301" t="s">
        <v>94</v>
      </c>
      <c r="B147" s="8" t="s">
        <v>457</v>
      </c>
      <c r="C147" s="190"/>
    </row>
    <row r="148" spans="1:3" s="59" customFormat="1" ht="12" customHeight="1">
      <c r="A148" s="301" t="s">
        <v>95</v>
      </c>
      <c r="B148" s="8" t="s">
        <v>464</v>
      </c>
      <c r="C148" s="190"/>
    </row>
    <row r="149" spans="1:3" s="59" customFormat="1" ht="12" customHeight="1">
      <c r="A149" s="301" t="s">
        <v>293</v>
      </c>
      <c r="B149" s="8" t="s">
        <v>459</v>
      </c>
      <c r="C149" s="190"/>
    </row>
    <row r="150" spans="1:3" s="59" customFormat="1" ht="12" customHeight="1">
      <c r="A150" s="301" t="s">
        <v>294</v>
      </c>
      <c r="B150" s="8" t="s">
        <v>515</v>
      </c>
      <c r="C150" s="190"/>
    </row>
    <row r="151" spans="1:3" ht="12.75" customHeight="1" thickBot="1">
      <c r="A151" s="310" t="s">
        <v>463</v>
      </c>
      <c r="B151" s="6" t="s">
        <v>466</v>
      </c>
      <c r="C151" s="192"/>
    </row>
    <row r="152" spans="1:3" ht="12.75" customHeight="1" thickBot="1">
      <c r="A152" s="343" t="s">
        <v>24</v>
      </c>
      <c r="B152" s="67" t="s">
        <v>467</v>
      </c>
      <c r="C152" s="211"/>
    </row>
    <row r="153" spans="1:3" ht="12.75" customHeight="1" thickBot="1">
      <c r="A153" s="343" t="s">
        <v>25</v>
      </c>
      <c r="B153" s="67" t="s">
        <v>468</v>
      </c>
      <c r="C153" s="211"/>
    </row>
    <row r="154" spans="1:3" ht="12" customHeight="1" thickBot="1">
      <c r="A154" s="26" t="s">
        <v>26</v>
      </c>
      <c r="B154" s="67" t="s">
        <v>470</v>
      </c>
      <c r="C154" s="297">
        <f>+C129+C133+C140+C146+C152+C153</f>
        <v>149960414</v>
      </c>
    </row>
    <row r="155" spans="1:3" ht="15" customHeight="1" thickBot="1">
      <c r="A155" s="312" t="s">
        <v>27</v>
      </c>
      <c r="B155" s="263" t="s">
        <v>469</v>
      </c>
      <c r="C155" s="297">
        <f>+C128+C154</f>
        <v>531440608</v>
      </c>
    </row>
    <row r="156" ht="13.5" thickBot="1"/>
    <row r="157" spans="1:3" ht="15" customHeight="1" thickBot="1">
      <c r="A157" s="173" t="s">
        <v>516</v>
      </c>
      <c r="B157" s="174"/>
      <c r="C157" s="65">
        <v>5</v>
      </c>
    </row>
    <row r="158" spans="1:3" ht="14.25" customHeight="1" thickBot="1">
      <c r="A158" s="173" t="s">
        <v>199</v>
      </c>
      <c r="B158" s="174"/>
      <c r="C158" s="65">
        <v>126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0"/>
  <sheetViews>
    <sheetView view="pageLayout" zoomScaleNormal="130" zoomScaleSheetLayoutView="85" workbookViewId="0" topLeftCell="A1">
      <selection activeCell="D1" sqref="D1"/>
    </sheetView>
  </sheetViews>
  <sheetFormatPr defaultColWidth="9.00390625" defaultRowHeight="12.75"/>
  <cols>
    <col min="1" max="1" width="19.50390625" style="492" customWidth="1"/>
    <col min="2" max="2" width="72.00390625" style="493" customWidth="1"/>
    <col min="3" max="3" width="25.00390625" style="494" customWidth="1"/>
    <col min="4" max="16384" width="9.375" style="516" customWidth="1"/>
  </cols>
  <sheetData>
    <row r="1" spans="1:3" s="2" customFormat="1" ht="16.5" customHeight="1" thickBot="1">
      <c r="A1" s="153"/>
      <c r="B1" s="155"/>
      <c r="C1" s="370" t="str">
        <f>+CONCATENATE("9.1.1. melléklet az 1/",LEFT(ÖSSZEFÜGGÉSEK!A5,4),". (III. 19.) önkormányzati rendelethez")</f>
        <v>9.1.1. melléklet az 1/2018. (III. 19.) önkormányzati rendelethez</v>
      </c>
    </row>
    <row r="2" spans="1:3" s="55" customFormat="1" ht="21" customHeight="1">
      <c r="A2" s="280" t="s">
        <v>59</v>
      </c>
      <c r="B2" s="241" t="s">
        <v>218</v>
      </c>
      <c r="C2" s="243" t="s">
        <v>52</v>
      </c>
    </row>
    <row r="3" spans="1:3" s="55" customFormat="1" ht="16.5" thickBot="1">
      <c r="A3" s="156" t="s">
        <v>196</v>
      </c>
      <c r="B3" s="242" t="s">
        <v>426</v>
      </c>
      <c r="C3" s="342" t="s">
        <v>57</v>
      </c>
    </row>
    <row r="4" spans="1:3" s="56" customFormat="1" ht="15.75" customHeight="1" thickBot="1">
      <c r="A4" s="157"/>
      <c r="B4" s="157"/>
      <c r="C4" s="158" t="str">
        <f>'9.1. sz. mell'!C4</f>
        <v>Forintban!</v>
      </c>
    </row>
    <row r="5" spans="1:3" ht="13.5" thickBot="1">
      <c r="A5" s="281" t="s">
        <v>198</v>
      </c>
      <c r="B5" s="159" t="s">
        <v>560</v>
      </c>
      <c r="C5" s="244" t="s">
        <v>53</v>
      </c>
    </row>
    <row r="6" spans="1:3" s="35" customFormat="1" ht="12.75" customHeight="1" thickBot="1">
      <c r="A6" s="127"/>
      <c r="B6" s="128" t="s">
        <v>490</v>
      </c>
      <c r="C6" s="129" t="s">
        <v>491</v>
      </c>
    </row>
    <row r="7" spans="1:3" s="35" customFormat="1" ht="15.75" customHeight="1" thickBot="1">
      <c r="A7" s="161"/>
      <c r="B7" s="162" t="s">
        <v>54</v>
      </c>
      <c r="C7" s="245"/>
    </row>
    <row r="8" spans="1:3" s="35" customFormat="1" ht="12" customHeight="1" thickBot="1">
      <c r="A8" s="26" t="s">
        <v>17</v>
      </c>
      <c r="B8" s="20" t="s">
        <v>245</v>
      </c>
      <c r="C8" s="202">
        <f>+C9+C10+C11+C12+C13+C14</f>
        <v>265900879</v>
      </c>
    </row>
    <row r="9" spans="1:3" s="57" customFormat="1" ht="12" customHeight="1">
      <c r="A9" s="301" t="s">
        <v>96</v>
      </c>
      <c r="B9" s="288" t="s">
        <v>246</v>
      </c>
      <c r="C9" s="205">
        <v>81698999</v>
      </c>
    </row>
    <row r="10" spans="1:3" s="58" customFormat="1" ht="12" customHeight="1">
      <c r="A10" s="302" t="s">
        <v>97</v>
      </c>
      <c r="B10" s="289" t="s">
        <v>247</v>
      </c>
      <c r="C10" s="204">
        <v>91317541</v>
      </c>
    </row>
    <row r="11" spans="1:3" s="58" customFormat="1" ht="12" customHeight="1">
      <c r="A11" s="302" t="s">
        <v>98</v>
      </c>
      <c r="B11" s="289" t="s">
        <v>548</v>
      </c>
      <c r="C11" s="204">
        <f>'4.sz tájékoztató t.'!F39</f>
        <v>63308262</v>
      </c>
    </row>
    <row r="12" spans="1:3" s="58" customFormat="1" ht="12" customHeight="1">
      <c r="A12" s="302" t="s">
        <v>99</v>
      </c>
      <c r="B12" s="289" t="s">
        <v>249</v>
      </c>
      <c r="C12" s="204">
        <f>'4.sz tájékoztató t.'!F41</f>
        <v>2459930</v>
      </c>
    </row>
    <row r="13" spans="1:3" s="58" customFormat="1" ht="12" customHeight="1">
      <c r="A13" s="302" t="s">
        <v>142</v>
      </c>
      <c r="B13" s="289" t="s">
        <v>503</v>
      </c>
      <c r="C13" s="204">
        <v>27116147</v>
      </c>
    </row>
    <row r="14" spans="1:3" s="57" customFormat="1" ht="12" customHeight="1" thickBot="1">
      <c r="A14" s="303" t="s">
        <v>100</v>
      </c>
      <c r="B14" s="290" t="s">
        <v>430</v>
      </c>
      <c r="C14" s="204"/>
    </row>
    <row r="15" spans="1:3" s="57" customFormat="1" ht="12" customHeight="1" thickBot="1">
      <c r="A15" s="26" t="s">
        <v>18</v>
      </c>
      <c r="B15" s="197" t="s">
        <v>250</v>
      </c>
      <c r="C15" s="202">
        <f>+C16+C17+C18+C19+C20</f>
        <v>175066916</v>
      </c>
    </row>
    <row r="16" spans="1:3" s="57" customFormat="1" ht="12" customHeight="1">
      <c r="A16" s="301" t="s">
        <v>102</v>
      </c>
      <c r="B16" s="288" t="s">
        <v>251</v>
      </c>
      <c r="C16" s="205"/>
    </row>
    <row r="17" spans="1:3" s="57" customFormat="1" ht="12" customHeight="1">
      <c r="A17" s="302" t="s">
        <v>103</v>
      </c>
      <c r="B17" s="289" t="s">
        <v>252</v>
      </c>
      <c r="C17" s="204"/>
    </row>
    <row r="18" spans="1:3" s="57" customFormat="1" ht="12" customHeight="1">
      <c r="A18" s="302" t="s">
        <v>104</v>
      </c>
      <c r="B18" s="289" t="s">
        <v>419</v>
      </c>
      <c r="C18" s="204"/>
    </row>
    <row r="19" spans="1:3" s="57" customFormat="1" ht="12" customHeight="1">
      <c r="A19" s="302" t="s">
        <v>105</v>
      </c>
      <c r="B19" s="289" t="s">
        <v>420</v>
      </c>
      <c r="C19" s="204"/>
    </row>
    <row r="20" spans="1:3" s="57" customFormat="1" ht="12" customHeight="1">
      <c r="A20" s="302" t="s">
        <v>106</v>
      </c>
      <c r="B20" s="289" t="s">
        <v>253</v>
      </c>
      <c r="C20" s="204">
        <f>'5.sz.tájékoztató t.'!B8</f>
        <v>175066916</v>
      </c>
    </row>
    <row r="21" spans="1:3" s="58" customFormat="1" ht="12" customHeight="1" thickBot="1">
      <c r="A21" s="303" t="s">
        <v>115</v>
      </c>
      <c r="B21" s="290" t="s">
        <v>254</v>
      </c>
      <c r="C21" s="206"/>
    </row>
    <row r="22" spans="1:3" s="58" customFormat="1" ht="12" customHeight="1" thickBot="1">
      <c r="A22" s="26" t="s">
        <v>19</v>
      </c>
      <c r="B22" s="20" t="s">
        <v>255</v>
      </c>
      <c r="C22" s="202">
        <f>+C23+C24+C25+C26+C27</f>
        <v>5400000</v>
      </c>
    </row>
    <row r="23" spans="1:3" s="58" customFormat="1" ht="12" customHeight="1">
      <c r="A23" s="301" t="s">
        <v>85</v>
      </c>
      <c r="B23" s="288" t="s">
        <v>256</v>
      </c>
      <c r="C23" s="205"/>
    </row>
    <row r="24" spans="1:3" s="57" customFormat="1" ht="12" customHeight="1">
      <c r="A24" s="302" t="s">
        <v>86</v>
      </c>
      <c r="B24" s="289" t="s">
        <v>257</v>
      </c>
      <c r="C24" s="204"/>
    </row>
    <row r="25" spans="1:3" s="58" customFormat="1" ht="12" customHeight="1">
      <c r="A25" s="302" t="s">
        <v>87</v>
      </c>
      <c r="B25" s="289" t="s">
        <v>421</v>
      </c>
      <c r="C25" s="204"/>
    </row>
    <row r="26" spans="1:3" s="58" customFormat="1" ht="12" customHeight="1">
      <c r="A26" s="302" t="s">
        <v>88</v>
      </c>
      <c r="B26" s="289" t="s">
        <v>422</v>
      </c>
      <c r="C26" s="204"/>
    </row>
    <row r="27" spans="1:3" s="58" customFormat="1" ht="12" customHeight="1">
      <c r="A27" s="302" t="s">
        <v>165</v>
      </c>
      <c r="B27" s="289" t="s">
        <v>258</v>
      </c>
      <c r="C27" s="204">
        <f>'5.sz.tájékoztató t.'!B12</f>
        <v>5400000</v>
      </c>
    </row>
    <row r="28" spans="1:3" s="58" customFormat="1" ht="12" customHeight="1" thickBot="1">
      <c r="A28" s="303" t="s">
        <v>166</v>
      </c>
      <c r="B28" s="290" t="s">
        <v>259</v>
      </c>
      <c r="C28" s="206"/>
    </row>
    <row r="29" spans="1:3" s="58" customFormat="1" ht="12" customHeight="1" thickBot="1">
      <c r="A29" s="26" t="s">
        <v>167</v>
      </c>
      <c r="B29" s="20" t="s">
        <v>557</v>
      </c>
      <c r="C29" s="208">
        <f>C30+C31+C32+C33+C34+C35+C36</f>
        <v>21000000</v>
      </c>
    </row>
    <row r="30" spans="1:3" s="58" customFormat="1" ht="12" customHeight="1">
      <c r="A30" s="301" t="s">
        <v>261</v>
      </c>
      <c r="B30" s="288" t="s">
        <v>687</v>
      </c>
      <c r="C30" s="631">
        <v>2500000</v>
      </c>
    </row>
    <row r="31" spans="1:3" s="58" customFormat="1" ht="12" customHeight="1">
      <c r="A31" s="302" t="s">
        <v>262</v>
      </c>
      <c r="B31" s="289" t="s">
        <v>553</v>
      </c>
      <c r="C31" s="204"/>
    </row>
    <row r="32" spans="1:3" s="58" customFormat="1" ht="12" customHeight="1">
      <c r="A32" s="302" t="s">
        <v>263</v>
      </c>
      <c r="B32" s="289" t="s">
        <v>554</v>
      </c>
      <c r="C32" s="204">
        <v>16000000</v>
      </c>
    </row>
    <row r="33" spans="1:3" s="58" customFormat="1" ht="12" customHeight="1">
      <c r="A33" s="302" t="s">
        <v>264</v>
      </c>
      <c r="B33" s="289" t="s">
        <v>555</v>
      </c>
      <c r="C33" s="204"/>
    </row>
    <row r="34" spans="1:3" s="58" customFormat="1" ht="12" customHeight="1">
      <c r="A34" s="302" t="s">
        <v>550</v>
      </c>
      <c r="B34" s="289" t="s">
        <v>265</v>
      </c>
      <c r="C34" s="204">
        <v>2500000</v>
      </c>
    </row>
    <row r="35" spans="1:3" s="58" customFormat="1" ht="12" customHeight="1">
      <c r="A35" s="302" t="s">
        <v>551</v>
      </c>
      <c r="B35" s="289" t="s">
        <v>266</v>
      </c>
      <c r="C35" s="204"/>
    </row>
    <row r="36" spans="1:3" s="58" customFormat="1" ht="12" customHeight="1" thickBot="1">
      <c r="A36" s="303" t="s">
        <v>552</v>
      </c>
      <c r="B36" s="357" t="s">
        <v>267</v>
      </c>
      <c r="C36" s="206"/>
    </row>
    <row r="37" spans="1:3" s="58" customFormat="1" ht="12" customHeight="1" thickBot="1">
      <c r="A37" s="26" t="s">
        <v>21</v>
      </c>
      <c r="B37" s="20" t="s">
        <v>431</v>
      </c>
      <c r="C37" s="202">
        <f>SUM(C38:C48)</f>
        <v>858180</v>
      </c>
    </row>
    <row r="38" spans="1:3" s="58" customFormat="1" ht="12" customHeight="1">
      <c r="A38" s="301" t="s">
        <v>89</v>
      </c>
      <c r="B38" s="288" t="s">
        <v>270</v>
      </c>
      <c r="C38" s="205"/>
    </row>
    <row r="39" spans="1:3" s="58" customFormat="1" ht="12" customHeight="1">
      <c r="A39" s="302" t="s">
        <v>90</v>
      </c>
      <c r="B39" s="289" t="s">
        <v>271</v>
      </c>
      <c r="C39" s="204">
        <v>858180</v>
      </c>
    </row>
    <row r="40" spans="1:3" s="58" customFormat="1" ht="12" customHeight="1">
      <c r="A40" s="302" t="s">
        <v>91</v>
      </c>
      <c r="B40" s="289" t="s">
        <v>272</v>
      </c>
      <c r="C40" s="204"/>
    </row>
    <row r="41" spans="1:3" s="58" customFormat="1" ht="12" customHeight="1">
      <c r="A41" s="302" t="s">
        <v>169</v>
      </c>
      <c r="B41" s="289" t="s">
        <v>273</v>
      </c>
      <c r="C41" s="204"/>
    </row>
    <row r="42" spans="1:3" s="58" customFormat="1" ht="12" customHeight="1">
      <c r="A42" s="302" t="s">
        <v>170</v>
      </c>
      <c r="B42" s="289" t="s">
        <v>274</v>
      </c>
      <c r="C42" s="204"/>
    </row>
    <row r="43" spans="1:3" s="58" customFormat="1" ht="12" customHeight="1">
      <c r="A43" s="302" t="s">
        <v>171</v>
      </c>
      <c r="B43" s="289" t="s">
        <v>275</v>
      </c>
      <c r="C43" s="204"/>
    </row>
    <row r="44" spans="1:3" s="58" customFormat="1" ht="12" customHeight="1">
      <c r="A44" s="302" t="s">
        <v>172</v>
      </c>
      <c r="B44" s="289" t="s">
        <v>276</v>
      </c>
      <c r="C44" s="204"/>
    </row>
    <row r="45" spans="1:3" s="58" customFormat="1" ht="12" customHeight="1">
      <c r="A45" s="302" t="s">
        <v>173</v>
      </c>
      <c r="B45" s="289" t="s">
        <v>556</v>
      </c>
      <c r="C45" s="204"/>
    </row>
    <row r="46" spans="1:3" s="58" customFormat="1" ht="12" customHeight="1">
      <c r="A46" s="302" t="s">
        <v>268</v>
      </c>
      <c r="B46" s="289" t="s">
        <v>278</v>
      </c>
      <c r="C46" s="207"/>
    </row>
    <row r="47" spans="1:3" s="58" customFormat="1" ht="12" customHeight="1">
      <c r="A47" s="303" t="s">
        <v>269</v>
      </c>
      <c r="B47" s="290" t="s">
        <v>433</v>
      </c>
      <c r="C47" s="278"/>
    </row>
    <row r="48" spans="1:3" s="58" customFormat="1" ht="12" customHeight="1" thickBot="1">
      <c r="A48" s="303" t="s">
        <v>432</v>
      </c>
      <c r="B48" s="290" t="s">
        <v>279</v>
      </c>
      <c r="C48" s="278"/>
    </row>
    <row r="49" spans="1:3" s="58" customFormat="1" ht="12" customHeight="1" thickBot="1">
      <c r="A49" s="26" t="s">
        <v>22</v>
      </c>
      <c r="B49" s="20" t="s">
        <v>280</v>
      </c>
      <c r="C49" s="202">
        <f>SUM(C50:C54)</f>
        <v>0</v>
      </c>
    </row>
    <row r="50" spans="1:3" s="58" customFormat="1" ht="12" customHeight="1">
      <c r="A50" s="301" t="s">
        <v>92</v>
      </c>
      <c r="B50" s="288" t="s">
        <v>284</v>
      </c>
      <c r="C50" s="326"/>
    </row>
    <row r="51" spans="1:3" s="58" customFormat="1" ht="12" customHeight="1">
      <c r="A51" s="302" t="s">
        <v>93</v>
      </c>
      <c r="B51" s="289" t="s">
        <v>285</v>
      </c>
      <c r="C51" s="207"/>
    </row>
    <row r="52" spans="1:3" s="58" customFormat="1" ht="12" customHeight="1">
      <c r="A52" s="302" t="s">
        <v>281</v>
      </c>
      <c r="B52" s="289" t="s">
        <v>286</v>
      </c>
      <c r="C52" s="207"/>
    </row>
    <row r="53" spans="1:3" s="58" customFormat="1" ht="12" customHeight="1">
      <c r="A53" s="302" t="s">
        <v>282</v>
      </c>
      <c r="B53" s="289" t="s">
        <v>287</v>
      </c>
      <c r="C53" s="207"/>
    </row>
    <row r="54" spans="1:3" s="58" customFormat="1" ht="12" customHeight="1" thickBot="1">
      <c r="A54" s="303" t="s">
        <v>283</v>
      </c>
      <c r="B54" s="290" t="s">
        <v>288</v>
      </c>
      <c r="C54" s="278"/>
    </row>
    <row r="55" spans="1:3" s="58" customFormat="1" ht="12" customHeight="1" thickBot="1">
      <c r="A55" s="26" t="s">
        <v>174</v>
      </c>
      <c r="B55" s="20" t="s">
        <v>289</v>
      </c>
      <c r="C55" s="202">
        <f>SUM(C56:C58)</f>
        <v>0</v>
      </c>
    </row>
    <row r="56" spans="1:3" s="58" customFormat="1" ht="12" customHeight="1">
      <c r="A56" s="301" t="s">
        <v>94</v>
      </c>
      <c r="B56" s="288" t="s">
        <v>290</v>
      </c>
      <c r="C56" s="205"/>
    </row>
    <row r="57" spans="1:3" s="58" customFormat="1" ht="12" customHeight="1">
      <c r="A57" s="302" t="s">
        <v>95</v>
      </c>
      <c r="B57" s="289" t="s">
        <v>423</v>
      </c>
      <c r="C57" s="204"/>
    </row>
    <row r="58" spans="1:3" s="58" customFormat="1" ht="12" customHeight="1">
      <c r="A58" s="302" t="s">
        <v>293</v>
      </c>
      <c r="B58" s="289" t="s">
        <v>291</v>
      </c>
      <c r="C58" s="204"/>
    </row>
    <row r="59" spans="1:3" s="58" customFormat="1" ht="12" customHeight="1" thickBot="1">
      <c r="A59" s="303" t="s">
        <v>294</v>
      </c>
      <c r="B59" s="290" t="s">
        <v>292</v>
      </c>
      <c r="C59" s="206"/>
    </row>
    <row r="60" spans="1:3" s="58" customFormat="1" ht="12" customHeight="1" thickBot="1">
      <c r="A60" s="26" t="s">
        <v>24</v>
      </c>
      <c r="B60" s="197" t="s">
        <v>295</v>
      </c>
      <c r="C60" s="202">
        <f>SUM(C61:C63)</f>
        <v>0</v>
      </c>
    </row>
    <row r="61" spans="1:3" s="58" customFormat="1" ht="12" customHeight="1">
      <c r="A61" s="301" t="s">
        <v>175</v>
      </c>
      <c r="B61" s="288" t="s">
        <v>297</v>
      </c>
      <c r="C61" s="207"/>
    </row>
    <row r="62" spans="1:3" s="58" customFormat="1" ht="12" customHeight="1">
      <c r="A62" s="302" t="s">
        <v>176</v>
      </c>
      <c r="B62" s="289" t="s">
        <v>424</v>
      </c>
      <c r="C62" s="207"/>
    </row>
    <row r="63" spans="1:3" s="58" customFormat="1" ht="12" customHeight="1">
      <c r="A63" s="302" t="s">
        <v>223</v>
      </c>
      <c r="B63" s="289" t="s">
        <v>298</v>
      </c>
      <c r="C63" s="207"/>
    </row>
    <row r="64" spans="1:3" s="58" customFormat="1" ht="12" customHeight="1" thickBot="1">
      <c r="A64" s="303" t="s">
        <v>296</v>
      </c>
      <c r="B64" s="290" t="s">
        <v>299</v>
      </c>
      <c r="C64" s="207"/>
    </row>
    <row r="65" spans="1:3" s="58" customFormat="1" ht="12" customHeight="1" thickBot="1">
      <c r="A65" s="26" t="s">
        <v>25</v>
      </c>
      <c r="B65" s="20" t="s">
        <v>300</v>
      </c>
      <c r="C65" s="208">
        <f>+C8+C15+C22+C29+C37+C49+C55+C60</f>
        <v>468225975</v>
      </c>
    </row>
    <row r="66" spans="1:3" s="58" customFormat="1" ht="12" customHeight="1" thickBot="1">
      <c r="A66" s="304" t="s">
        <v>391</v>
      </c>
      <c r="B66" s="197" t="s">
        <v>302</v>
      </c>
      <c r="C66" s="202">
        <f>SUM(C67:C69)</f>
        <v>0</v>
      </c>
    </row>
    <row r="67" spans="1:3" s="58" customFormat="1" ht="12" customHeight="1">
      <c r="A67" s="301" t="s">
        <v>333</v>
      </c>
      <c r="B67" s="288" t="s">
        <v>303</v>
      </c>
      <c r="C67" s="207"/>
    </row>
    <row r="68" spans="1:3" s="58" customFormat="1" ht="12" customHeight="1">
      <c r="A68" s="302" t="s">
        <v>342</v>
      </c>
      <c r="B68" s="289" t="s">
        <v>304</v>
      </c>
      <c r="C68" s="207"/>
    </row>
    <row r="69" spans="1:3" s="58" customFormat="1" ht="12" customHeight="1" thickBot="1">
      <c r="A69" s="303" t="s">
        <v>343</v>
      </c>
      <c r="B69" s="291" t="s">
        <v>305</v>
      </c>
      <c r="C69" s="207"/>
    </row>
    <row r="70" spans="1:3" s="58" customFormat="1" ht="12" customHeight="1" thickBot="1">
      <c r="A70" s="304" t="s">
        <v>306</v>
      </c>
      <c r="B70" s="197" t="s">
        <v>307</v>
      </c>
      <c r="C70" s="202">
        <f>SUM(C71:C74)</f>
        <v>0</v>
      </c>
    </row>
    <row r="71" spans="1:3" s="58" customFormat="1" ht="12" customHeight="1">
      <c r="A71" s="301" t="s">
        <v>143</v>
      </c>
      <c r="B71" s="288" t="s">
        <v>308</v>
      </c>
      <c r="C71" s="207"/>
    </row>
    <row r="72" spans="1:3" s="58" customFormat="1" ht="12" customHeight="1">
      <c r="A72" s="302" t="s">
        <v>144</v>
      </c>
      <c r="B72" s="289" t="s">
        <v>309</v>
      </c>
      <c r="C72" s="207"/>
    </row>
    <row r="73" spans="1:3" s="58" customFormat="1" ht="12" customHeight="1">
      <c r="A73" s="302" t="s">
        <v>334</v>
      </c>
      <c r="B73" s="289" t="s">
        <v>310</v>
      </c>
      <c r="C73" s="207"/>
    </row>
    <row r="74" spans="1:3" s="58" customFormat="1" ht="12" customHeight="1" thickBot="1">
      <c r="A74" s="303" t="s">
        <v>335</v>
      </c>
      <c r="B74" s="290" t="s">
        <v>311</v>
      </c>
      <c r="C74" s="207"/>
    </row>
    <row r="75" spans="1:3" s="58" customFormat="1" ht="12" customHeight="1" thickBot="1">
      <c r="A75" s="304" t="s">
        <v>312</v>
      </c>
      <c r="B75" s="197" t="s">
        <v>313</v>
      </c>
      <c r="C75" s="202">
        <f>SUM(C76:C77)</f>
        <v>62794984</v>
      </c>
    </row>
    <row r="76" spans="1:3" s="58" customFormat="1" ht="12" customHeight="1">
      <c r="A76" s="301" t="s">
        <v>336</v>
      </c>
      <c r="B76" s="288" t="s">
        <v>314</v>
      </c>
      <c r="C76" s="204">
        <v>62794984</v>
      </c>
    </row>
    <row r="77" spans="1:3" s="58" customFormat="1" ht="12" customHeight="1" thickBot="1">
      <c r="A77" s="303" t="s">
        <v>337</v>
      </c>
      <c r="B77" s="290" t="s">
        <v>315</v>
      </c>
      <c r="C77" s="207"/>
    </row>
    <row r="78" spans="1:3" s="57" customFormat="1" ht="12" customHeight="1" thickBot="1">
      <c r="A78" s="304" t="s">
        <v>316</v>
      </c>
      <c r="B78" s="197" t="s">
        <v>317</v>
      </c>
      <c r="C78" s="202">
        <f>SUM(C79:C81)</f>
        <v>0</v>
      </c>
    </row>
    <row r="79" spans="1:3" s="58" customFormat="1" ht="12" customHeight="1">
      <c r="A79" s="301" t="s">
        <v>338</v>
      </c>
      <c r="B79" s="288" t="s">
        <v>318</v>
      </c>
      <c r="C79" s="207"/>
    </row>
    <row r="80" spans="1:3" s="58" customFormat="1" ht="12" customHeight="1">
      <c r="A80" s="302" t="s">
        <v>339</v>
      </c>
      <c r="B80" s="289" t="s">
        <v>319</v>
      </c>
      <c r="C80" s="207"/>
    </row>
    <row r="81" spans="1:3" s="58" customFormat="1" ht="12" customHeight="1" thickBot="1">
      <c r="A81" s="303" t="s">
        <v>340</v>
      </c>
      <c r="B81" s="290" t="s">
        <v>320</v>
      </c>
      <c r="C81" s="207"/>
    </row>
    <row r="82" spans="1:3" s="58" customFormat="1" ht="12" customHeight="1" thickBot="1">
      <c r="A82" s="304" t="s">
        <v>321</v>
      </c>
      <c r="B82" s="197" t="s">
        <v>341</v>
      </c>
      <c r="C82" s="202">
        <f>SUM(C83:C86)</f>
        <v>0</v>
      </c>
    </row>
    <row r="83" spans="1:3" s="58" customFormat="1" ht="12" customHeight="1">
      <c r="A83" s="305" t="s">
        <v>322</v>
      </c>
      <c r="B83" s="288" t="s">
        <v>323</v>
      </c>
      <c r="C83" s="207"/>
    </row>
    <row r="84" spans="1:3" s="58" customFormat="1" ht="12" customHeight="1">
      <c r="A84" s="306" t="s">
        <v>324</v>
      </c>
      <c r="B84" s="289" t="s">
        <v>325</v>
      </c>
      <c r="C84" s="207"/>
    </row>
    <row r="85" spans="1:3" s="58" customFormat="1" ht="12" customHeight="1">
      <c r="A85" s="306" t="s">
        <v>326</v>
      </c>
      <c r="B85" s="289" t="s">
        <v>327</v>
      </c>
      <c r="C85" s="207"/>
    </row>
    <row r="86" spans="1:3" s="57" customFormat="1" ht="12" customHeight="1" thickBot="1">
      <c r="A86" s="307" t="s">
        <v>328</v>
      </c>
      <c r="B86" s="290" t="s">
        <v>329</v>
      </c>
      <c r="C86" s="207"/>
    </row>
    <row r="87" spans="1:3" s="57" customFormat="1" ht="12" customHeight="1" thickBot="1">
      <c r="A87" s="304" t="s">
        <v>330</v>
      </c>
      <c r="B87" s="197" t="s">
        <v>472</v>
      </c>
      <c r="C87" s="327"/>
    </row>
    <row r="88" spans="1:3" s="57" customFormat="1" ht="12" customHeight="1" thickBot="1">
      <c r="A88" s="304" t="s">
        <v>504</v>
      </c>
      <c r="B88" s="197" t="s">
        <v>331</v>
      </c>
      <c r="C88" s="327"/>
    </row>
    <row r="89" spans="1:3" s="57" customFormat="1" ht="12" customHeight="1" thickBot="1">
      <c r="A89" s="304" t="s">
        <v>505</v>
      </c>
      <c r="B89" s="295" t="s">
        <v>475</v>
      </c>
      <c r="C89" s="208">
        <f>+C66+C70+C75+C78+C82+C88+C87</f>
        <v>62794984</v>
      </c>
    </row>
    <row r="90" spans="1:3" s="57" customFormat="1" ht="12" customHeight="1" thickBot="1">
      <c r="A90" s="308" t="s">
        <v>506</v>
      </c>
      <c r="B90" s="296" t="s">
        <v>507</v>
      </c>
      <c r="C90" s="208">
        <f>+C65+C89</f>
        <v>531020959</v>
      </c>
    </row>
    <row r="91" spans="1:3" s="58" customFormat="1" ht="15" customHeight="1" thickBot="1">
      <c r="A91" s="166"/>
      <c r="B91" s="167"/>
      <c r="C91" s="250"/>
    </row>
    <row r="92" spans="1:3" s="35" customFormat="1" ht="16.5" customHeight="1" thickBot="1">
      <c r="A92" s="170"/>
      <c r="B92" s="171" t="s">
        <v>55</v>
      </c>
      <c r="C92" s="252"/>
    </row>
    <row r="93" spans="1:3" s="59" customFormat="1" ht="12" customHeight="1" thickBot="1">
      <c r="A93" s="282" t="s">
        <v>17</v>
      </c>
      <c r="B93" s="25" t="s">
        <v>511</v>
      </c>
      <c r="C93" s="201">
        <f>+C94+C95+C96+C97+C98+C111</f>
        <v>340327299</v>
      </c>
    </row>
    <row r="94" spans="1:3" ht="12" customHeight="1">
      <c r="A94" s="309" t="s">
        <v>96</v>
      </c>
      <c r="B94" s="9" t="s">
        <v>47</v>
      </c>
      <c r="C94" s="203">
        <v>150714723</v>
      </c>
    </row>
    <row r="95" spans="1:3" ht="12" customHeight="1">
      <c r="A95" s="302" t="s">
        <v>97</v>
      </c>
      <c r="B95" s="7" t="s">
        <v>177</v>
      </c>
      <c r="C95" s="204">
        <v>16969377</v>
      </c>
    </row>
    <row r="96" spans="1:3" ht="12" customHeight="1">
      <c r="A96" s="302" t="s">
        <v>98</v>
      </c>
      <c r="B96" s="7" t="s">
        <v>134</v>
      </c>
      <c r="C96" s="206">
        <v>39008587</v>
      </c>
    </row>
    <row r="97" spans="1:3" ht="12" customHeight="1">
      <c r="A97" s="302" t="s">
        <v>99</v>
      </c>
      <c r="B97" s="10" t="s">
        <v>178</v>
      </c>
      <c r="C97" s="206">
        <v>27326000</v>
      </c>
    </row>
    <row r="98" spans="1:3" ht="12" customHeight="1">
      <c r="A98" s="302" t="s">
        <v>110</v>
      </c>
      <c r="B98" s="18" t="s">
        <v>179</v>
      </c>
      <c r="C98" s="206">
        <v>106258612</v>
      </c>
    </row>
    <row r="99" spans="1:3" ht="12" customHeight="1">
      <c r="A99" s="302" t="s">
        <v>100</v>
      </c>
      <c r="B99" s="7" t="s">
        <v>508</v>
      </c>
      <c r="C99" s="206">
        <v>2700005</v>
      </c>
    </row>
    <row r="100" spans="1:3" ht="12" customHeight="1">
      <c r="A100" s="302" t="s">
        <v>101</v>
      </c>
      <c r="B100" s="86" t="s">
        <v>438</v>
      </c>
      <c r="C100" s="206"/>
    </row>
    <row r="101" spans="1:3" ht="12" customHeight="1">
      <c r="A101" s="302" t="s">
        <v>111</v>
      </c>
      <c r="B101" s="86" t="s">
        <v>437</v>
      </c>
      <c r="C101" s="206"/>
    </row>
    <row r="102" spans="1:3" ht="12" customHeight="1">
      <c r="A102" s="302" t="s">
        <v>112</v>
      </c>
      <c r="B102" s="86" t="s">
        <v>347</v>
      </c>
      <c r="C102" s="206"/>
    </row>
    <row r="103" spans="1:3" ht="12" customHeight="1">
      <c r="A103" s="302" t="s">
        <v>113</v>
      </c>
      <c r="B103" s="87" t="s">
        <v>348</v>
      </c>
      <c r="C103" s="206"/>
    </row>
    <row r="104" spans="1:3" ht="12" customHeight="1">
      <c r="A104" s="302" t="s">
        <v>114</v>
      </c>
      <c r="B104" s="87" t="s">
        <v>349</v>
      </c>
      <c r="C104" s="206"/>
    </row>
    <row r="105" spans="1:3" ht="12" customHeight="1">
      <c r="A105" s="302" t="s">
        <v>116</v>
      </c>
      <c r="B105" s="86" t="s">
        <v>350</v>
      </c>
      <c r="C105" s="206">
        <v>97970607</v>
      </c>
    </row>
    <row r="106" spans="1:3" ht="12" customHeight="1">
      <c r="A106" s="302" t="s">
        <v>180</v>
      </c>
      <c r="B106" s="86" t="s">
        <v>351</v>
      </c>
      <c r="C106" s="206"/>
    </row>
    <row r="107" spans="1:3" ht="12" customHeight="1">
      <c r="A107" s="302" t="s">
        <v>345</v>
      </c>
      <c r="B107" s="87" t="s">
        <v>352</v>
      </c>
      <c r="C107" s="206"/>
    </row>
    <row r="108" spans="1:3" ht="12" customHeight="1">
      <c r="A108" s="310" t="s">
        <v>346</v>
      </c>
      <c r="B108" s="88" t="s">
        <v>353</v>
      </c>
      <c r="C108" s="206"/>
    </row>
    <row r="109" spans="1:3" ht="12" customHeight="1">
      <c r="A109" s="302" t="s">
        <v>435</v>
      </c>
      <c r="B109" s="88" t="s">
        <v>354</v>
      </c>
      <c r="C109" s="206"/>
    </row>
    <row r="110" spans="1:3" ht="12" customHeight="1">
      <c r="A110" s="302" t="s">
        <v>436</v>
      </c>
      <c r="B110" s="87" t="s">
        <v>355</v>
      </c>
      <c r="C110" s="204">
        <v>5588000</v>
      </c>
    </row>
    <row r="111" spans="1:3" ht="12" customHeight="1">
      <c r="A111" s="302" t="s">
        <v>440</v>
      </c>
      <c r="B111" s="10" t="s">
        <v>48</v>
      </c>
      <c r="C111" s="204">
        <v>50000</v>
      </c>
    </row>
    <row r="112" spans="1:3" ht="12" customHeight="1">
      <c r="A112" s="303" t="s">
        <v>441</v>
      </c>
      <c r="B112" s="7" t="s">
        <v>509</v>
      </c>
      <c r="C112" s="206">
        <v>50000</v>
      </c>
    </row>
    <row r="113" spans="1:3" ht="12" customHeight="1" thickBot="1">
      <c r="A113" s="311" t="s">
        <v>442</v>
      </c>
      <c r="B113" s="89" t="s">
        <v>510</v>
      </c>
      <c r="C113" s="210"/>
    </row>
    <row r="114" spans="1:3" ht="12" customHeight="1" thickBot="1">
      <c r="A114" s="26" t="s">
        <v>18</v>
      </c>
      <c r="B114" s="24" t="s">
        <v>356</v>
      </c>
      <c r="C114" s="202">
        <f>+C115+C117+C119</f>
        <v>41152885</v>
      </c>
    </row>
    <row r="115" spans="1:3" ht="12" customHeight="1">
      <c r="A115" s="301" t="s">
        <v>102</v>
      </c>
      <c r="B115" s="7" t="s">
        <v>222</v>
      </c>
      <c r="C115" s="205">
        <v>1000000</v>
      </c>
    </row>
    <row r="116" spans="1:3" ht="12" customHeight="1">
      <c r="A116" s="301" t="s">
        <v>103</v>
      </c>
      <c r="B116" s="11" t="s">
        <v>360</v>
      </c>
      <c r="C116" s="205"/>
    </row>
    <row r="117" spans="1:3" ht="12" customHeight="1">
      <c r="A117" s="301" t="s">
        <v>104</v>
      </c>
      <c r="B117" s="11" t="s">
        <v>181</v>
      </c>
      <c r="C117" s="204">
        <v>34752885</v>
      </c>
    </row>
    <row r="118" spans="1:3" ht="12" customHeight="1">
      <c r="A118" s="301" t="s">
        <v>105</v>
      </c>
      <c r="B118" s="11" t="s">
        <v>361</v>
      </c>
      <c r="C118" s="190"/>
    </row>
    <row r="119" spans="1:3" ht="12" customHeight="1">
      <c r="A119" s="301" t="s">
        <v>106</v>
      </c>
      <c r="B119" s="199" t="s">
        <v>224</v>
      </c>
      <c r="C119" s="190">
        <v>5400000</v>
      </c>
    </row>
    <row r="120" spans="1:3" ht="12" customHeight="1">
      <c r="A120" s="301" t="s">
        <v>115</v>
      </c>
      <c r="B120" s="198" t="s">
        <v>425</v>
      </c>
      <c r="C120" s="190"/>
    </row>
    <row r="121" spans="1:3" ht="12" customHeight="1">
      <c r="A121" s="301" t="s">
        <v>117</v>
      </c>
      <c r="B121" s="285" t="s">
        <v>366</v>
      </c>
      <c r="C121" s="190"/>
    </row>
    <row r="122" spans="1:3" ht="12" customHeight="1">
      <c r="A122" s="301" t="s">
        <v>182</v>
      </c>
      <c r="B122" s="87" t="s">
        <v>349</v>
      </c>
      <c r="C122" s="190"/>
    </row>
    <row r="123" spans="1:3" ht="12" customHeight="1">
      <c r="A123" s="301" t="s">
        <v>183</v>
      </c>
      <c r="B123" s="87" t="s">
        <v>365</v>
      </c>
      <c r="C123" s="190"/>
    </row>
    <row r="124" spans="1:3" ht="12" customHeight="1">
      <c r="A124" s="301" t="s">
        <v>184</v>
      </c>
      <c r="B124" s="87" t="s">
        <v>364</v>
      </c>
      <c r="C124" s="190"/>
    </row>
    <row r="125" spans="1:3" ht="12" customHeight="1">
      <c r="A125" s="301" t="s">
        <v>357</v>
      </c>
      <c r="B125" s="87" t="s">
        <v>352</v>
      </c>
      <c r="C125" s="190"/>
    </row>
    <row r="126" spans="1:3" ht="12" customHeight="1">
      <c r="A126" s="301" t="s">
        <v>358</v>
      </c>
      <c r="B126" s="87" t="s">
        <v>363</v>
      </c>
      <c r="C126" s="190">
        <v>1000000</v>
      </c>
    </row>
    <row r="127" spans="1:3" ht="12" customHeight="1" thickBot="1">
      <c r="A127" s="310" t="s">
        <v>359</v>
      </c>
      <c r="B127" s="87" t="s">
        <v>362</v>
      </c>
      <c r="C127" s="192"/>
    </row>
    <row r="128" spans="1:3" ht="12" customHeight="1" thickBot="1">
      <c r="A128" s="26" t="s">
        <v>19</v>
      </c>
      <c r="B128" s="67" t="s">
        <v>445</v>
      </c>
      <c r="C128" s="202">
        <f>+C93+C114</f>
        <v>381480184</v>
      </c>
    </row>
    <row r="129" spans="1:3" ht="12" customHeight="1" thickBot="1">
      <c r="A129" s="26" t="s">
        <v>20</v>
      </c>
      <c r="B129" s="67" t="s">
        <v>446</v>
      </c>
      <c r="C129" s="202">
        <f>+C130+C131+C132</f>
        <v>3951890</v>
      </c>
    </row>
    <row r="130" spans="1:3" s="59" customFormat="1" ht="12" customHeight="1">
      <c r="A130" s="301" t="s">
        <v>261</v>
      </c>
      <c r="B130" s="8" t="s">
        <v>514</v>
      </c>
      <c r="C130" s="190"/>
    </row>
    <row r="131" spans="1:3" ht="12" customHeight="1">
      <c r="A131" s="301" t="s">
        <v>262</v>
      </c>
      <c r="B131" s="8" t="s">
        <v>454</v>
      </c>
      <c r="C131" s="190"/>
    </row>
    <row r="132" spans="1:3" ht="12" customHeight="1" thickBot="1">
      <c r="A132" s="310" t="s">
        <v>263</v>
      </c>
      <c r="B132" s="6" t="s">
        <v>513</v>
      </c>
      <c r="C132" s="190">
        <v>3951890</v>
      </c>
    </row>
    <row r="133" spans="1:3" ht="12" customHeight="1" thickBot="1">
      <c r="A133" s="26" t="s">
        <v>21</v>
      </c>
      <c r="B133" s="67" t="s">
        <v>447</v>
      </c>
      <c r="C133" s="202">
        <f>+C134+C135+C136+C137+C138+C139</f>
        <v>0</v>
      </c>
    </row>
    <row r="134" spans="1:3" ht="12" customHeight="1">
      <c r="A134" s="301" t="s">
        <v>89</v>
      </c>
      <c r="B134" s="8" t="s">
        <v>456</v>
      </c>
      <c r="C134" s="190"/>
    </row>
    <row r="135" spans="1:3" ht="12" customHeight="1">
      <c r="A135" s="301" t="s">
        <v>90</v>
      </c>
      <c r="B135" s="8" t="s">
        <v>448</v>
      </c>
      <c r="C135" s="190"/>
    </row>
    <row r="136" spans="1:3" ht="12" customHeight="1">
      <c r="A136" s="301" t="s">
        <v>91</v>
      </c>
      <c r="B136" s="8" t="s">
        <v>449</v>
      </c>
      <c r="C136" s="190"/>
    </row>
    <row r="137" spans="1:3" ht="12" customHeight="1">
      <c r="A137" s="301" t="s">
        <v>169</v>
      </c>
      <c r="B137" s="8" t="s">
        <v>512</v>
      </c>
      <c r="C137" s="190"/>
    </row>
    <row r="138" spans="1:3" ht="12" customHeight="1">
      <c r="A138" s="301" t="s">
        <v>170</v>
      </c>
      <c r="B138" s="8" t="s">
        <v>451</v>
      </c>
      <c r="C138" s="190"/>
    </row>
    <row r="139" spans="1:3" s="59" customFormat="1" ht="12" customHeight="1" thickBot="1">
      <c r="A139" s="310" t="s">
        <v>171</v>
      </c>
      <c r="B139" s="6" t="s">
        <v>452</v>
      </c>
      <c r="C139" s="190"/>
    </row>
    <row r="140" spans="1:11" ht="12" customHeight="1" thickBot="1">
      <c r="A140" s="26" t="s">
        <v>22</v>
      </c>
      <c r="B140" s="67" t="s">
        <v>539</v>
      </c>
      <c r="C140" s="208">
        <f>+C141+C142+C144+C145+C143</f>
        <v>141680619</v>
      </c>
      <c r="K140" s="630"/>
    </row>
    <row r="141" spans="1:3" ht="12.75">
      <c r="A141" s="301" t="s">
        <v>92</v>
      </c>
      <c r="B141" s="8" t="s">
        <v>367</v>
      </c>
      <c r="C141" s="190"/>
    </row>
    <row r="142" spans="1:3" ht="12" customHeight="1">
      <c r="A142" s="301" t="s">
        <v>93</v>
      </c>
      <c r="B142" s="8" t="s">
        <v>368</v>
      </c>
      <c r="C142" s="190"/>
    </row>
    <row r="143" spans="1:3" s="59" customFormat="1" ht="12" customHeight="1">
      <c r="A143" s="301" t="s">
        <v>281</v>
      </c>
      <c r="B143" s="8" t="s">
        <v>538</v>
      </c>
      <c r="C143" s="190">
        <f>'9.2. sz. mell'!C41+'9.3. sz. mell'!C40</f>
        <v>141680619</v>
      </c>
    </row>
    <row r="144" spans="1:3" s="59" customFormat="1" ht="12" customHeight="1">
      <c r="A144" s="301" t="s">
        <v>282</v>
      </c>
      <c r="B144" s="8" t="s">
        <v>461</v>
      </c>
      <c r="C144" s="190"/>
    </row>
    <row r="145" spans="1:3" s="59" customFormat="1" ht="12" customHeight="1" thickBot="1">
      <c r="A145" s="310" t="s">
        <v>283</v>
      </c>
      <c r="B145" s="6" t="s">
        <v>387</v>
      </c>
      <c r="C145" s="190"/>
    </row>
    <row r="146" spans="1:3" s="59" customFormat="1" ht="12" customHeight="1" thickBot="1">
      <c r="A146" s="26" t="s">
        <v>23</v>
      </c>
      <c r="B146" s="67" t="s">
        <v>462</v>
      </c>
      <c r="C146" s="211">
        <f>+C147+C148+C149+C150+C151</f>
        <v>0</v>
      </c>
    </row>
    <row r="147" spans="1:3" s="59" customFormat="1" ht="12" customHeight="1">
      <c r="A147" s="301" t="s">
        <v>94</v>
      </c>
      <c r="B147" s="8" t="s">
        <v>457</v>
      </c>
      <c r="C147" s="190"/>
    </row>
    <row r="148" spans="1:3" s="59" customFormat="1" ht="12" customHeight="1">
      <c r="A148" s="301" t="s">
        <v>95</v>
      </c>
      <c r="B148" s="8" t="s">
        <v>464</v>
      </c>
      <c r="C148" s="190"/>
    </row>
    <row r="149" spans="1:3" s="59" customFormat="1" ht="12" customHeight="1">
      <c r="A149" s="301" t="s">
        <v>293</v>
      </c>
      <c r="B149" s="8" t="s">
        <v>459</v>
      </c>
      <c r="C149" s="190"/>
    </row>
    <row r="150" spans="1:3" ht="12.75" customHeight="1">
      <c r="A150" s="301" t="s">
        <v>294</v>
      </c>
      <c r="B150" s="8" t="s">
        <v>515</v>
      </c>
      <c r="C150" s="190"/>
    </row>
    <row r="151" spans="1:3" ht="12.75" customHeight="1" thickBot="1">
      <c r="A151" s="310" t="s">
        <v>463</v>
      </c>
      <c r="B151" s="6" t="s">
        <v>466</v>
      </c>
      <c r="C151" s="192"/>
    </row>
    <row r="152" spans="1:3" ht="12.75" customHeight="1" thickBot="1">
      <c r="A152" s="343" t="s">
        <v>24</v>
      </c>
      <c r="B152" s="67" t="s">
        <v>467</v>
      </c>
      <c r="C152" s="211"/>
    </row>
    <row r="153" spans="1:3" ht="12" customHeight="1" thickBot="1">
      <c r="A153" s="343" t="s">
        <v>25</v>
      </c>
      <c r="B153" s="67" t="s">
        <v>468</v>
      </c>
      <c r="C153" s="211"/>
    </row>
    <row r="154" spans="1:3" ht="15" customHeight="1" thickBot="1">
      <c r="A154" s="26" t="s">
        <v>26</v>
      </c>
      <c r="B154" s="67" t="s">
        <v>470</v>
      </c>
      <c r="C154" s="297">
        <f>+C129+C133+C140+C146+C152+C153</f>
        <v>145632509</v>
      </c>
    </row>
    <row r="155" spans="1:3" ht="13.5" thickBot="1">
      <c r="A155" s="312" t="s">
        <v>27</v>
      </c>
      <c r="B155" s="263" t="s">
        <v>469</v>
      </c>
      <c r="C155" s="297">
        <f>+C128+C154</f>
        <v>527112693</v>
      </c>
    </row>
    <row r="156" ht="15" customHeight="1" thickBot="1"/>
    <row r="157" spans="1:3" ht="14.25" customHeight="1" thickBot="1">
      <c r="A157" s="173" t="s">
        <v>516</v>
      </c>
      <c r="B157" s="174"/>
      <c r="C157" s="65">
        <v>5</v>
      </c>
    </row>
    <row r="158" spans="1:3" ht="13.5" thickBot="1">
      <c r="A158" s="173" t="s">
        <v>199</v>
      </c>
      <c r="B158" s="174"/>
      <c r="C158" s="65">
        <v>126</v>
      </c>
    </row>
    <row r="160" ht="12.75">
      <c r="C160" s="63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492" customWidth="1"/>
    <col min="2" max="2" width="72.00390625" style="493" customWidth="1"/>
    <col min="3" max="3" width="25.00390625" style="494" customWidth="1"/>
    <col min="4" max="16384" width="9.375" style="516" customWidth="1"/>
  </cols>
  <sheetData>
    <row r="1" spans="1:3" s="2" customFormat="1" ht="16.5" customHeight="1" thickBot="1">
      <c r="A1" s="153"/>
      <c r="B1" s="155"/>
      <c r="C1" s="370" t="str">
        <f>+CONCATENATE("9.1.2. melléklet az 1/",LEFT(ÖSSZEFÜGGÉSEK!A5,4),". (III. 19.) önkormányzati rendelethez")</f>
        <v>9.1.2. melléklet az 1/2018. (III. 19.) önkormányzati rendelethez</v>
      </c>
    </row>
    <row r="2" spans="1:3" s="55" customFormat="1" ht="21" customHeight="1">
      <c r="A2" s="280" t="s">
        <v>59</v>
      </c>
      <c r="B2" s="241" t="s">
        <v>218</v>
      </c>
      <c r="C2" s="243" t="s">
        <v>52</v>
      </c>
    </row>
    <row r="3" spans="1:3" s="55" customFormat="1" ht="16.5" thickBot="1">
      <c r="A3" s="156" t="s">
        <v>196</v>
      </c>
      <c r="B3" s="242" t="s">
        <v>427</v>
      </c>
      <c r="C3" s="342" t="s">
        <v>58</v>
      </c>
    </row>
    <row r="4" spans="1:3" s="56" customFormat="1" ht="15.75" customHeight="1" thickBot="1">
      <c r="A4" s="157"/>
      <c r="B4" s="157"/>
      <c r="C4" s="158" t="str">
        <f>'9.1.1. sz. mell '!C4</f>
        <v>Forintban!</v>
      </c>
    </row>
    <row r="5" spans="1:3" ht="13.5" thickBot="1">
      <c r="A5" s="281" t="s">
        <v>198</v>
      </c>
      <c r="B5" s="159" t="s">
        <v>560</v>
      </c>
      <c r="C5" s="244" t="s">
        <v>53</v>
      </c>
    </row>
    <row r="6" spans="1:3" s="35" customFormat="1" ht="12.75" customHeight="1" thickBot="1">
      <c r="A6" s="127"/>
      <c r="B6" s="128" t="s">
        <v>490</v>
      </c>
      <c r="C6" s="129" t="s">
        <v>491</v>
      </c>
    </row>
    <row r="7" spans="1:3" s="35" customFormat="1" ht="15.75" customHeight="1" thickBot="1">
      <c r="A7" s="161"/>
      <c r="B7" s="162" t="s">
        <v>54</v>
      </c>
      <c r="C7" s="245"/>
    </row>
    <row r="8" spans="1:3" s="35" customFormat="1" ht="12" customHeight="1" thickBot="1">
      <c r="A8" s="26" t="s">
        <v>17</v>
      </c>
      <c r="B8" s="20" t="s">
        <v>245</v>
      </c>
      <c r="C8" s="202">
        <f>+C9+C10+C11+C12+C13+C14</f>
        <v>0</v>
      </c>
    </row>
    <row r="9" spans="1:3" s="57" customFormat="1" ht="12" customHeight="1">
      <c r="A9" s="301" t="s">
        <v>96</v>
      </c>
      <c r="B9" s="288" t="s">
        <v>246</v>
      </c>
      <c r="C9" s="205"/>
    </row>
    <row r="10" spans="1:3" s="58" customFormat="1" ht="12" customHeight="1">
      <c r="A10" s="302" t="s">
        <v>97</v>
      </c>
      <c r="B10" s="289" t="s">
        <v>247</v>
      </c>
      <c r="C10" s="204"/>
    </row>
    <row r="11" spans="1:3" s="58" customFormat="1" ht="12" customHeight="1">
      <c r="A11" s="302" t="s">
        <v>98</v>
      </c>
      <c r="B11" s="289" t="s">
        <v>548</v>
      </c>
      <c r="C11" s="204"/>
    </row>
    <row r="12" spans="1:3" s="58" customFormat="1" ht="12" customHeight="1">
      <c r="A12" s="302" t="s">
        <v>99</v>
      </c>
      <c r="B12" s="289" t="s">
        <v>249</v>
      </c>
      <c r="C12" s="204"/>
    </row>
    <row r="13" spans="1:3" s="58" customFormat="1" ht="12" customHeight="1">
      <c r="A13" s="302" t="s">
        <v>142</v>
      </c>
      <c r="B13" s="289" t="s">
        <v>503</v>
      </c>
      <c r="C13" s="204"/>
    </row>
    <row r="14" spans="1:3" s="57" customFormat="1" ht="12" customHeight="1" thickBot="1">
      <c r="A14" s="303" t="s">
        <v>100</v>
      </c>
      <c r="B14" s="290" t="s">
        <v>430</v>
      </c>
      <c r="C14" s="204"/>
    </row>
    <row r="15" spans="1:3" s="57" customFormat="1" ht="12" customHeight="1" thickBot="1">
      <c r="A15" s="26" t="s">
        <v>18</v>
      </c>
      <c r="B15" s="197" t="s">
        <v>250</v>
      </c>
      <c r="C15" s="202">
        <f>+C16+C17+C18+C19+C20</f>
        <v>0</v>
      </c>
    </row>
    <row r="16" spans="1:3" s="57" customFormat="1" ht="12" customHeight="1">
      <c r="A16" s="301" t="s">
        <v>102</v>
      </c>
      <c r="B16" s="288" t="s">
        <v>251</v>
      </c>
      <c r="C16" s="205"/>
    </row>
    <row r="17" spans="1:3" s="57" customFormat="1" ht="12" customHeight="1">
      <c r="A17" s="302" t="s">
        <v>103</v>
      </c>
      <c r="B17" s="289" t="s">
        <v>252</v>
      </c>
      <c r="C17" s="204"/>
    </row>
    <row r="18" spans="1:3" s="57" customFormat="1" ht="12" customHeight="1">
      <c r="A18" s="302" t="s">
        <v>104</v>
      </c>
      <c r="B18" s="289" t="s">
        <v>419</v>
      </c>
      <c r="C18" s="204"/>
    </row>
    <row r="19" spans="1:3" s="57" customFormat="1" ht="12" customHeight="1">
      <c r="A19" s="302" t="s">
        <v>105</v>
      </c>
      <c r="B19" s="289" t="s">
        <v>420</v>
      </c>
      <c r="C19" s="204"/>
    </row>
    <row r="20" spans="1:3" s="57" customFormat="1" ht="12" customHeight="1">
      <c r="A20" s="302" t="s">
        <v>106</v>
      </c>
      <c r="B20" s="289" t="s">
        <v>253</v>
      </c>
      <c r="C20" s="204"/>
    </row>
    <row r="21" spans="1:3" s="58" customFormat="1" ht="12" customHeight="1" thickBot="1">
      <c r="A21" s="303" t="s">
        <v>115</v>
      </c>
      <c r="B21" s="290" t="s">
        <v>254</v>
      </c>
      <c r="C21" s="206"/>
    </row>
    <row r="22" spans="1:3" s="58" customFormat="1" ht="12" customHeight="1" thickBot="1">
      <c r="A22" s="26" t="s">
        <v>19</v>
      </c>
      <c r="B22" s="20" t="s">
        <v>255</v>
      </c>
      <c r="C22" s="202">
        <f>+C23+C24+C25+C26+C27</f>
        <v>0</v>
      </c>
    </row>
    <row r="23" spans="1:3" s="58" customFormat="1" ht="12" customHeight="1">
      <c r="A23" s="301" t="s">
        <v>85</v>
      </c>
      <c r="B23" s="288" t="s">
        <v>256</v>
      </c>
      <c r="C23" s="205"/>
    </row>
    <row r="24" spans="1:3" s="57" customFormat="1" ht="12" customHeight="1">
      <c r="A24" s="302" t="s">
        <v>86</v>
      </c>
      <c r="B24" s="289" t="s">
        <v>257</v>
      </c>
      <c r="C24" s="204"/>
    </row>
    <row r="25" spans="1:3" s="58" customFormat="1" ht="12" customHeight="1">
      <c r="A25" s="302" t="s">
        <v>87</v>
      </c>
      <c r="B25" s="289" t="s">
        <v>421</v>
      </c>
      <c r="C25" s="204"/>
    </row>
    <row r="26" spans="1:3" s="58" customFormat="1" ht="12" customHeight="1">
      <c r="A26" s="302" t="s">
        <v>88</v>
      </c>
      <c r="B26" s="289" t="s">
        <v>422</v>
      </c>
      <c r="C26" s="204"/>
    </row>
    <row r="27" spans="1:3" s="58" customFormat="1" ht="12" customHeight="1">
      <c r="A27" s="302" t="s">
        <v>165</v>
      </c>
      <c r="B27" s="289" t="s">
        <v>258</v>
      </c>
      <c r="C27" s="204"/>
    </row>
    <row r="28" spans="1:3" s="58" customFormat="1" ht="12" customHeight="1" thickBot="1">
      <c r="A28" s="303" t="s">
        <v>166</v>
      </c>
      <c r="B28" s="290" t="s">
        <v>259</v>
      </c>
      <c r="C28" s="206"/>
    </row>
    <row r="29" spans="1:3" s="58" customFormat="1" ht="12" customHeight="1" thickBot="1">
      <c r="A29" s="26" t="s">
        <v>167</v>
      </c>
      <c r="B29" s="20" t="s">
        <v>260</v>
      </c>
      <c r="C29" s="208">
        <f>SUM(C30:C36)</f>
        <v>0</v>
      </c>
    </row>
    <row r="30" spans="1:3" s="58" customFormat="1" ht="12" customHeight="1">
      <c r="A30" s="301" t="s">
        <v>261</v>
      </c>
      <c r="B30" s="288" t="s">
        <v>687</v>
      </c>
      <c r="C30" s="205"/>
    </row>
    <row r="31" spans="1:3" s="58" customFormat="1" ht="12" customHeight="1">
      <c r="A31" s="302" t="s">
        <v>262</v>
      </c>
      <c r="B31" s="289" t="s">
        <v>553</v>
      </c>
      <c r="C31" s="204"/>
    </row>
    <row r="32" spans="1:3" s="58" customFormat="1" ht="12" customHeight="1">
      <c r="A32" s="302" t="s">
        <v>263</v>
      </c>
      <c r="B32" s="289" t="s">
        <v>554</v>
      </c>
      <c r="C32" s="204"/>
    </row>
    <row r="33" spans="1:3" s="58" customFormat="1" ht="12" customHeight="1">
      <c r="A33" s="302" t="s">
        <v>264</v>
      </c>
      <c r="B33" s="289" t="s">
        <v>555</v>
      </c>
      <c r="C33" s="204"/>
    </row>
    <row r="34" spans="1:3" s="58" customFormat="1" ht="12" customHeight="1">
      <c r="A34" s="302" t="s">
        <v>550</v>
      </c>
      <c r="B34" s="289" t="s">
        <v>265</v>
      </c>
      <c r="C34" s="204"/>
    </row>
    <row r="35" spans="1:3" s="58" customFormat="1" ht="12" customHeight="1">
      <c r="A35" s="302" t="s">
        <v>551</v>
      </c>
      <c r="B35" s="289" t="s">
        <v>266</v>
      </c>
      <c r="C35" s="204"/>
    </row>
    <row r="36" spans="1:3" s="58" customFormat="1" ht="12" customHeight="1" thickBot="1">
      <c r="A36" s="303" t="s">
        <v>552</v>
      </c>
      <c r="B36" s="290" t="s">
        <v>267</v>
      </c>
      <c r="C36" s="206"/>
    </row>
    <row r="37" spans="1:3" s="58" customFormat="1" ht="12" customHeight="1" thickBot="1">
      <c r="A37" s="26" t="s">
        <v>21</v>
      </c>
      <c r="B37" s="20" t="s">
        <v>431</v>
      </c>
      <c r="C37" s="202">
        <f>SUM(C38:C48)</f>
        <v>0</v>
      </c>
    </row>
    <row r="38" spans="1:3" s="58" customFormat="1" ht="12" customHeight="1">
      <c r="A38" s="301" t="s">
        <v>89</v>
      </c>
      <c r="B38" s="288" t="s">
        <v>270</v>
      </c>
      <c r="C38" s="205"/>
    </row>
    <row r="39" spans="1:3" s="58" customFormat="1" ht="12" customHeight="1">
      <c r="A39" s="302" t="s">
        <v>90</v>
      </c>
      <c r="B39" s="289" t="s">
        <v>271</v>
      </c>
      <c r="C39" s="204"/>
    </row>
    <row r="40" spans="1:3" s="58" customFormat="1" ht="12" customHeight="1">
      <c r="A40" s="302" t="s">
        <v>91</v>
      </c>
      <c r="B40" s="289" t="s">
        <v>272</v>
      </c>
      <c r="C40" s="204"/>
    </row>
    <row r="41" spans="1:3" s="58" customFormat="1" ht="12" customHeight="1">
      <c r="A41" s="302" t="s">
        <v>169</v>
      </c>
      <c r="B41" s="289" t="s">
        <v>273</v>
      </c>
      <c r="C41" s="204"/>
    </row>
    <row r="42" spans="1:3" s="58" customFormat="1" ht="12" customHeight="1">
      <c r="A42" s="302" t="s">
        <v>170</v>
      </c>
      <c r="B42" s="289" t="s">
        <v>274</v>
      </c>
      <c r="C42" s="204"/>
    </row>
    <row r="43" spans="1:3" s="58" customFormat="1" ht="12" customHeight="1">
      <c r="A43" s="302" t="s">
        <v>171</v>
      </c>
      <c r="B43" s="289" t="s">
        <v>275</v>
      </c>
      <c r="C43" s="204"/>
    </row>
    <row r="44" spans="1:3" s="58" customFormat="1" ht="12" customHeight="1">
      <c r="A44" s="302" t="s">
        <v>172</v>
      </c>
      <c r="B44" s="289" t="s">
        <v>276</v>
      </c>
      <c r="C44" s="204"/>
    </row>
    <row r="45" spans="1:3" s="58" customFormat="1" ht="12" customHeight="1">
      <c r="A45" s="302" t="s">
        <v>173</v>
      </c>
      <c r="B45" s="289" t="s">
        <v>558</v>
      </c>
      <c r="C45" s="204"/>
    </row>
    <row r="46" spans="1:3" s="58" customFormat="1" ht="12" customHeight="1">
      <c r="A46" s="302" t="s">
        <v>268</v>
      </c>
      <c r="B46" s="289" t="s">
        <v>278</v>
      </c>
      <c r="C46" s="207"/>
    </row>
    <row r="47" spans="1:3" s="58" customFormat="1" ht="12" customHeight="1">
      <c r="A47" s="303" t="s">
        <v>269</v>
      </c>
      <c r="B47" s="290" t="s">
        <v>433</v>
      </c>
      <c r="C47" s="278"/>
    </row>
    <row r="48" spans="1:3" s="58" customFormat="1" ht="12" customHeight="1" thickBot="1">
      <c r="A48" s="303" t="s">
        <v>432</v>
      </c>
      <c r="B48" s="290" t="s">
        <v>279</v>
      </c>
      <c r="C48" s="278"/>
    </row>
    <row r="49" spans="1:3" s="58" customFormat="1" ht="12" customHeight="1" thickBot="1">
      <c r="A49" s="26" t="s">
        <v>22</v>
      </c>
      <c r="B49" s="20" t="s">
        <v>280</v>
      </c>
      <c r="C49" s="202">
        <f>SUM(C50:C54)</f>
        <v>0</v>
      </c>
    </row>
    <row r="50" spans="1:3" s="58" customFormat="1" ht="12" customHeight="1">
      <c r="A50" s="301" t="s">
        <v>92</v>
      </c>
      <c r="B50" s="288" t="s">
        <v>284</v>
      </c>
      <c r="C50" s="326"/>
    </row>
    <row r="51" spans="1:3" s="58" customFormat="1" ht="12" customHeight="1">
      <c r="A51" s="302" t="s">
        <v>93</v>
      </c>
      <c r="B51" s="289" t="s">
        <v>285</v>
      </c>
      <c r="C51" s="207"/>
    </row>
    <row r="52" spans="1:3" s="58" customFormat="1" ht="12" customHeight="1">
      <c r="A52" s="302" t="s">
        <v>281</v>
      </c>
      <c r="B52" s="289" t="s">
        <v>286</v>
      </c>
      <c r="C52" s="207"/>
    </row>
    <row r="53" spans="1:3" s="58" customFormat="1" ht="12" customHeight="1">
      <c r="A53" s="302" t="s">
        <v>282</v>
      </c>
      <c r="B53" s="289" t="s">
        <v>287</v>
      </c>
      <c r="C53" s="207"/>
    </row>
    <row r="54" spans="1:3" s="58" customFormat="1" ht="12" customHeight="1" thickBot="1">
      <c r="A54" s="303" t="s">
        <v>283</v>
      </c>
      <c r="B54" s="290" t="s">
        <v>288</v>
      </c>
      <c r="C54" s="278"/>
    </row>
    <row r="55" spans="1:3" s="58" customFormat="1" ht="12" customHeight="1" thickBot="1">
      <c r="A55" s="26" t="s">
        <v>174</v>
      </c>
      <c r="B55" s="20" t="s">
        <v>289</v>
      </c>
      <c r="C55" s="202">
        <f>SUM(C56:C58)</f>
        <v>0</v>
      </c>
    </row>
    <row r="56" spans="1:3" s="58" customFormat="1" ht="12" customHeight="1">
      <c r="A56" s="301" t="s">
        <v>94</v>
      </c>
      <c r="B56" s="288" t="s">
        <v>290</v>
      </c>
      <c r="C56" s="205"/>
    </row>
    <row r="57" spans="1:3" s="58" customFormat="1" ht="12" customHeight="1">
      <c r="A57" s="302" t="s">
        <v>95</v>
      </c>
      <c r="B57" s="289" t="s">
        <v>423</v>
      </c>
      <c r="C57" s="204"/>
    </row>
    <row r="58" spans="1:3" s="58" customFormat="1" ht="12" customHeight="1">
      <c r="A58" s="302" t="s">
        <v>293</v>
      </c>
      <c r="B58" s="289" t="s">
        <v>291</v>
      </c>
      <c r="C58" s="204"/>
    </row>
    <row r="59" spans="1:3" s="58" customFormat="1" ht="12" customHeight="1" thickBot="1">
      <c r="A59" s="303" t="s">
        <v>294</v>
      </c>
      <c r="B59" s="290" t="s">
        <v>292</v>
      </c>
      <c r="C59" s="206"/>
    </row>
    <row r="60" spans="1:3" s="58" customFormat="1" ht="12" customHeight="1" thickBot="1">
      <c r="A60" s="26" t="s">
        <v>24</v>
      </c>
      <c r="B60" s="197" t="s">
        <v>295</v>
      </c>
      <c r="C60" s="202">
        <f>SUM(C61:C63)</f>
        <v>0</v>
      </c>
    </row>
    <row r="61" spans="1:3" s="58" customFormat="1" ht="12" customHeight="1">
      <c r="A61" s="301" t="s">
        <v>175</v>
      </c>
      <c r="B61" s="288" t="s">
        <v>297</v>
      </c>
      <c r="C61" s="207"/>
    </row>
    <row r="62" spans="1:3" s="58" customFormat="1" ht="12" customHeight="1">
      <c r="A62" s="302" t="s">
        <v>176</v>
      </c>
      <c r="B62" s="289" t="s">
        <v>424</v>
      </c>
      <c r="C62" s="207"/>
    </row>
    <row r="63" spans="1:3" s="58" customFormat="1" ht="12" customHeight="1">
      <c r="A63" s="302" t="s">
        <v>223</v>
      </c>
      <c r="B63" s="289" t="s">
        <v>298</v>
      </c>
      <c r="C63" s="207"/>
    </row>
    <row r="64" spans="1:3" s="58" customFormat="1" ht="12" customHeight="1" thickBot="1">
      <c r="A64" s="303" t="s">
        <v>296</v>
      </c>
      <c r="B64" s="290" t="s">
        <v>299</v>
      </c>
      <c r="C64" s="207"/>
    </row>
    <row r="65" spans="1:3" s="58" customFormat="1" ht="12" customHeight="1" thickBot="1">
      <c r="A65" s="26" t="s">
        <v>25</v>
      </c>
      <c r="B65" s="20" t="s">
        <v>300</v>
      </c>
      <c r="C65" s="208">
        <f>+C8+C15+C22+C29+C37+C49+C55+C60</f>
        <v>0</v>
      </c>
    </row>
    <row r="66" spans="1:3" s="58" customFormat="1" ht="12" customHeight="1" thickBot="1">
      <c r="A66" s="304" t="s">
        <v>391</v>
      </c>
      <c r="B66" s="197" t="s">
        <v>302</v>
      </c>
      <c r="C66" s="202">
        <f>SUM(C67:C69)</f>
        <v>0</v>
      </c>
    </row>
    <row r="67" spans="1:3" s="58" customFormat="1" ht="12" customHeight="1">
      <c r="A67" s="301" t="s">
        <v>333</v>
      </c>
      <c r="B67" s="288" t="s">
        <v>303</v>
      </c>
      <c r="C67" s="207"/>
    </row>
    <row r="68" spans="1:3" s="58" customFormat="1" ht="12" customHeight="1">
      <c r="A68" s="302" t="s">
        <v>342</v>
      </c>
      <c r="B68" s="289" t="s">
        <v>304</v>
      </c>
      <c r="C68" s="207"/>
    </row>
    <row r="69" spans="1:3" s="58" customFormat="1" ht="12" customHeight="1" thickBot="1">
      <c r="A69" s="303" t="s">
        <v>343</v>
      </c>
      <c r="B69" s="291" t="s">
        <v>305</v>
      </c>
      <c r="C69" s="207"/>
    </row>
    <row r="70" spans="1:3" s="58" customFormat="1" ht="12" customHeight="1" thickBot="1">
      <c r="A70" s="304" t="s">
        <v>306</v>
      </c>
      <c r="B70" s="197" t="s">
        <v>307</v>
      </c>
      <c r="C70" s="202">
        <f>SUM(C71:C74)</f>
        <v>0</v>
      </c>
    </row>
    <row r="71" spans="1:3" s="58" customFormat="1" ht="12" customHeight="1">
      <c r="A71" s="301" t="s">
        <v>143</v>
      </c>
      <c r="B71" s="288" t="s">
        <v>308</v>
      </c>
      <c r="C71" s="207"/>
    </row>
    <row r="72" spans="1:3" s="58" customFormat="1" ht="12" customHeight="1">
      <c r="A72" s="302" t="s">
        <v>144</v>
      </c>
      <c r="B72" s="289" t="s">
        <v>309</v>
      </c>
      <c r="C72" s="207"/>
    </row>
    <row r="73" spans="1:3" s="58" customFormat="1" ht="12" customHeight="1">
      <c r="A73" s="302" t="s">
        <v>334</v>
      </c>
      <c r="B73" s="289" t="s">
        <v>310</v>
      </c>
      <c r="C73" s="207"/>
    </row>
    <row r="74" spans="1:3" s="58" customFormat="1" ht="12" customHeight="1" thickBot="1">
      <c r="A74" s="303" t="s">
        <v>335</v>
      </c>
      <c r="B74" s="290" t="s">
        <v>311</v>
      </c>
      <c r="C74" s="207"/>
    </row>
    <row r="75" spans="1:3" s="58" customFormat="1" ht="12" customHeight="1" thickBot="1">
      <c r="A75" s="304" t="s">
        <v>312</v>
      </c>
      <c r="B75" s="197" t="s">
        <v>313</v>
      </c>
      <c r="C75" s="202">
        <f>SUM(C76:C77)</f>
        <v>0</v>
      </c>
    </row>
    <row r="76" spans="1:3" s="58" customFormat="1" ht="12" customHeight="1">
      <c r="A76" s="301" t="s">
        <v>336</v>
      </c>
      <c r="B76" s="288" t="s">
        <v>314</v>
      </c>
      <c r="C76" s="207"/>
    </row>
    <row r="77" spans="1:3" s="58" customFormat="1" ht="12" customHeight="1" thickBot="1">
      <c r="A77" s="303" t="s">
        <v>337</v>
      </c>
      <c r="B77" s="290" t="s">
        <v>315</v>
      </c>
      <c r="C77" s="207"/>
    </row>
    <row r="78" spans="1:3" s="57" customFormat="1" ht="12" customHeight="1" thickBot="1">
      <c r="A78" s="304" t="s">
        <v>316</v>
      </c>
      <c r="B78" s="197" t="s">
        <v>317</v>
      </c>
      <c r="C78" s="202">
        <f>SUM(C79:C81)</f>
        <v>0</v>
      </c>
    </row>
    <row r="79" spans="1:3" s="58" customFormat="1" ht="12" customHeight="1">
      <c r="A79" s="301" t="s">
        <v>338</v>
      </c>
      <c r="B79" s="288" t="s">
        <v>318</v>
      </c>
      <c r="C79" s="207"/>
    </row>
    <row r="80" spans="1:3" s="58" customFormat="1" ht="12" customHeight="1">
      <c r="A80" s="302" t="s">
        <v>339</v>
      </c>
      <c r="B80" s="289" t="s">
        <v>319</v>
      </c>
      <c r="C80" s="207"/>
    </row>
    <row r="81" spans="1:3" s="58" customFormat="1" ht="12" customHeight="1" thickBot="1">
      <c r="A81" s="303" t="s">
        <v>340</v>
      </c>
      <c r="B81" s="290" t="s">
        <v>320</v>
      </c>
      <c r="C81" s="207"/>
    </row>
    <row r="82" spans="1:3" s="58" customFormat="1" ht="12" customHeight="1" thickBot="1">
      <c r="A82" s="304" t="s">
        <v>321</v>
      </c>
      <c r="B82" s="197" t="s">
        <v>341</v>
      </c>
      <c r="C82" s="202">
        <f>SUM(C83:C86)</f>
        <v>0</v>
      </c>
    </row>
    <row r="83" spans="1:3" s="58" customFormat="1" ht="12" customHeight="1">
      <c r="A83" s="305" t="s">
        <v>322</v>
      </c>
      <c r="B83" s="288" t="s">
        <v>323</v>
      </c>
      <c r="C83" s="207"/>
    </row>
    <row r="84" spans="1:3" s="58" customFormat="1" ht="12" customHeight="1">
      <c r="A84" s="306" t="s">
        <v>324</v>
      </c>
      <c r="B84" s="289" t="s">
        <v>325</v>
      </c>
      <c r="C84" s="207"/>
    </row>
    <row r="85" spans="1:3" s="58" customFormat="1" ht="12" customHeight="1">
      <c r="A85" s="306" t="s">
        <v>326</v>
      </c>
      <c r="B85" s="289" t="s">
        <v>327</v>
      </c>
      <c r="C85" s="207"/>
    </row>
    <row r="86" spans="1:3" s="57" customFormat="1" ht="12" customHeight="1" thickBot="1">
      <c r="A86" s="307" t="s">
        <v>328</v>
      </c>
      <c r="B86" s="290" t="s">
        <v>329</v>
      </c>
      <c r="C86" s="207"/>
    </row>
    <row r="87" spans="1:3" s="57" customFormat="1" ht="12" customHeight="1" thickBot="1">
      <c r="A87" s="304" t="s">
        <v>330</v>
      </c>
      <c r="B87" s="197" t="s">
        <v>472</v>
      </c>
      <c r="C87" s="327"/>
    </row>
    <row r="88" spans="1:3" s="57" customFormat="1" ht="12" customHeight="1" thickBot="1">
      <c r="A88" s="304" t="s">
        <v>504</v>
      </c>
      <c r="B88" s="197" t="s">
        <v>331</v>
      </c>
      <c r="C88" s="327"/>
    </row>
    <row r="89" spans="1:3" s="57" customFormat="1" ht="12" customHeight="1" thickBot="1">
      <c r="A89" s="304" t="s">
        <v>505</v>
      </c>
      <c r="B89" s="295" t="s">
        <v>475</v>
      </c>
      <c r="C89" s="208">
        <f>+C66+C70+C75+C78+C82+C88+C87</f>
        <v>0</v>
      </c>
    </row>
    <row r="90" spans="1:3" s="57" customFormat="1" ht="12" customHeight="1" thickBot="1">
      <c r="A90" s="308" t="s">
        <v>506</v>
      </c>
      <c r="B90" s="296" t="s">
        <v>507</v>
      </c>
      <c r="C90" s="208">
        <f>+C65+C89</f>
        <v>0</v>
      </c>
    </row>
    <row r="91" spans="1:3" s="58" customFormat="1" ht="15" customHeight="1" thickBot="1">
      <c r="A91" s="166"/>
      <c r="B91" s="167"/>
      <c r="C91" s="250"/>
    </row>
    <row r="92" spans="1:3" s="35" customFormat="1" ht="16.5" customHeight="1" thickBot="1">
      <c r="A92" s="170"/>
      <c r="B92" s="171" t="s">
        <v>55</v>
      </c>
      <c r="C92" s="252"/>
    </row>
    <row r="93" spans="1:3" s="59" customFormat="1" ht="12" customHeight="1" thickBot="1">
      <c r="A93" s="282" t="s">
        <v>17</v>
      </c>
      <c r="B93" s="25" t="s">
        <v>511</v>
      </c>
      <c r="C93" s="201">
        <f>+C94+C95+C96+C97+C98+C111</f>
        <v>0</v>
      </c>
    </row>
    <row r="94" spans="1:3" ht="12" customHeight="1">
      <c r="A94" s="309" t="s">
        <v>96</v>
      </c>
      <c r="B94" s="9" t="s">
        <v>47</v>
      </c>
      <c r="C94" s="203"/>
    </row>
    <row r="95" spans="1:3" ht="12" customHeight="1">
      <c r="A95" s="302" t="s">
        <v>97</v>
      </c>
      <c r="B95" s="7" t="s">
        <v>177</v>
      </c>
      <c r="C95" s="204"/>
    </row>
    <row r="96" spans="1:3" ht="12" customHeight="1">
      <c r="A96" s="302" t="s">
        <v>98</v>
      </c>
      <c r="B96" s="7" t="s">
        <v>134</v>
      </c>
      <c r="C96" s="206"/>
    </row>
    <row r="97" spans="1:3" ht="12" customHeight="1">
      <c r="A97" s="302" t="s">
        <v>99</v>
      </c>
      <c r="B97" s="10" t="s">
        <v>178</v>
      </c>
      <c r="C97" s="206"/>
    </row>
    <row r="98" spans="1:3" ht="12" customHeight="1">
      <c r="A98" s="302" t="s">
        <v>110</v>
      </c>
      <c r="B98" s="18" t="s">
        <v>179</v>
      </c>
      <c r="C98" s="206"/>
    </row>
    <row r="99" spans="1:3" ht="12" customHeight="1">
      <c r="A99" s="302" t="s">
        <v>100</v>
      </c>
      <c r="B99" s="7" t="s">
        <v>508</v>
      </c>
      <c r="C99" s="206"/>
    </row>
    <row r="100" spans="1:3" ht="12" customHeight="1">
      <c r="A100" s="302" t="s">
        <v>101</v>
      </c>
      <c r="B100" s="86" t="s">
        <v>438</v>
      </c>
      <c r="C100" s="206"/>
    </row>
    <row r="101" spans="1:3" ht="12" customHeight="1">
      <c r="A101" s="302" t="s">
        <v>111</v>
      </c>
      <c r="B101" s="86" t="s">
        <v>437</v>
      </c>
      <c r="C101" s="206"/>
    </row>
    <row r="102" spans="1:3" ht="12" customHeight="1">
      <c r="A102" s="302" t="s">
        <v>112</v>
      </c>
      <c r="B102" s="86" t="s">
        <v>347</v>
      </c>
      <c r="C102" s="206"/>
    </row>
    <row r="103" spans="1:3" ht="12" customHeight="1">
      <c r="A103" s="302" t="s">
        <v>113</v>
      </c>
      <c r="B103" s="87" t="s">
        <v>348</v>
      </c>
      <c r="C103" s="206"/>
    </row>
    <row r="104" spans="1:3" ht="12" customHeight="1">
      <c r="A104" s="302" t="s">
        <v>114</v>
      </c>
      <c r="B104" s="87" t="s">
        <v>349</v>
      </c>
      <c r="C104" s="206"/>
    </row>
    <row r="105" spans="1:3" ht="12" customHeight="1">
      <c r="A105" s="302" t="s">
        <v>116</v>
      </c>
      <c r="B105" s="86" t="s">
        <v>350</v>
      </c>
      <c r="C105" s="206"/>
    </row>
    <row r="106" spans="1:3" ht="12" customHeight="1">
      <c r="A106" s="302" t="s">
        <v>180</v>
      </c>
      <c r="B106" s="86" t="s">
        <v>351</v>
      </c>
      <c r="C106" s="206"/>
    </row>
    <row r="107" spans="1:3" ht="12" customHeight="1">
      <c r="A107" s="302" t="s">
        <v>345</v>
      </c>
      <c r="B107" s="87" t="s">
        <v>352</v>
      </c>
      <c r="C107" s="206"/>
    </row>
    <row r="108" spans="1:3" ht="12" customHeight="1">
      <c r="A108" s="310" t="s">
        <v>346</v>
      </c>
      <c r="B108" s="88" t="s">
        <v>353</v>
      </c>
      <c r="C108" s="206"/>
    </row>
    <row r="109" spans="1:3" ht="12" customHeight="1">
      <c r="A109" s="302" t="s">
        <v>435</v>
      </c>
      <c r="B109" s="88" t="s">
        <v>354</v>
      </c>
      <c r="C109" s="206"/>
    </row>
    <row r="110" spans="1:3" ht="12" customHeight="1">
      <c r="A110" s="302" t="s">
        <v>436</v>
      </c>
      <c r="B110" s="87" t="s">
        <v>355</v>
      </c>
      <c r="C110" s="204"/>
    </row>
    <row r="111" spans="1:3" ht="12" customHeight="1">
      <c r="A111" s="302" t="s">
        <v>440</v>
      </c>
      <c r="B111" s="10" t="s">
        <v>48</v>
      </c>
      <c r="C111" s="204"/>
    </row>
    <row r="112" spans="1:3" ht="12" customHeight="1">
      <c r="A112" s="303" t="s">
        <v>441</v>
      </c>
      <c r="B112" s="7" t="s">
        <v>509</v>
      </c>
      <c r="C112" s="206"/>
    </row>
    <row r="113" spans="1:3" ht="12" customHeight="1" thickBot="1">
      <c r="A113" s="311" t="s">
        <v>442</v>
      </c>
      <c r="B113" s="89" t="s">
        <v>510</v>
      </c>
      <c r="C113" s="210"/>
    </row>
    <row r="114" spans="1:3" ht="12" customHeight="1" thickBot="1">
      <c r="A114" s="26" t="s">
        <v>18</v>
      </c>
      <c r="B114" s="24" t="s">
        <v>356</v>
      </c>
      <c r="C114" s="202">
        <f>+C115+C117+C119</f>
        <v>0</v>
      </c>
    </row>
    <row r="115" spans="1:3" ht="12" customHeight="1">
      <c r="A115" s="301" t="s">
        <v>102</v>
      </c>
      <c r="B115" s="7" t="s">
        <v>222</v>
      </c>
      <c r="C115" s="205"/>
    </row>
    <row r="116" spans="1:3" ht="12" customHeight="1">
      <c r="A116" s="301" t="s">
        <v>103</v>
      </c>
      <c r="B116" s="11" t="s">
        <v>360</v>
      </c>
      <c r="C116" s="205"/>
    </row>
    <row r="117" spans="1:3" ht="12" customHeight="1">
      <c r="A117" s="301" t="s">
        <v>104</v>
      </c>
      <c r="B117" s="11" t="s">
        <v>181</v>
      </c>
      <c r="C117" s="204"/>
    </row>
    <row r="118" spans="1:3" ht="12" customHeight="1">
      <c r="A118" s="301" t="s">
        <v>105</v>
      </c>
      <c r="B118" s="11" t="s">
        <v>361</v>
      </c>
      <c r="C118" s="190"/>
    </row>
    <row r="119" spans="1:3" ht="12" customHeight="1">
      <c r="A119" s="301" t="s">
        <v>106</v>
      </c>
      <c r="B119" s="199" t="s">
        <v>224</v>
      </c>
      <c r="C119" s="190"/>
    </row>
    <row r="120" spans="1:3" ht="12" customHeight="1">
      <c r="A120" s="301" t="s">
        <v>115</v>
      </c>
      <c r="B120" s="198" t="s">
        <v>425</v>
      </c>
      <c r="C120" s="190"/>
    </row>
    <row r="121" spans="1:3" ht="12" customHeight="1">
      <c r="A121" s="301" t="s">
        <v>117</v>
      </c>
      <c r="B121" s="285" t="s">
        <v>366</v>
      </c>
      <c r="C121" s="190"/>
    </row>
    <row r="122" spans="1:3" ht="12" customHeight="1">
      <c r="A122" s="301" t="s">
        <v>182</v>
      </c>
      <c r="B122" s="87" t="s">
        <v>349</v>
      </c>
      <c r="C122" s="190"/>
    </row>
    <row r="123" spans="1:3" ht="12" customHeight="1">
      <c r="A123" s="301" t="s">
        <v>183</v>
      </c>
      <c r="B123" s="87" t="s">
        <v>365</v>
      </c>
      <c r="C123" s="190"/>
    </row>
    <row r="124" spans="1:3" ht="12" customHeight="1">
      <c r="A124" s="301" t="s">
        <v>184</v>
      </c>
      <c r="B124" s="87" t="s">
        <v>364</v>
      </c>
      <c r="C124" s="190"/>
    </row>
    <row r="125" spans="1:3" ht="12" customHeight="1">
      <c r="A125" s="301" t="s">
        <v>357</v>
      </c>
      <c r="B125" s="87" t="s">
        <v>352</v>
      </c>
      <c r="C125" s="190"/>
    </row>
    <row r="126" spans="1:3" ht="12" customHeight="1">
      <c r="A126" s="301" t="s">
        <v>358</v>
      </c>
      <c r="B126" s="87" t="s">
        <v>363</v>
      </c>
      <c r="C126" s="190"/>
    </row>
    <row r="127" spans="1:3" ht="12" customHeight="1" thickBot="1">
      <c r="A127" s="310" t="s">
        <v>359</v>
      </c>
      <c r="B127" s="87" t="s">
        <v>362</v>
      </c>
      <c r="C127" s="192"/>
    </row>
    <row r="128" spans="1:3" ht="12" customHeight="1" thickBot="1">
      <c r="A128" s="26" t="s">
        <v>19</v>
      </c>
      <c r="B128" s="67" t="s">
        <v>445</v>
      </c>
      <c r="C128" s="202">
        <f>+C93+C114</f>
        <v>0</v>
      </c>
    </row>
    <row r="129" spans="1:3" ht="12" customHeight="1" thickBot="1">
      <c r="A129" s="26" t="s">
        <v>20</v>
      </c>
      <c r="B129" s="67" t="s">
        <v>446</v>
      </c>
      <c r="C129" s="202">
        <f>+C130+C131+C132</f>
        <v>0</v>
      </c>
    </row>
    <row r="130" spans="1:3" s="59" customFormat="1" ht="12" customHeight="1">
      <c r="A130" s="301" t="s">
        <v>261</v>
      </c>
      <c r="B130" s="8" t="s">
        <v>514</v>
      </c>
      <c r="C130" s="190"/>
    </row>
    <row r="131" spans="1:3" ht="12" customHeight="1">
      <c r="A131" s="301" t="s">
        <v>262</v>
      </c>
      <c r="B131" s="8" t="s">
        <v>454</v>
      </c>
      <c r="C131" s="190"/>
    </row>
    <row r="132" spans="1:3" ht="12" customHeight="1" thickBot="1">
      <c r="A132" s="310" t="s">
        <v>263</v>
      </c>
      <c r="B132" s="6" t="s">
        <v>513</v>
      </c>
      <c r="C132" s="190"/>
    </row>
    <row r="133" spans="1:3" ht="12" customHeight="1" thickBot="1">
      <c r="A133" s="26" t="s">
        <v>21</v>
      </c>
      <c r="B133" s="67" t="s">
        <v>447</v>
      </c>
      <c r="C133" s="202">
        <f>+C134+C135+C136+C137+C138+C139</f>
        <v>0</v>
      </c>
    </row>
    <row r="134" spans="1:3" ht="12" customHeight="1">
      <c r="A134" s="301" t="s">
        <v>89</v>
      </c>
      <c r="B134" s="8" t="s">
        <v>456</v>
      </c>
      <c r="C134" s="190"/>
    </row>
    <row r="135" spans="1:3" ht="12" customHeight="1">
      <c r="A135" s="301" t="s">
        <v>90</v>
      </c>
      <c r="B135" s="8" t="s">
        <v>448</v>
      </c>
      <c r="C135" s="190"/>
    </row>
    <row r="136" spans="1:3" ht="12" customHeight="1">
      <c r="A136" s="301" t="s">
        <v>91</v>
      </c>
      <c r="B136" s="8" t="s">
        <v>449</v>
      </c>
      <c r="C136" s="190"/>
    </row>
    <row r="137" spans="1:3" ht="12" customHeight="1">
      <c r="A137" s="301" t="s">
        <v>169</v>
      </c>
      <c r="B137" s="8" t="s">
        <v>512</v>
      </c>
      <c r="C137" s="190"/>
    </row>
    <row r="138" spans="1:3" ht="12" customHeight="1">
      <c r="A138" s="301" t="s">
        <v>170</v>
      </c>
      <c r="B138" s="8" t="s">
        <v>451</v>
      </c>
      <c r="C138" s="190"/>
    </row>
    <row r="139" spans="1:3" s="59" customFormat="1" ht="12" customHeight="1" thickBot="1">
      <c r="A139" s="310" t="s">
        <v>171</v>
      </c>
      <c r="B139" s="6" t="s">
        <v>452</v>
      </c>
      <c r="C139" s="190"/>
    </row>
    <row r="140" spans="1:11" ht="12" customHeight="1" thickBot="1">
      <c r="A140" s="26" t="s">
        <v>22</v>
      </c>
      <c r="B140" s="67" t="s">
        <v>539</v>
      </c>
      <c r="C140" s="208">
        <f>+C141+C142+C144+C145+C143</f>
        <v>0</v>
      </c>
      <c r="K140" s="630"/>
    </row>
    <row r="141" spans="1:3" ht="12.75">
      <c r="A141" s="301" t="s">
        <v>92</v>
      </c>
      <c r="B141" s="8" t="s">
        <v>367</v>
      </c>
      <c r="C141" s="190"/>
    </row>
    <row r="142" spans="1:3" ht="12" customHeight="1">
      <c r="A142" s="301" t="s">
        <v>93</v>
      </c>
      <c r="B142" s="8" t="s">
        <v>368</v>
      </c>
      <c r="C142" s="190"/>
    </row>
    <row r="143" spans="1:3" s="59" customFormat="1" ht="12" customHeight="1">
      <c r="A143" s="301" t="s">
        <v>281</v>
      </c>
      <c r="B143" s="8" t="s">
        <v>538</v>
      </c>
      <c r="C143" s="190"/>
    </row>
    <row r="144" spans="1:3" s="59" customFormat="1" ht="12" customHeight="1">
      <c r="A144" s="301" t="s">
        <v>282</v>
      </c>
      <c r="B144" s="8" t="s">
        <v>461</v>
      </c>
      <c r="C144" s="190"/>
    </row>
    <row r="145" spans="1:3" s="59" customFormat="1" ht="12" customHeight="1" thickBot="1">
      <c r="A145" s="310" t="s">
        <v>283</v>
      </c>
      <c r="B145" s="6" t="s">
        <v>387</v>
      </c>
      <c r="C145" s="190"/>
    </row>
    <row r="146" spans="1:3" s="59" customFormat="1" ht="12" customHeight="1" thickBot="1">
      <c r="A146" s="26" t="s">
        <v>23</v>
      </c>
      <c r="B146" s="67" t="s">
        <v>462</v>
      </c>
      <c r="C146" s="211">
        <f>+C147+C148+C149+C150+C151</f>
        <v>0</v>
      </c>
    </row>
    <row r="147" spans="1:3" s="59" customFormat="1" ht="12" customHeight="1">
      <c r="A147" s="301" t="s">
        <v>94</v>
      </c>
      <c r="B147" s="8" t="s">
        <v>457</v>
      </c>
      <c r="C147" s="190"/>
    </row>
    <row r="148" spans="1:3" s="59" customFormat="1" ht="12" customHeight="1">
      <c r="A148" s="301" t="s">
        <v>95</v>
      </c>
      <c r="B148" s="8" t="s">
        <v>464</v>
      </c>
      <c r="C148" s="190"/>
    </row>
    <row r="149" spans="1:3" s="59" customFormat="1" ht="12" customHeight="1">
      <c r="A149" s="301" t="s">
        <v>293</v>
      </c>
      <c r="B149" s="8" t="s">
        <v>459</v>
      </c>
      <c r="C149" s="190"/>
    </row>
    <row r="150" spans="1:3" ht="12.75" customHeight="1">
      <c r="A150" s="301" t="s">
        <v>294</v>
      </c>
      <c r="B150" s="8" t="s">
        <v>515</v>
      </c>
      <c r="C150" s="190"/>
    </row>
    <row r="151" spans="1:3" ht="12.75" customHeight="1" thickBot="1">
      <c r="A151" s="310" t="s">
        <v>463</v>
      </c>
      <c r="B151" s="6" t="s">
        <v>466</v>
      </c>
      <c r="C151" s="192"/>
    </row>
    <row r="152" spans="1:3" ht="12.75" customHeight="1" thickBot="1">
      <c r="A152" s="343" t="s">
        <v>24</v>
      </c>
      <c r="B152" s="67" t="s">
        <v>467</v>
      </c>
      <c r="C152" s="211"/>
    </row>
    <row r="153" spans="1:3" ht="12" customHeight="1" thickBot="1">
      <c r="A153" s="343" t="s">
        <v>25</v>
      </c>
      <c r="B153" s="67" t="s">
        <v>468</v>
      </c>
      <c r="C153" s="211"/>
    </row>
    <row r="154" spans="1:3" ht="15" customHeight="1" thickBot="1">
      <c r="A154" s="26" t="s">
        <v>26</v>
      </c>
      <c r="B154" s="67" t="s">
        <v>470</v>
      </c>
      <c r="C154" s="297">
        <f>+C129+C133+C140+C146+C152+C153</f>
        <v>0</v>
      </c>
    </row>
    <row r="155" spans="1:3" ht="13.5" thickBot="1">
      <c r="A155" s="312" t="s">
        <v>27</v>
      </c>
      <c r="B155" s="263" t="s">
        <v>469</v>
      </c>
      <c r="C155" s="297">
        <f>+C128+C154</f>
        <v>0</v>
      </c>
    </row>
    <row r="156" ht="15" customHeight="1" thickBot="1"/>
    <row r="157" spans="1:3" ht="14.25" customHeight="1" thickBot="1">
      <c r="A157" s="173" t="s">
        <v>516</v>
      </c>
      <c r="B157" s="174"/>
      <c r="C157" s="65"/>
    </row>
    <row r="158" spans="1:3" ht="13.5" thickBot="1">
      <c r="A158" s="173" t="s">
        <v>199</v>
      </c>
      <c r="B158" s="174"/>
      <c r="C158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85" workbookViewId="0" topLeftCell="A1">
      <selection activeCell="B2" sqref="B2"/>
    </sheetView>
  </sheetViews>
  <sheetFormatPr defaultColWidth="9.00390625" defaultRowHeight="12.75"/>
  <cols>
    <col min="1" max="1" width="19.50390625" style="492" customWidth="1"/>
    <col min="2" max="2" width="72.00390625" style="493" customWidth="1"/>
    <col min="3" max="3" width="25.00390625" style="494" customWidth="1"/>
    <col min="4" max="16384" width="9.375" style="516" customWidth="1"/>
  </cols>
  <sheetData>
    <row r="1" spans="1:3" s="2" customFormat="1" ht="16.5" customHeight="1" thickBot="1">
      <c r="A1" s="153"/>
      <c r="B1" s="155"/>
      <c r="C1" s="370" t="str">
        <f>+CONCATENATE("9.1.3. melléklet az 1/",LEFT(ÖSSZEFÜGGÉSEK!A5,4),". (III. 19.) önkormányzati rendelethez")</f>
        <v>9.1.3. melléklet az 1/2018. (III. 19.) önkormányzati rendelethez</v>
      </c>
    </row>
    <row r="2" spans="1:3" s="55" customFormat="1" ht="21" customHeight="1">
      <c r="A2" s="280" t="s">
        <v>59</v>
      </c>
      <c r="B2" s="241" t="s">
        <v>218</v>
      </c>
      <c r="C2" s="243" t="s">
        <v>52</v>
      </c>
    </row>
    <row r="3" spans="1:3" s="55" customFormat="1" ht="16.5" thickBot="1">
      <c r="A3" s="156" t="s">
        <v>196</v>
      </c>
      <c r="B3" s="242" t="s">
        <v>526</v>
      </c>
      <c r="C3" s="342" t="s">
        <v>428</v>
      </c>
    </row>
    <row r="4" spans="1:3" s="56" customFormat="1" ht="15.75" customHeight="1" thickBot="1">
      <c r="A4" s="157"/>
      <c r="B4" s="157"/>
      <c r="C4" s="158" t="str">
        <f>'9.1.2. sz. mell '!C4</f>
        <v>Forintban!</v>
      </c>
    </row>
    <row r="5" spans="1:3" ht="13.5" thickBot="1">
      <c r="A5" s="281" t="s">
        <v>198</v>
      </c>
      <c r="B5" s="159" t="s">
        <v>560</v>
      </c>
      <c r="C5" s="244" t="s">
        <v>53</v>
      </c>
    </row>
    <row r="6" spans="1:3" s="35" customFormat="1" ht="12.75" customHeight="1" thickBot="1">
      <c r="A6" s="127"/>
      <c r="B6" s="128" t="s">
        <v>490</v>
      </c>
      <c r="C6" s="129" t="s">
        <v>491</v>
      </c>
    </row>
    <row r="7" spans="1:3" s="35" customFormat="1" ht="15.75" customHeight="1" thickBot="1">
      <c r="A7" s="161"/>
      <c r="B7" s="162" t="s">
        <v>54</v>
      </c>
      <c r="C7" s="245"/>
    </row>
    <row r="8" spans="1:3" s="35" customFormat="1" ht="12" customHeight="1" thickBot="1">
      <c r="A8" s="26" t="s">
        <v>17</v>
      </c>
      <c r="B8" s="20" t="s">
        <v>245</v>
      </c>
      <c r="C8" s="202">
        <f>+C9+C10+C11+C12+C13+C14</f>
        <v>0</v>
      </c>
    </row>
    <row r="9" spans="1:3" s="57" customFormat="1" ht="12" customHeight="1">
      <c r="A9" s="301" t="s">
        <v>96</v>
      </c>
      <c r="B9" s="288" t="s">
        <v>246</v>
      </c>
      <c r="C9" s="205"/>
    </row>
    <row r="10" spans="1:3" s="58" customFormat="1" ht="12" customHeight="1">
      <c r="A10" s="302" t="s">
        <v>97</v>
      </c>
      <c r="B10" s="289" t="s">
        <v>247</v>
      </c>
      <c r="C10" s="204"/>
    </row>
    <row r="11" spans="1:3" s="58" customFormat="1" ht="12" customHeight="1">
      <c r="A11" s="302" t="s">
        <v>98</v>
      </c>
      <c r="B11" s="289" t="s">
        <v>548</v>
      </c>
      <c r="C11" s="204"/>
    </row>
    <row r="12" spans="1:3" s="58" customFormat="1" ht="12" customHeight="1">
      <c r="A12" s="302" t="s">
        <v>99</v>
      </c>
      <c r="B12" s="289" t="s">
        <v>249</v>
      </c>
      <c r="C12" s="204"/>
    </row>
    <row r="13" spans="1:3" s="58" customFormat="1" ht="12" customHeight="1">
      <c r="A13" s="302" t="s">
        <v>142</v>
      </c>
      <c r="B13" s="289" t="s">
        <v>503</v>
      </c>
      <c r="C13" s="204"/>
    </row>
    <row r="14" spans="1:3" s="57" customFormat="1" ht="12" customHeight="1" thickBot="1">
      <c r="A14" s="303" t="s">
        <v>100</v>
      </c>
      <c r="B14" s="290" t="s">
        <v>430</v>
      </c>
      <c r="C14" s="204"/>
    </row>
    <row r="15" spans="1:3" s="57" customFormat="1" ht="12" customHeight="1" thickBot="1">
      <c r="A15" s="26" t="s">
        <v>18</v>
      </c>
      <c r="B15" s="197" t="s">
        <v>250</v>
      </c>
      <c r="C15" s="202">
        <f>+C16+C17+C18+C19+C20</f>
        <v>0</v>
      </c>
    </row>
    <row r="16" spans="1:3" s="57" customFormat="1" ht="12" customHeight="1">
      <c r="A16" s="301" t="s">
        <v>102</v>
      </c>
      <c r="B16" s="288" t="s">
        <v>251</v>
      </c>
      <c r="C16" s="205"/>
    </row>
    <row r="17" spans="1:3" s="57" customFormat="1" ht="12" customHeight="1">
      <c r="A17" s="302" t="s">
        <v>103</v>
      </c>
      <c r="B17" s="289" t="s">
        <v>252</v>
      </c>
      <c r="C17" s="204"/>
    </row>
    <row r="18" spans="1:3" s="57" customFormat="1" ht="12" customHeight="1">
      <c r="A18" s="302" t="s">
        <v>104</v>
      </c>
      <c r="B18" s="289" t="s">
        <v>419</v>
      </c>
      <c r="C18" s="204"/>
    </row>
    <row r="19" spans="1:3" s="57" customFormat="1" ht="12" customHeight="1">
      <c r="A19" s="302" t="s">
        <v>105</v>
      </c>
      <c r="B19" s="289" t="s">
        <v>420</v>
      </c>
      <c r="C19" s="204"/>
    </row>
    <row r="20" spans="1:3" s="57" customFormat="1" ht="12" customHeight="1">
      <c r="A20" s="302" t="s">
        <v>106</v>
      </c>
      <c r="B20" s="289" t="s">
        <v>253</v>
      </c>
      <c r="C20" s="204"/>
    </row>
    <row r="21" spans="1:3" s="58" customFormat="1" ht="12" customHeight="1" thickBot="1">
      <c r="A21" s="303" t="s">
        <v>115</v>
      </c>
      <c r="B21" s="290" t="s">
        <v>254</v>
      </c>
      <c r="C21" s="206"/>
    </row>
    <row r="22" spans="1:3" s="58" customFormat="1" ht="12" customHeight="1" thickBot="1">
      <c r="A22" s="26" t="s">
        <v>19</v>
      </c>
      <c r="B22" s="20" t="s">
        <v>255</v>
      </c>
      <c r="C22" s="202">
        <f>+C23+C24+C25+C26+C27</f>
        <v>0</v>
      </c>
    </row>
    <row r="23" spans="1:3" s="58" customFormat="1" ht="12" customHeight="1">
      <c r="A23" s="301" t="s">
        <v>85</v>
      </c>
      <c r="B23" s="288" t="s">
        <v>256</v>
      </c>
      <c r="C23" s="205"/>
    </row>
    <row r="24" spans="1:3" s="57" customFormat="1" ht="12" customHeight="1">
      <c r="A24" s="302" t="s">
        <v>86</v>
      </c>
      <c r="B24" s="289" t="s">
        <v>257</v>
      </c>
      <c r="C24" s="204"/>
    </row>
    <row r="25" spans="1:3" s="58" customFormat="1" ht="12" customHeight="1">
      <c r="A25" s="302" t="s">
        <v>87</v>
      </c>
      <c r="B25" s="289" t="s">
        <v>421</v>
      </c>
      <c r="C25" s="204"/>
    </row>
    <row r="26" spans="1:3" s="58" customFormat="1" ht="12" customHeight="1">
      <c r="A26" s="302" t="s">
        <v>88</v>
      </c>
      <c r="B26" s="289" t="s">
        <v>422</v>
      </c>
      <c r="C26" s="204"/>
    </row>
    <row r="27" spans="1:3" s="58" customFormat="1" ht="12" customHeight="1">
      <c r="A27" s="302" t="s">
        <v>165</v>
      </c>
      <c r="B27" s="289" t="s">
        <v>258</v>
      </c>
      <c r="C27" s="204"/>
    </row>
    <row r="28" spans="1:3" s="58" customFormat="1" ht="12" customHeight="1" thickBot="1">
      <c r="A28" s="303" t="s">
        <v>166</v>
      </c>
      <c r="B28" s="290" t="s">
        <v>259</v>
      </c>
      <c r="C28" s="206"/>
    </row>
    <row r="29" spans="1:3" s="58" customFormat="1" ht="12" customHeight="1" thickBot="1">
      <c r="A29" s="26" t="s">
        <v>167</v>
      </c>
      <c r="B29" s="20" t="s">
        <v>260</v>
      </c>
      <c r="C29" s="208">
        <f>SUM(C30:C36)</f>
        <v>0</v>
      </c>
    </row>
    <row r="30" spans="1:3" s="58" customFormat="1" ht="12" customHeight="1">
      <c r="A30" s="301" t="s">
        <v>261</v>
      </c>
      <c r="B30" s="288" t="s">
        <v>687</v>
      </c>
      <c r="C30" s="205"/>
    </row>
    <row r="31" spans="1:3" s="58" customFormat="1" ht="12" customHeight="1">
      <c r="A31" s="302" t="s">
        <v>262</v>
      </c>
      <c r="B31" s="289" t="s">
        <v>553</v>
      </c>
      <c r="C31" s="204"/>
    </row>
    <row r="32" spans="1:3" s="58" customFormat="1" ht="12" customHeight="1">
      <c r="A32" s="302" t="s">
        <v>263</v>
      </c>
      <c r="B32" s="289" t="s">
        <v>554</v>
      </c>
      <c r="C32" s="204"/>
    </row>
    <row r="33" spans="1:3" s="58" customFormat="1" ht="12" customHeight="1">
      <c r="A33" s="302" t="s">
        <v>264</v>
      </c>
      <c r="B33" s="289" t="s">
        <v>555</v>
      </c>
      <c r="C33" s="204"/>
    </row>
    <row r="34" spans="1:3" s="58" customFormat="1" ht="12" customHeight="1">
      <c r="A34" s="302" t="s">
        <v>550</v>
      </c>
      <c r="B34" s="289" t="s">
        <v>265</v>
      </c>
      <c r="C34" s="204"/>
    </row>
    <row r="35" spans="1:3" s="58" customFormat="1" ht="12" customHeight="1">
      <c r="A35" s="302" t="s">
        <v>551</v>
      </c>
      <c r="B35" s="289" t="s">
        <v>266</v>
      </c>
      <c r="C35" s="204"/>
    </row>
    <row r="36" spans="1:3" s="58" customFormat="1" ht="12" customHeight="1" thickBot="1">
      <c r="A36" s="303" t="s">
        <v>552</v>
      </c>
      <c r="B36" s="357" t="s">
        <v>267</v>
      </c>
      <c r="C36" s="206"/>
    </row>
    <row r="37" spans="1:3" s="58" customFormat="1" ht="12" customHeight="1" thickBot="1">
      <c r="A37" s="26" t="s">
        <v>21</v>
      </c>
      <c r="B37" s="20" t="s">
        <v>431</v>
      </c>
      <c r="C37" s="202">
        <f>SUM(C38:C48)</f>
        <v>0</v>
      </c>
    </row>
    <row r="38" spans="1:3" s="58" customFormat="1" ht="12" customHeight="1">
      <c r="A38" s="301" t="s">
        <v>89</v>
      </c>
      <c r="B38" s="288" t="s">
        <v>270</v>
      </c>
      <c r="C38" s="205"/>
    </row>
    <row r="39" spans="1:3" s="58" customFormat="1" ht="12" customHeight="1">
      <c r="A39" s="302" t="s">
        <v>90</v>
      </c>
      <c r="B39" s="289" t="s">
        <v>271</v>
      </c>
      <c r="C39" s="204"/>
    </row>
    <row r="40" spans="1:3" s="58" customFormat="1" ht="12" customHeight="1">
      <c r="A40" s="302" t="s">
        <v>91</v>
      </c>
      <c r="B40" s="289" t="s">
        <v>272</v>
      </c>
      <c r="C40" s="204"/>
    </row>
    <row r="41" spans="1:3" s="58" customFormat="1" ht="12" customHeight="1">
      <c r="A41" s="302" t="s">
        <v>169</v>
      </c>
      <c r="B41" s="289" t="s">
        <v>273</v>
      </c>
      <c r="C41" s="204"/>
    </row>
    <row r="42" spans="1:3" s="58" customFormat="1" ht="12" customHeight="1">
      <c r="A42" s="302" t="s">
        <v>170</v>
      </c>
      <c r="B42" s="289" t="s">
        <v>274</v>
      </c>
      <c r="C42" s="204"/>
    </row>
    <row r="43" spans="1:3" s="58" customFormat="1" ht="12" customHeight="1">
      <c r="A43" s="302" t="s">
        <v>171</v>
      </c>
      <c r="B43" s="289" t="s">
        <v>275</v>
      </c>
      <c r="C43" s="204"/>
    </row>
    <row r="44" spans="1:3" s="58" customFormat="1" ht="12" customHeight="1">
      <c r="A44" s="302" t="s">
        <v>172</v>
      </c>
      <c r="B44" s="289" t="s">
        <v>276</v>
      </c>
      <c r="C44" s="204"/>
    </row>
    <row r="45" spans="1:3" s="58" customFormat="1" ht="12" customHeight="1">
      <c r="A45" s="302" t="s">
        <v>173</v>
      </c>
      <c r="B45" s="289" t="s">
        <v>556</v>
      </c>
      <c r="C45" s="204"/>
    </row>
    <row r="46" spans="1:3" s="58" customFormat="1" ht="12" customHeight="1">
      <c r="A46" s="302" t="s">
        <v>268</v>
      </c>
      <c r="B46" s="289" t="s">
        <v>278</v>
      </c>
      <c r="C46" s="207"/>
    </row>
    <row r="47" spans="1:3" s="58" customFormat="1" ht="12" customHeight="1">
      <c r="A47" s="303" t="s">
        <v>269</v>
      </c>
      <c r="B47" s="290" t="s">
        <v>433</v>
      </c>
      <c r="C47" s="278"/>
    </row>
    <row r="48" spans="1:3" s="58" customFormat="1" ht="12" customHeight="1" thickBot="1">
      <c r="A48" s="303" t="s">
        <v>432</v>
      </c>
      <c r="B48" s="290" t="s">
        <v>279</v>
      </c>
      <c r="C48" s="278"/>
    </row>
    <row r="49" spans="1:3" s="58" customFormat="1" ht="12" customHeight="1" thickBot="1">
      <c r="A49" s="26" t="s">
        <v>22</v>
      </c>
      <c r="B49" s="20" t="s">
        <v>280</v>
      </c>
      <c r="C49" s="202">
        <f>SUM(C50:C54)</f>
        <v>0</v>
      </c>
    </row>
    <row r="50" spans="1:3" s="58" customFormat="1" ht="12" customHeight="1">
      <c r="A50" s="301" t="s">
        <v>92</v>
      </c>
      <c r="B50" s="288" t="s">
        <v>284</v>
      </c>
      <c r="C50" s="326"/>
    </row>
    <row r="51" spans="1:3" s="58" customFormat="1" ht="12" customHeight="1">
      <c r="A51" s="302" t="s">
        <v>93</v>
      </c>
      <c r="B51" s="289" t="s">
        <v>285</v>
      </c>
      <c r="C51" s="207"/>
    </row>
    <row r="52" spans="1:3" s="58" customFormat="1" ht="12" customHeight="1">
      <c r="A52" s="302" t="s">
        <v>281</v>
      </c>
      <c r="B52" s="289" t="s">
        <v>286</v>
      </c>
      <c r="C52" s="207"/>
    </row>
    <row r="53" spans="1:3" s="58" customFormat="1" ht="12" customHeight="1">
      <c r="A53" s="302" t="s">
        <v>282</v>
      </c>
      <c r="B53" s="289" t="s">
        <v>287</v>
      </c>
      <c r="C53" s="207"/>
    </row>
    <row r="54" spans="1:3" s="58" customFormat="1" ht="12" customHeight="1" thickBot="1">
      <c r="A54" s="303" t="s">
        <v>283</v>
      </c>
      <c r="B54" s="357" t="s">
        <v>288</v>
      </c>
      <c r="C54" s="278"/>
    </row>
    <row r="55" spans="1:3" s="58" customFormat="1" ht="12" customHeight="1" thickBot="1">
      <c r="A55" s="26" t="s">
        <v>174</v>
      </c>
      <c r="B55" s="20" t="s">
        <v>289</v>
      </c>
      <c r="C55" s="202">
        <f>SUM(C56:C58)</f>
        <v>0</v>
      </c>
    </row>
    <row r="56" spans="1:3" s="58" customFormat="1" ht="12" customHeight="1">
      <c r="A56" s="301" t="s">
        <v>94</v>
      </c>
      <c r="B56" s="288" t="s">
        <v>290</v>
      </c>
      <c r="C56" s="205"/>
    </row>
    <row r="57" spans="1:3" s="58" customFormat="1" ht="12" customHeight="1">
      <c r="A57" s="302" t="s">
        <v>95</v>
      </c>
      <c r="B57" s="289" t="s">
        <v>423</v>
      </c>
      <c r="C57" s="204"/>
    </row>
    <row r="58" spans="1:3" s="58" customFormat="1" ht="12" customHeight="1">
      <c r="A58" s="302" t="s">
        <v>293</v>
      </c>
      <c r="B58" s="289" t="s">
        <v>291</v>
      </c>
      <c r="C58" s="204"/>
    </row>
    <row r="59" spans="1:3" s="58" customFormat="1" ht="12" customHeight="1" thickBot="1">
      <c r="A59" s="303" t="s">
        <v>294</v>
      </c>
      <c r="B59" s="357" t="s">
        <v>292</v>
      </c>
      <c r="C59" s="206"/>
    </row>
    <row r="60" spans="1:3" s="58" customFormat="1" ht="12" customHeight="1" thickBot="1">
      <c r="A60" s="26" t="s">
        <v>24</v>
      </c>
      <c r="B60" s="197" t="s">
        <v>295</v>
      </c>
      <c r="C60" s="202">
        <f>SUM(C61:C63)</f>
        <v>0</v>
      </c>
    </row>
    <row r="61" spans="1:3" s="58" customFormat="1" ht="12" customHeight="1">
      <c r="A61" s="301" t="s">
        <v>175</v>
      </c>
      <c r="B61" s="288" t="s">
        <v>297</v>
      </c>
      <c r="C61" s="207"/>
    </row>
    <row r="62" spans="1:3" s="58" customFormat="1" ht="12" customHeight="1">
      <c r="A62" s="302" t="s">
        <v>176</v>
      </c>
      <c r="B62" s="289" t="s">
        <v>424</v>
      </c>
      <c r="C62" s="207"/>
    </row>
    <row r="63" spans="1:3" s="58" customFormat="1" ht="12" customHeight="1">
      <c r="A63" s="302" t="s">
        <v>223</v>
      </c>
      <c r="B63" s="289" t="s">
        <v>298</v>
      </c>
      <c r="C63" s="207"/>
    </row>
    <row r="64" spans="1:3" s="58" customFormat="1" ht="12" customHeight="1" thickBot="1">
      <c r="A64" s="303" t="s">
        <v>296</v>
      </c>
      <c r="B64" s="357" t="s">
        <v>299</v>
      </c>
      <c r="C64" s="207"/>
    </row>
    <row r="65" spans="1:3" s="58" customFormat="1" ht="12" customHeight="1" thickBot="1">
      <c r="A65" s="26" t="s">
        <v>25</v>
      </c>
      <c r="B65" s="20" t="s">
        <v>300</v>
      </c>
      <c r="C65" s="208">
        <f>+C8+C15+C22+C29+C37+C49+C55+C60</f>
        <v>0</v>
      </c>
    </row>
    <row r="66" spans="1:3" s="58" customFormat="1" ht="12" customHeight="1" thickBot="1">
      <c r="A66" s="304" t="s">
        <v>391</v>
      </c>
      <c r="B66" s="197" t="s">
        <v>302</v>
      </c>
      <c r="C66" s="202">
        <f>SUM(C67:C69)</f>
        <v>0</v>
      </c>
    </row>
    <row r="67" spans="1:3" s="58" customFormat="1" ht="12" customHeight="1">
      <c r="A67" s="301" t="s">
        <v>333</v>
      </c>
      <c r="B67" s="288" t="s">
        <v>303</v>
      </c>
      <c r="C67" s="207"/>
    </row>
    <row r="68" spans="1:3" s="58" customFormat="1" ht="12" customHeight="1">
      <c r="A68" s="302" t="s">
        <v>342</v>
      </c>
      <c r="B68" s="289" t="s">
        <v>304</v>
      </c>
      <c r="C68" s="207"/>
    </row>
    <row r="69" spans="1:3" s="58" customFormat="1" ht="12" customHeight="1" thickBot="1">
      <c r="A69" s="303" t="s">
        <v>343</v>
      </c>
      <c r="B69" s="360" t="s">
        <v>305</v>
      </c>
      <c r="C69" s="207"/>
    </row>
    <row r="70" spans="1:3" s="58" customFormat="1" ht="12" customHeight="1" thickBot="1">
      <c r="A70" s="304" t="s">
        <v>306</v>
      </c>
      <c r="B70" s="197" t="s">
        <v>307</v>
      </c>
      <c r="C70" s="202">
        <f>SUM(C71:C74)</f>
        <v>0</v>
      </c>
    </row>
    <row r="71" spans="1:3" s="58" customFormat="1" ht="12" customHeight="1">
      <c r="A71" s="301" t="s">
        <v>143</v>
      </c>
      <c r="B71" s="288" t="s">
        <v>308</v>
      </c>
      <c r="C71" s="207"/>
    </row>
    <row r="72" spans="1:3" s="58" customFormat="1" ht="12" customHeight="1">
      <c r="A72" s="302" t="s">
        <v>144</v>
      </c>
      <c r="B72" s="289" t="s">
        <v>309</v>
      </c>
      <c r="C72" s="207"/>
    </row>
    <row r="73" spans="1:3" s="58" customFormat="1" ht="12" customHeight="1">
      <c r="A73" s="302" t="s">
        <v>334</v>
      </c>
      <c r="B73" s="289" t="s">
        <v>310</v>
      </c>
      <c r="C73" s="207"/>
    </row>
    <row r="74" spans="1:3" s="58" customFormat="1" ht="12" customHeight="1" thickBot="1">
      <c r="A74" s="303" t="s">
        <v>335</v>
      </c>
      <c r="B74" s="290" t="s">
        <v>311</v>
      </c>
      <c r="C74" s="207"/>
    </row>
    <row r="75" spans="1:3" s="58" customFormat="1" ht="12" customHeight="1" thickBot="1">
      <c r="A75" s="304" t="s">
        <v>312</v>
      </c>
      <c r="B75" s="197" t="s">
        <v>313</v>
      </c>
      <c r="C75" s="202">
        <f>SUM(C76:C77)</f>
        <v>0</v>
      </c>
    </row>
    <row r="76" spans="1:3" s="58" customFormat="1" ht="12" customHeight="1">
      <c r="A76" s="301" t="s">
        <v>336</v>
      </c>
      <c r="B76" s="288" t="s">
        <v>314</v>
      </c>
      <c r="C76" s="207"/>
    </row>
    <row r="77" spans="1:3" s="58" customFormat="1" ht="12" customHeight="1" thickBot="1">
      <c r="A77" s="303" t="s">
        <v>337</v>
      </c>
      <c r="B77" s="290" t="s">
        <v>315</v>
      </c>
      <c r="C77" s="207"/>
    </row>
    <row r="78" spans="1:3" s="57" customFormat="1" ht="12" customHeight="1" thickBot="1">
      <c r="A78" s="304" t="s">
        <v>316</v>
      </c>
      <c r="B78" s="197" t="s">
        <v>317</v>
      </c>
      <c r="C78" s="202">
        <f>SUM(C79:C81)</f>
        <v>0</v>
      </c>
    </row>
    <row r="79" spans="1:3" s="58" customFormat="1" ht="12" customHeight="1">
      <c r="A79" s="301" t="s">
        <v>338</v>
      </c>
      <c r="B79" s="288" t="s">
        <v>318</v>
      </c>
      <c r="C79" s="207"/>
    </row>
    <row r="80" spans="1:3" s="58" customFormat="1" ht="12" customHeight="1">
      <c r="A80" s="302" t="s">
        <v>339</v>
      </c>
      <c r="B80" s="289" t="s">
        <v>319</v>
      </c>
      <c r="C80" s="207"/>
    </row>
    <row r="81" spans="1:3" s="58" customFormat="1" ht="12" customHeight="1" thickBot="1">
      <c r="A81" s="303" t="s">
        <v>340</v>
      </c>
      <c r="B81" s="290" t="s">
        <v>320</v>
      </c>
      <c r="C81" s="207"/>
    </row>
    <row r="82" spans="1:3" s="58" customFormat="1" ht="12" customHeight="1" thickBot="1">
      <c r="A82" s="304" t="s">
        <v>321</v>
      </c>
      <c r="B82" s="197" t="s">
        <v>341</v>
      </c>
      <c r="C82" s="202">
        <f>SUM(C83:C86)</f>
        <v>0</v>
      </c>
    </row>
    <row r="83" spans="1:3" s="58" customFormat="1" ht="12" customHeight="1">
      <c r="A83" s="305" t="s">
        <v>322</v>
      </c>
      <c r="B83" s="288" t="s">
        <v>323</v>
      </c>
      <c r="C83" s="207"/>
    </row>
    <row r="84" spans="1:3" s="58" customFormat="1" ht="12" customHeight="1">
      <c r="A84" s="306" t="s">
        <v>324</v>
      </c>
      <c r="B84" s="289" t="s">
        <v>325</v>
      </c>
      <c r="C84" s="207"/>
    </row>
    <row r="85" spans="1:3" s="58" customFormat="1" ht="12" customHeight="1">
      <c r="A85" s="306" t="s">
        <v>326</v>
      </c>
      <c r="B85" s="289" t="s">
        <v>327</v>
      </c>
      <c r="C85" s="207"/>
    </row>
    <row r="86" spans="1:3" s="57" customFormat="1" ht="12" customHeight="1" thickBot="1">
      <c r="A86" s="307" t="s">
        <v>328</v>
      </c>
      <c r="B86" s="290" t="s">
        <v>329</v>
      </c>
      <c r="C86" s="207"/>
    </row>
    <row r="87" spans="1:3" s="57" customFormat="1" ht="12" customHeight="1" thickBot="1">
      <c r="A87" s="304" t="s">
        <v>330</v>
      </c>
      <c r="B87" s="197" t="s">
        <v>472</v>
      </c>
      <c r="C87" s="327"/>
    </row>
    <row r="88" spans="1:3" s="57" customFormat="1" ht="12" customHeight="1" thickBot="1">
      <c r="A88" s="304" t="s">
        <v>504</v>
      </c>
      <c r="B88" s="197" t="s">
        <v>331</v>
      </c>
      <c r="C88" s="327"/>
    </row>
    <row r="89" spans="1:3" s="57" customFormat="1" ht="12" customHeight="1" thickBot="1">
      <c r="A89" s="304" t="s">
        <v>505</v>
      </c>
      <c r="B89" s="295" t="s">
        <v>475</v>
      </c>
      <c r="C89" s="208">
        <f>+C66+C70+C75+C78+C82+C88+C87</f>
        <v>0</v>
      </c>
    </row>
    <row r="90" spans="1:3" s="57" customFormat="1" ht="12" customHeight="1" thickBot="1">
      <c r="A90" s="308" t="s">
        <v>506</v>
      </c>
      <c r="B90" s="296" t="s">
        <v>507</v>
      </c>
      <c r="C90" s="208">
        <f>+C65+C89</f>
        <v>0</v>
      </c>
    </row>
    <row r="91" spans="1:3" s="58" customFormat="1" ht="15" customHeight="1" thickBot="1">
      <c r="A91" s="166"/>
      <c r="B91" s="167"/>
      <c r="C91" s="250"/>
    </row>
    <row r="92" spans="1:3" s="35" customFormat="1" ht="16.5" customHeight="1" thickBot="1">
      <c r="A92" s="170"/>
      <c r="B92" s="171" t="s">
        <v>55</v>
      </c>
      <c r="C92" s="252"/>
    </row>
    <row r="93" spans="1:3" s="59" customFormat="1" ht="12" customHeight="1" thickBot="1">
      <c r="A93" s="282" t="s">
        <v>17</v>
      </c>
      <c r="B93" s="25" t="s">
        <v>511</v>
      </c>
      <c r="C93" s="201">
        <f>+C94+C95+C96+C97+C98+C111</f>
        <v>0</v>
      </c>
    </row>
    <row r="94" spans="1:3" ht="12" customHeight="1">
      <c r="A94" s="309" t="s">
        <v>96</v>
      </c>
      <c r="B94" s="9" t="s">
        <v>47</v>
      </c>
      <c r="C94" s="203"/>
    </row>
    <row r="95" spans="1:3" ht="12" customHeight="1">
      <c r="A95" s="302" t="s">
        <v>97</v>
      </c>
      <c r="B95" s="7" t="s">
        <v>177</v>
      </c>
      <c r="C95" s="204"/>
    </row>
    <row r="96" spans="1:3" ht="12" customHeight="1">
      <c r="A96" s="302" t="s">
        <v>98</v>
      </c>
      <c r="B96" s="7" t="s">
        <v>134</v>
      </c>
      <c r="C96" s="206"/>
    </row>
    <row r="97" spans="1:3" ht="12" customHeight="1">
      <c r="A97" s="302" t="s">
        <v>99</v>
      </c>
      <c r="B97" s="10" t="s">
        <v>178</v>
      </c>
      <c r="C97" s="206"/>
    </row>
    <row r="98" spans="1:3" ht="12" customHeight="1">
      <c r="A98" s="302" t="s">
        <v>110</v>
      </c>
      <c r="B98" s="18" t="s">
        <v>179</v>
      </c>
      <c r="C98" s="206"/>
    </row>
    <row r="99" spans="1:3" ht="12" customHeight="1">
      <c r="A99" s="302" t="s">
        <v>100</v>
      </c>
      <c r="B99" s="7" t="s">
        <v>508</v>
      </c>
      <c r="C99" s="206"/>
    </row>
    <row r="100" spans="1:3" ht="12" customHeight="1">
      <c r="A100" s="302" t="s">
        <v>101</v>
      </c>
      <c r="B100" s="86" t="s">
        <v>438</v>
      </c>
      <c r="C100" s="206"/>
    </row>
    <row r="101" spans="1:3" ht="12" customHeight="1">
      <c r="A101" s="302" t="s">
        <v>111</v>
      </c>
      <c r="B101" s="86" t="s">
        <v>437</v>
      </c>
      <c r="C101" s="206"/>
    </row>
    <row r="102" spans="1:3" ht="12" customHeight="1">
      <c r="A102" s="302" t="s">
        <v>112</v>
      </c>
      <c r="B102" s="86" t="s">
        <v>347</v>
      </c>
      <c r="C102" s="206"/>
    </row>
    <row r="103" spans="1:3" ht="12" customHeight="1">
      <c r="A103" s="302" t="s">
        <v>113</v>
      </c>
      <c r="B103" s="87" t="s">
        <v>348</v>
      </c>
      <c r="C103" s="206"/>
    </row>
    <row r="104" spans="1:3" ht="12" customHeight="1">
      <c r="A104" s="302" t="s">
        <v>114</v>
      </c>
      <c r="B104" s="87" t="s">
        <v>349</v>
      </c>
      <c r="C104" s="206"/>
    </row>
    <row r="105" spans="1:3" ht="12" customHeight="1">
      <c r="A105" s="302" t="s">
        <v>116</v>
      </c>
      <c r="B105" s="86" t="s">
        <v>350</v>
      </c>
      <c r="C105" s="206"/>
    </row>
    <row r="106" spans="1:3" ht="12" customHeight="1">
      <c r="A106" s="302" t="s">
        <v>180</v>
      </c>
      <c r="B106" s="86" t="s">
        <v>351</v>
      </c>
      <c r="C106" s="206"/>
    </row>
    <row r="107" spans="1:3" ht="12" customHeight="1">
      <c r="A107" s="302" t="s">
        <v>345</v>
      </c>
      <c r="B107" s="87" t="s">
        <v>352</v>
      </c>
      <c r="C107" s="206"/>
    </row>
    <row r="108" spans="1:3" ht="12" customHeight="1">
      <c r="A108" s="310" t="s">
        <v>346</v>
      </c>
      <c r="B108" s="88" t="s">
        <v>353</v>
      </c>
      <c r="C108" s="206"/>
    </row>
    <row r="109" spans="1:3" ht="12" customHeight="1">
      <c r="A109" s="302" t="s">
        <v>435</v>
      </c>
      <c r="B109" s="88" t="s">
        <v>354</v>
      </c>
      <c r="C109" s="206"/>
    </row>
    <row r="110" spans="1:3" ht="12" customHeight="1">
      <c r="A110" s="302" t="s">
        <v>436</v>
      </c>
      <c r="B110" s="87" t="s">
        <v>355</v>
      </c>
      <c r="C110" s="204"/>
    </row>
    <row r="111" spans="1:3" ht="12" customHeight="1">
      <c r="A111" s="302" t="s">
        <v>440</v>
      </c>
      <c r="B111" s="10" t="s">
        <v>48</v>
      </c>
      <c r="C111" s="204"/>
    </row>
    <row r="112" spans="1:3" ht="12" customHeight="1">
      <c r="A112" s="303" t="s">
        <v>441</v>
      </c>
      <c r="B112" s="7" t="s">
        <v>509</v>
      </c>
      <c r="C112" s="206"/>
    </row>
    <row r="113" spans="1:3" ht="12" customHeight="1" thickBot="1">
      <c r="A113" s="311" t="s">
        <v>442</v>
      </c>
      <c r="B113" s="89" t="s">
        <v>510</v>
      </c>
      <c r="C113" s="210"/>
    </row>
    <row r="114" spans="1:3" ht="12" customHeight="1" thickBot="1">
      <c r="A114" s="26" t="s">
        <v>18</v>
      </c>
      <c r="B114" s="24" t="s">
        <v>356</v>
      </c>
      <c r="C114" s="202">
        <f>+C115+C117+C119</f>
        <v>0</v>
      </c>
    </row>
    <row r="115" spans="1:3" ht="12" customHeight="1">
      <c r="A115" s="301" t="s">
        <v>102</v>
      </c>
      <c r="B115" s="7" t="s">
        <v>222</v>
      </c>
      <c r="C115" s="205"/>
    </row>
    <row r="116" spans="1:3" ht="12" customHeight="1">
      <c r="A116" s="301" t="s">
        <v>103</v>
      </c>
      <c r="B116" s="11" t="s">
        <v>360</v>
      </c>
      <c r="C116" s="205"/>
    </row>
    <row r="117" spans="1:3" ht="12" customHeight="1">
      <c r="A117" s="301" t="s">
        <v>104</v>
      </c>
      <c r="B117" s="11" t="s">
        <v>181</v>
      </c>
      <c r="C117" s="204"/>
    </row>
    <row r="118" spans="1:3" ht="12" customHeight="1">
      <c r="A118" s="301" t="s">
        <v>105</v>
      </c>
      <c r="B118" s="11" t="s">
        <v>361</v>
      </c>
      <c r="C118" s="190"/>
    </row>
    <row r="119" spans="1:3" ht="12" customHeight="1">
      <c r="A119" s="301" t="s">
        <v>106</v>
      </c>
      <c r="B119" s="199" t="s">
        <v>224</v>
      </c>
      <c r="C119" s="190"/>
    </row>
    <row r="120" spans="1:3" ht="12" customHeight="1">
      <c r="A120" s="301" t="s">
        <v>115</v>
      </c>
      <c r="B120" s="198" t="s">
        <v>425</v>
      </c>
      <c r="C120" s="190"/>
    </row>
    <row r="121" spans="1:3" ht="12" customHeight="1">
      <c r="A121" s="301" t="s">
        <v>117</v>
      </c>
      <c r="B121" s="285" t="s">
        <v>366</v>
      </c>
      <c r="C121" s="190"/>
    </row>
    <row r="122" spans="1:3" ht="12" customHeight="1">
      <c r="A122" s="301" t="s">
        <v>182</v>
      </c>
      <c r="B122" s="87" t="s">
        <v>349</v>
      </c>
      <c r="C122" s="190"/>
    </row>
    <row r="123" spans="1:3" ht="12" customHeight="1">
      <c r="A123" s="301" t="s">
        <v>183</v>
      </c>
      <c r="B123" s="87" t="s">
        <v>365</v>
      </c>
      <c r="C123" s="190"/>
    </row>
    <row r="124" spans="1:3" ht="12" customHeight="1">
      <c r="A124" s="301" t="s">
        <v>184</v>
      </c>
      <c r="B124" s="87" t="s">
        <v>364</v>
      </c>
      <c r="C124" s="190"/>
    </row>
    <row r="125" spans="1:3" ht="12" customHeight="1">
      <c r="A125" s="301" t="s">
        <v>357</v>
      </c>
      <c r="B125" s="87" t="s">
        <v>352</v>
      </c>
      <c r="C125" s="190"/>
    </row>
    <row r="126" spans="1:3" ht="12" customHeight="1">
      <c r="A126" s="301" t="s">
        <v>358</v>
      </c>
      <c r="B126" s="87" t="s">
        <v>363</v>
      </c>
      <c r="C126" s="190"/>
    </row>
    <row r="127" spans="1:3" ht="12" customHeight="1" thickBot="1">
      <c r="A127" s="310" t="s">
        <v>359</v>
      </c>
      <c r="B127" s="87" t="s">
        <v>362</v>
      </c>
      <c r="C127" s="192"/>
    </row>
    <row r="128" spans="1:3" ht="12" customHeight="1" thickBot="1">
      <c r="A128" s="26" t="s">
        <v>19</v>
      </c>
      <c r="B128" s="67" t="s">
        <v>445</v>
      </c>
      <c r="C128" s="202">
        <f>+C93+C114</f>
        <v>0</v>
      </c>
    </row>
    <row r="129" spans="1:3" ht="12" customHeight="1" thickBot="1">
      <c r="A129" s="26" t="s">
        <v>20</v>
      </c>
      <c r="B129" s="67" t="s">
        <v>446</v>
      </c>
      <c r="C129" s="202">
        <f>+C130+C131+C132</f>
        <v>0</v>
      </c>
    </row>
    <row r="130" spans="1:3" s="59" customFormat="1" ht="12" customHeight="1">
      <c r="A130" s="301" t="s">
        <v>261</v>
      </c>
      <c r="B130" s="8" t="s">
        <v>514</v>
      </c>
      <c r="C130" s="190"/>
    </row>
    <row r="131" spans="1:3" ht="12" customHeight="1">
      <c r="A131" s="301" t="s">
        <v>262</v>
      </c>
      <c r="B131" s="8" t="s">
        <v>454</v>
      </c>
      <c r="C131" s="190"/>
    </row>
    <row r="132" spans="1:3" ht="12" customHeight="1" thickBot="1">
      <c r="A132" s="310" t="s">
        <v>263</v>
      </c>
      <c r="B132" s="6" t="s">
        <v>513</v>
      </c>
      <c r="C132" s="190"/>
    </row>
    <row r="133" spans="1:3" ht="12" customHeight="1" thickBot="1">
      <c r="A133" s="26" t="s">
        <v>21</v>
      </c>
      <c r="B133" s="67" t="s">
        <v>447</v>
      </c>
      <c r="C133" s="202">
        <f>+C134+C135+C136+C137+C138+C139</f>
        <v>0</v>
      </c>
    </row>
    <row r="134" spans="1:3" ht="12" customHeight="1">
      <c r="A134" s="301" t="s">
        <v>89</v>
      </c>
      <c r="B134" s="8" t="s">
        <v>456</v>
      </c>
      <c r="C134" s="190"/>
    </row>
    <row r="135" spans="1:3" ht="12" customHeight="1">
      <c r="A135" s="301" t="s">
        <v>90</v>
      </c>
      <c r="B135" s="8" t="s">
        <v>448</v>
      </c>
      <c r="C135" s="190"/>
    </row>
    <row r="136" spans="1:3" ht="12" customHeight="1">
      <c r="A136" s="301" t="s">
        <v>91</v>
      </c>
      <c r="B136" s="8" t="s">
        <v>449</v>
      </c>
      <c r="C136" s="190"/>
    </row>
    <row r="137" spans="1:3" ht="12" customHeight="1">
      <c r="A137" s="301" t="s">
        <v>169</v>
      </c>
      <c r="B137" s="8" t="s">
        <v>512</v>
      </c>
      <c r="C137" s="190"/>
    </row>
    <row r="138" spans="1:3" ht="12" customHeight="1">
      <c r="A138" s="301" t="s">
        <v>170</v>
      </c>
      <c r="B138" s="8" t="s">
        <v>451</v>
      </c>
      <c r="C138" s="190"/>
    </row>
    <row r="139" spans="1:3" s="59" customFormat="1" ht="12" customHeight="1" thickBot="1">
      <c r="A139" s="310" t="s">
        <v>171</v>
      </c>
      <c r="B139" s="6" t="s">
        <v>452</v>
      </c>
      <c r="C139" s="190"/>
    </row>
    <row r="140" spans="1:11" ht="12" customHeight="1" thickBot="1">
      <c r="A140" s="26" t="s">
        <v>22</v>
      </c>
      <c r="B140" s="67" t="s">
        <v>539</v>
      </c>
      <c r="C140" s="208">
        <f>+C141+C142+C144+C145+C143</f>
        <v>0</v>
      </c>
      <c r="K140" s="630"/>
    </row>
    <row r="141" spans="1:3" ht="12.75">
      <c r="A141" s="301" t="s">
        <v>92</v>
      </c>
      <c r="B141" s="8" t="s">
        <v>367</v>
      </c>
      <c r="C141" s="190"/>
    </row>
    <row r="142" spans="1:3" ht="12" customHeight="1">
      <c r="A142" s="301" t="s">
        <v>93</v>
      </c>
      <c r="B142" s="8" t="s">
        <v>368</v>
      </c>
      <c r="C142" s="190"/>
    </row>
    <row r="143" spans="1:3" s="59" customFormat="1" ht="12" customHeight="1">
      <c r="A143" s="301" t="s">
        <v>281</v>
      </c>
      <c r="B143" s="8" t="s">
        <v>538</v>
      </c>
      <c r="C143" s="190"/>
    </row>
    <row r="144" spans="1:3" s="59" customFormat="1" ht="12" customHeight="1">
      <c r="A144" s="301" t="s">
        <v>282</v>
      </c>
      <c r="B144" s="8" t="s">
        <v>461</v>
      </c>
      <c r="C144" s="190"/>
    </row>
    <row r="145" spans="1:3" s="59" customFormat="1" ht="12" customHeight="1" thickBot="1">
      <c r="A145" s="310" t="s">
        <v>283</v>
      </c>
      <c r="B145" s="6" t="s">
        <v>387</v>
      </c>
      <c r="C145" s="190"/>
    </row>
    <row r="146" spans="1:3" s="59" customFormat="1" ht="12" customHeight="1" thickBot="1">
      <c r="A146" s="26" t="s">
        <v>23</v>
      </c>
      <c r="B146" s="67" t="s">
        <v>462</v>
      </c>
      <c r="C146" s="211">
        <f>+C147+C148+C149+C150+C151</f>
        <v>0</v>
      </c>
    </row>
    <row r="147" spans="1:3" s="59" customFormat="1" ht="12" customHeight="1">
      <c r="A147" s="301" t="s">
        <v>94</v>
      </c>
      <c r="B147" s="8" t="s">
        <v>457</v>
      </c>
      <c r="C147" s="190"/>
    </row>
    <row r="148" spans="1:3" s="59" customFormat="1" ht="12" customHeight="1">
      <c r="A148" s="301" t="s">
        <v>95</v>
      </c>
      <c r="B148" s="8" t="s">
        <v>464</v>
      </c>
      <c r="C148" s="190"/>
    </row>
    <row r="149" spans="1:3" s="59" customFormat="1" ht="12" customHeight="1">
      <c r="A149" s="301" t="s">
        <v>293</v>
      </c>
      <c r="B149" s="8" t="s">
        <v>459</v>
      </c>
      <c r="C149" s="190"/>
    </row>
    <row r="150" spans="1:3" ht="12.75" customHeight="1">
      <c r="A150" s="301" t="s">
        <v>294</v>
      </c>
      <c r="B150" s="8" t="s">
        <v>515</v>
      </c>
      <c r="C150" s="190"/>
    </row>
    <row r="151" spans="1:3" ht="12.75" customHeight="1" thickBot="1">
      <c r="A151" s="310" t="s">
        <v>463</v>
      </c>
      <c r="B151" s="6" t="s">
        <v>466</v>
      </c>
      <c r="C151" s="192"/>
    </row>
    <row r="152" spans="1:3" ht="12.75" customHeight="1" thickBot="1">
      <c r="A152" s="343" t="s">
        <v>24</v>
      </c>
      <c r="B152" s="67" t="s">
        <v>467</v>
      </c>
      <c r="C152" s="211"/>
    </row>
    <row r="153" spans="1:3" ht="12" customHeight="1" thickBot="1">
      <c r="A153" s="343" t="s">
        <v>25</v>
      </c>
      <c r="B153" s="67" t="s">
        <v>468</v>
      </c>
      <c r="C153" s="211"/>
    </row>
    <row r="154" spans="1:3" ht="15" customHeight="1" thickBot="1">
      <c r="A154" s="26" t="s">
        <v>26</v>
      </c>
      <c r="B154" s="67" t="s">
        <v>470</v>
      </c>
      <c r="C154" s="297">
        <f>+C129+C133+C140+C146+C152+C153</f>
        <v>0</v>
      </c>
    </row>
    <row r="155" spans="1:3" ht="13.5" thickBot="1">
      <c r="A155" s="312" t="s">
        <v>27</v>
      </c>
      <c r="B155" s="263" t="s">
        <v>469</v>
      </c>
      <c r="C155" s="297">
        <f>+C128+C154</f>
        <v>0</v>
      </c>
    </row>
    <row r="156" ht="15" customHeight="1" thickBot="1"/>
    <row r="157" spans="1:3" ht="14.25" customHeight="1" thickBot="1">
      <c r="A157" s="173" t="s">
        <v>516</v>
      </c>
      <c r="B157" s="174"/>
      <c r="C157" s="65"/>
    </row>
    <row r="158" spans="1:3" ht="13.5" thickBot="1">
      <c r="A158" s="173" t="s">
        <v>199</v>
      </c>
      <c r="B158" s="174"/>
      <c r="C158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B2" sqref="B2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+CONCATENATE("9.2. melléklet az 1/",LEFT(ÖSSZEFÜGGÉSEK!A5,4),". (III. 19.) önkormányzati rendelethez")</f>
        <v>9.2. melléklet az 1/2018. (III. 19.) önkormányzati rendelethez</v>
      </c>
    </row>
    <row r="2" spans="1:3" s="321" customFormat="1" ht="25.5" customHeight="1">
      <c r="A2" s="280" t="s">
        <v>197</v>
      </c>
      <c r="B2" s="241" t="s">
        <v>567</v>
      </c>
      <c r="C2" s="254" t="s">
        <v>57</v>
      </c>
    </row>
    <row r="3" spans="1:3" s="321" customFormat="1" ht="24.75" thickBot="1">
      <c r="A3" s="315" t="s">
        <v>196</v>
      </c>
      <c r="B3" s="242" t="s">
        <v>395</v>
      </c>
      <c r="C3" s="255"/>
    </row>
    <row r="4" spans="1:3" s="322" customFormat="1" ht="15.75" customHeight="1" thickBot="1">
      <c r="A4" s="157"/>
      <c r="B4" s="157"/>
      <c r="C4" s="158" t="str">
        <f>'9.1.3. sz.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0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/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/>
    </row>
    <row r="14" spans="1:3" s="256" customFormat="1" ht="12" customHeight="1">
      <c r="A14" s="317" t="s">
        <v>100</v>
      </c>
      <c r="B14" s="7" t="s">
        <v>396</v>
      </c>
      <c r="C14" s="216"/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518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519</v>
      </c>
      <c r="C26" s="218">
        <f>+C27+C28+C29</f>
        <v>0</v>
      </c>
    </row>
    <row r="27" spans="1:3" s="324" customFormat="1" ht="12" customHeight="1">
      <c r="A27" s="318" t="s">
        <v>261</v>
      </c>
      <c r="B27" s="319" t="s">
        <v>256</v>
      </c>
      <c r="C27" s="40"/>
    </row>
    <row r="28" spans="1:3" s="324" customFormat="1" ht="12" customHeight="1">
      <c r="A28" s="318" t="s">
        <v>262</v>
      </c>
      <c r="B28" s="319" t="s">
        <v>399</v>
      </c>
      <c r="C28" s="216"/>
    </row>
    <row r="29" spans="1:3" s="324" customFormat="1" ht="12" customHeight="1">
      <c r="A29" s="318" t="s">
        <v>263</v>
      </c>
      <c r="B29" s="320" t="s">
        <v>402</v>
      </c>
      <c r="C29" s="216"/>
    </row>
    <row r="30" spans="1:3" s="324" customFormat="1" ht="12" customHeight="1" thickBot="1">
      <c r="A30" s="317" t="s">
        <v>264</v>
      </c>
      <c r="B30" s="85" t="s">
        <v>520</v>
      </c>
      <c r="C30" s="47"/>
    </row>
    <row r="31" spans="1:3" s="324" customFormat="1" ht="12" customHeight="1" thickBot="1">
      <c r="A31" s="135" t="s">
        <v>21</v>
      </c>
      <c r="B31" s="67" t="s">
        <v>403</v>
      </c>
      <c r="C31" s="218">
        <f>+C32+C33+C34</f>
        <v>0</v>
      </c>
    </row>
    <row r="32" spans="1:3" s="324" customFormat="1" ht="12" customHeight="1">
      <c r="A32" s="318" t="s">
        <v>89</v>
      </c>
      <c r="B32" s="319" t="s">
        <v>284</v>
      </c>
      <c r="C32" s="40"/>
    </row>
    <row r="33" spans="1:3" s="324" customFormat="1" ht="12" customHeight="1">
      <c r="A33" s="318" t="s">
        <v>90</v>
      </c>
      <c r="B33" s="320" t="s">
        <v>285</v>
      </c>
      <c r="C33" s="219"/>
    </row>
    <row r="34" spans="1:3" s="324" customFormat="1" ht="12" customHeight="1" thickBot="1">
      <c r="A34" s="317" t="s">
        <v>91</v>
      </c>
      <c r="B34" s="85" t="s">
        <v>286</v>
      </c>
      <c r="C34" s="47"/>
    </row>
    <row r="35" spans="1:3" s="256" customFormat="1" ht="12" customHeight="1" thickBot="1">
      <c r="A35" s="135" t="s">
        <v>22</v>
      </c>
      <c r="B35" s="67" t="s">
        <v>372</v>
      </c>
      <c r="C35" s="231"/>
    </row>
    <row r="36" spans="1:3" s="256" customFormat="1" ht="12" customHeight="1" thickBot="1">
      <c r="A36" s="135" t="s">
        <v>23</v>
      </c>
      <c r="B36" s="67" t="s">
        <v>404</v>
      </c>
      <c r="C36" s="248"/>
    </row>
    <row r="37" spans="1:3" s="256" customFormat="1" ht="12" customHeight="1" thickBot="1">
      <c r="A37" s="127" t="s">
        <v>24</v>
      </c>
      <c r="B37" s="67" t="s">
        <v>405</v>
      </c>
      <c r="C37" s="249">
        <f>+C8+C20+C25+C26+C31+C35+C36</f>
        <v>0</v>
      </c>
    </row>
    <row r="38" spans="1:3" s="256" customFormat="1" ht="12" customHeight="1" thickBot="1">
      <c r="A38" s="165" t="s">
        <v>25</v>
      </c>
      <c r="B38" s="67" t="s">
        <v>406</v>
      </c>
      <c r="C38" s="249">
        <f>+C39+C40+C41</f>
        <v>47253139</v>
      </c>
    </row>
    <row r="39" spans="1:3" s="256" customFormat="1" ht="12" customHeight="1">
      <c r="A39" s="318" t="s">
        <v>407</v>
      </c>
      <c r="B39" s="319" t="s">
        <v>229</v>
      </c>
      <c r="C39" s="40"/>
    </row>
    <row r="40" spans="1:3" s="256" customFormat="1" ht="12" customHeight="1">
      <c r="A40" s="318" t="s">
        <v>408</v>
      </c>
      <c r="B40" s="320" t="s">
        <v>2</v>
      </c>
      <c r="C40" s="219"/>
    </row>
    <row r="41" spans="1:3" s="324" customFormat="1" ht="12" customHeight="1" thickBot="1">
      <c r="A41" s="317" t="s">
        <v>409</v>
      </c>
      <c r="B41" s="85" t="s">
        <v>410</v>
      </c>
      <c r="C41" s="47">
        <v>47253139</v>
      </c>
    </row>
    <row r="42" spans="1:3" s="324" customFormat="1" ht="15" customHeight="1" thickBot="1">
      <c r="A42" s="165" t="s">
        <v>26</v>
      </c>
      <c r="B42" s="491" t="s">
        <v>411</v>
      </c>
      <c r="C42" s="252">
        <f>+C37+C38</f>
        <v>47253139</v>
      </c>
    </row>
    <row r="43" spans="1:3" s="324" customFormat="1" ht="15" customHeight="1">
      <c r="A43" s="166"/>
      <c r="B43" s="167"/>
      <c r="C43" s="250"/>
    </row>
    <row r="44" spans="1:3" ht="13.5" thickBot="1">
      <c r="A44" s="168"/>
      <c r="B44" s="169"/>
      <c r="C44" s="251"/>
    </row>
    <row r="45" spans="1:3" s="323" customFormat="1" ht="16.5" customHeight="1" thickBot="1">
      <c r="A45" s="170"/>
      <c r="B45" s="171" t="s">
        <v>55</v>
      </c>
      <c r="C45" s="252"/>
    </row>
    <row r="46" spans="1:3" s="325" customFormat="1" ht="12" customHeight="1" thickBot="1">
      <c r="A46" s="135" t="s">
        <v>17</v>
      </c>
      <c r="B46" s="67" t="s">
        <v>412</v>
      </c>
      <c r="C46" s="218">
        <f>SUM(C47:C51)</f>
        <v>47253139</v>
      </c>
    </row>
    <row r="47" spans="1:3" ht="12" customHeight="1">
      <c r="A47" s="317" t="s">
        <v>96</v>
      </c>
      <c r="B47" s="8" t="s">
        <v>47</v>
      </c>
      <c r="C47" s="40">
        <v>32098902</v>
      </c>
    </row>
    <row r="48" spans="1:3" ht="12" customHeight="1">
      <c r="A48" s="317" t="s">
        <v>97</v>
      </c>
      <c r="B48" s="7" t="s">
        <v>177</v>
      </c>
      <c r="C48" s="43">
        <v>6492237</v>
      </c>
    </row>
    <row r="49" spans="1:3" ht="12" customHeight="1">
      <c r="A49" s="317" t="s">
        <v>98</v>
      </c>
      <c r="B49" s="7" t="s">
        <v>134</v>
      </c>
      <c r="C49" s="43">
        <v>8662000</v>
      </c>
    </row>
    <row r="50" spans="1:3" ht="12" customHeight="1">
      <c r="A50" s="317" t="s">
        <v>99</v>
      </c>
      <c r="B50" s="7" t="s">
        <v>178</v>
      </c>
      <c r="C50" s="43"/>
    </row>
    <row r="51" spans="1:3" ht="12" customHeight="1" thickBot="1">
      <c r="A51" s="317" t="s">
        <v>142</v>
      </c>
      <c r="B51" s="7" t="s">
        <v>179</v>
      </c>
      <c r="C51" s="43"/>
    </row>
    <row r="52" spans="1:3" ht="12" customHeight="1" thickBot="1">
      <c r="A52" s="135" t="s">
        <v>18</v>
      </c>
      <c r="B52" s="67" t="s">
        <v>413</v>
      </c>
      <c r="C52" s="218">
        <f>SUM(C53:C55)</f>
        <v>0</v>
      </c>
    </row>
    <row r="53" spans="1:3" s="325" customFormat="1" ht="12" customHeight="1">
      <c r="A53" s="317" t="s">
        <v>102</v>
      </c>
      <c r="B53" s="8" t="s">
        <v>222</v>
      </c>
      <c r="C53" s="40"/>
    </row>
    <row r="54" spans="1:3" ht="12" customHeight="1">
      <c r="A54" s="317" t="s">
        <v>103</v>
      </c>
      <c r="B54" s="7" t="s">
        <v>181</v>
      </c>
      <c r="C54" s="43"/>
    </row>
    <row r="55" spans="1:3" ht="12" customHeight="1">
      <c r="A55" s="317" t="s">
        <v>104</v>
      </c>
      <c r="B55" s="7" t="s">
        <v>56</v>
      </c>
      <c r="C55" s="43"/>
    </row>
    <row r="56" spans="1:3" ht="12" customHeight="1" thickBot="1">
      <c r="A56" s="317" t="s">
        <v>105</v>
      </c>
      <c r="B56" s="7" t="s">
        <v>521</v>
      </c>
      <c r="C56" s="43"/>
    </row>
    <row r="57" spans="1:3" ht="12" customHeight="1" thickBot="1">
      <c r="A57" s="135" t="s">
        <v>19</v>
      </c>
      <c r="B57" s="67" t="s">
        <v>13</v>
      </c>
      <c r="C57" s="231"/>
    </row>
    <row r="58" spans="1:3" ht="15" customHeight="1" thickBot="1">
      <c r="A58" s="135" t="s">
        <v>20</v>
      </c>
      <c r="B58" s="172" t="s">
        <v>527</v>
      </c>
      <c r="C58" s="253">
        <f>+C46+C52+C57</f>
        <v>47253139</v>
      </c>
    </row>
    <row r="59" ht="13.5" thickBot="1">
      <c r="C59" s="494"/>
    </row>
    <row r="60" spans="1:3" ht="15" customHeight="1" thickBot="1">
      <c r="A60" s="173" t="s">
        <v>516</v>
      </c>
      <c r="B60" s="174"/>
      <c r="C60" s="65">
        <v>10</v>
      </c>
    </row>
    <row r="61" spans="1:3" ht="14.25" customHeight="1" thickBot="1">
      <c r="A61" s="173" t="s">
        <v>199</v>
      </c>
      <c r="B61" s="174"/>
      <c r="C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SheetLayoutView="100" workbookViewId="0" topLeftCell="A91">
      <selection activeCell="C60" sqref="C60"/>
    </sheetView>
  </sheetViews>
  <sheetFormatPr defaultColWidth="9.00390625" defaultRowHeight="12.75"/>
  <cols>
    <col min="1" max="1" width="9.50390625" style="264" customWidth="1"/>
    <col min="2" max="2" width="91.625" style="264" customWidth="1"/>
    <col min="3" max="3" width="21.625" style="265" customWidth="1"/>
    <col min="4" max="4" width="9.00390625" style="264" customWidth="1"/>
    <col min="5" max="16384" width="9.375" style="264" customWidth="1"/>
  </cols>
  <sheetData>
    <row r="1" spans="1:3" ht="15.75" customHeight="1">
      <c r="A1" s="694" t="s">
        <v>14</v>
      </c>
      <c r="B1" s="694"/>
      <c r="C1" s="694"/>
    </row>
    <row r="2" spans="1:3" ht="15.75" customHeight="1" thickBot="1">
      <c r="A2" s="693" t="s">
        <v>146</v>
      </c>
      <c r="B2" s="693"/>
      <c r="C2" s="212" t="s">
        <v>561</v>
      </c>
    </row>
    <row r="3" spans="1:3" ht="37.5" customHeight="1" thickBot="1">
      <c r="A3" s="22" t="s">
        <v>67</v>
      </c>
      <c r="B3" s="23" t="s">
        <v>16</v>
      </c>
      <c r="C3" s="31" t="str">
        <f>+CONCATENATE(LEFT(ÖSSZEFÜGGÉSEK!A5,4),". évi előirányzat")</f>
        <v>2018. évi előirányzat</v>
      </c>
    </row>
    <row r="4" spans="1:3" s="286" customFormat="1" ht="12" customHeight="1" thickBot="1">
      <c r="A4" s="282"/>
      <c r="B4" s="283" t="s">
        <v>490</v>
      </c>
      <c r="C4" s="284" t="s">
        <v>491</v>
      </c>
    </row>
    <row r="5" spans="1:3" s="287" customFormat="1" ht="12" customHeight="1" thickBot="1">
      <c r="A5" s="19" t="s">
        <v>17</v>
      </c>
      <c r="B5" s="20" t="s">
        <v>245</v>
      </c>
      <c r="C5" s="202">
        <f>+C6+C7+C8+C9+C10+C11</f>
        <v>265900889</v>
      </c>
    </row>
    <row r="6" spans="1:3" s="287" customFormat="1" ht="12" customHeight="1">
      <c r="A6" s="14" t="s">
        <v>96</v>
      </c>
      <c r="B6" s="288" t="s">
        <v>246</v>
      </c>
      <c r="C6" s="205">
        <f>'9.1. sz. mell'!C9</f>
        <v>81698999</v>
      </c>
    </row>
    <row r="7" spans="1:3" s="287" customFormat="1" ht="12" customHeight="1">
      <c r="A7" s="13" t="s">
        <v>97</v>
      </c>
      <c r="B7" s="289" t="s">
        <v>247</v>
      </c>
      <c r="C7" s="205">
        <f>'9.1. sz. mell'!C10</f>
        <v>91317551</v>
      </c>
    </row>
    <row r="8" spans="1:3" s="287" customFormat="1" ht="12" customHeight="1">
      <c r="A8" s="13" t="s">
        <v>98</v>
      </c>
      <c r="B8" s="289" t="s">
        <v>548</v>
      </c>
      <c r="C8" s="205">
        <f>'9.1. sz. mell'!C11</f>
        <v>63308262</v>
      </c>
    </row>
    <row r="9" spans="1:3" s="287" customFormat="1" ht="12" customHeight="1">
      <c r="A9" s="13" t="s">
        <v>99</v>
      </c>
      <c r="B9" s="289" t="s">
        <v>249</v>
      </c>
      <c r="C9" s="205">
        <f>'9.1. sz. mell'!C12</f>
        <v>2459930</v>
      </c>
    </row>
    <row r="10" spans="1:3" s="287" customFormat="1" ht="12" customHeight="1">
      <c r="A10" s="13" t="s">
        <v>142</v>
      </c>
      <c r="B10" s="198" t="s">
        <v>429</v>
      </c>
      <c r="C10" s="205">
        <f>'9.1. sz. mell'!C13</f>
        <v>27116147</v>
      </c>
    </row>
    <row r="11" spans="1:3" s="287" customFormat="1" ht="12" customHeight="1" thickBot="1">
      <c r="A11" s="15" t="s">
        <v>100</v>
      </c>
      <c r="B11" s="199" t="s">
        <v>430</v>
      </c>
      <c r="C11" s="204"/>
    </row>
    <row r="12" spans="1:3" s="287" customFormat="1" ht="12" customHeight="1" thickBot="1">
      <c r="A12" s="19" t="s">
        <v>18</v>
      </c>
      <c r="B12" s="197" t="s">
        <v>250</v>
      </c>
      <c r="C12" s="202">
        <f>+C13+C14+C15+C16+C17</f>
        <v>175066916</v>
      </c>
    </row>
    <row r="13" spans="1:3" s="287" customFormat="1" ht="12" customHeight="1">
      <c r="A13" s="14" t="s">
        <v>102</v>
      </c>
      <c r="B13" s="288" t="s">
        <v>251</v>
      </c>
      <c r="C13" s="205"/>
    </row>
    <row r="14" spans="1:3" s="287" customFormat="1" ht="12" customHeight="1">
      <c r="A14" s="13" t="s">
        <v>103</v>
      </c>
      <c r="B14" s="289" t="s">
        <v>252</v>
      </c>
      <c r="C14" s="204"/>
    </row>
    <row r="15" spans="1:3" s="287" customFormat="1" ht="12" customHeight="1">
      <c r="A15" s="13" t="s">
        <v>104</v>
      </c>
      <c r="B15" s="289" t="s">
        <v>419</v>
      </c>
      <c r="C15" s="204"/>
    </row>
    <row r="16" spans="1:3" s="287" customFormat="1" ht="12" customHeight="1">
      <c r="A16" s="13" t="s">
        <v>105</v>
      </c>
      <c r="B16" s="289" t="s">
        <v>420</v>
      </c>
      <c r="C16" s="204"/>
    </row>
    <row r="17" spans="1:3" s="287" customFormat="1" ht="12" customHeight="1">
      <c r="A17" s="13" t="s">
        <v>106</v>
      </c>
      <c r="B17" s="289" t="s">
        <v>253</v>
      </c>
      <c r="C17" s="204">
        <f>'9.1. sz. mell'!C20+'9.2. sz. mell'!C23</f>
        <v>175066916</v>
      </c>
    </row>
    <row r="18" spans="1:3" s="287" customFormat="1" ht="12" customHeight="1" thickBot="1">
      <c r="A18" s="15" t="s">
        <v>115</v>
      </c>
      <c r="B18" s="199" t="s">
        <v>254</v>
      </c>
      <c r="C18" s="206"/>
    </row>
    <row r="19" spans="1:3" s="287" customFormat="1" ht="12" customHeight="1" thickBot="1">
      <c r="A19" s="19" t="s">
        <v>19</v>
      </c>
      <c r="B19" s="20" t="s">
        <v>255</v>
      </c>
      <c r="C19" s="202">
        <f>+C20+C21+C22+C23+C24</f>
        <v>5400000</v>
      </c>
    </row>
    <row r="20" spans="1:3" s="287" customFormat="1" ht="12" customHeight="1">
      <c r="A20" s="14" t="s">
        <v>85</v>
      </c>
      <c r="B20" s="288" t="s">
        <v>256</v>
      </c>
      <c r="C20" s="205"/>
    </row>
    <row r="21" spans="1:3" s="287" customFormat="1" ht="12" customHeight="1">
      <c r="A21" s="13" t="s">
        <v>86</v>
      </c>
      <c r="B21" s="289" t="s">
        <v>257</v>
      </c>
      <c r="C21" s="204"/>
    </row>
    <row r="22" spans="1:3" s="287" customFormat="1" ht="12" customHeight="1">
      <c r="A22" s="13" t="s">
        <v>87</v>
      </c>
      <c r="B22" s="289" t="s">
        <v>421</v>
      </c>
      <c r="C22" s="204"/>
    </row>
    <row r="23" spans="1:3" s="287" customFormat="1" ht="12" customHeight="1">
      <c r="A23" s="13" t="s">
        <v>88</v>
      </c>
      <c r="B23" s="289" t="s">
        <v>422</v>
      </c>
      <c r="C23" s="204"/>
    </row>
    <row r="24" spans="1:3" s="287" customFormat="1" ht="12" customHeight="1">
      <c r="A24" s="13" t="s">
        <v>165</v>
      </c>
      <c r="B24" s="289" t="s">
        <v>258</v>
      </c>
      <c r="C24" s="204">
        <f>'9.1. sz. mell'!C27</f>
        <v>5400000</v>
      </c>
    </row>
    <row r="25" spans="1:3" s="287" customFormat="1" ht="12" customHeight="1" thickBot="1">
      <c r="A25" s="15" t="s">
        <v>166</v>
      </c>
      <c r="B25" s="290" t="s">
        <v>259</v>
      </c>
      <c r="C25" s="206"/>
    </row>
    <row r="26" spans="1:3" s="287" customFormat="1" ht="12" customHeight="1" thickBot="1">
      <c r="A26" s="19" t="s">
        <v>167</v>
      </c>
      <c r="B26" s="20" t="s">
        <v>549</v>
      </c>
      <c r="C26" s="208">
        <f>SUM(C27:C33)</f>
        <v>21000000</v>
      </c>
    </row>
    <row r="27" spans="1:3" s="287" customFormat="1" ht="12" customHeight="1">
      <c r="A27" s="14" t="s">
        <v>261</v>
      </c>
      <c r="B27" s="288" t="s">
        <v>687</v>
      </c>
      <c r="C27" s="205">
        <f>'9.1. sz. mell'!C30</f>
        <v>2500000</v>
      </c>
    </row>
    <row r="28" spans="1:3" s="287" customFormat="1" ht="12" customHeight="1">
      <c r="A28" s="13" t="s">
        <v>262</v>
      </c>
      <c r="B28" s="289" t="s">
        <v>553</v>
      </c>
      <c r="C28" s="205">
        <f>'9.1. sz. mell'!C31</f>
        <v>0</v>
      </c>
    </row>
    <row r="29" spans="1:3" s="287" customFormat="1" ht="12" customHeight="1">
      <c r="A29" s="13" t="s">
        <v>263</v>
      </c>
      <c r="B29" s="289" t="s">
        <v>554</v>
      </c>
      <c r="C29" s="205">
        <f>'9.1. sz. mell'!C32</f>
        <v>16000000</v>
      </c>
    </row>
    <row r="30" spans="1:3" s="287" customFormat="1" ht="12" customHeight="1">
      <c r="A30" s="13" t="s">
        <v>264</v>
      </c>
      <c r="B30" s="289" t="s">
        <v>555</v>
      </c>
      <c r="C30" s="205">
        <f>'9.1. sz. mell'!C33</f>
        <v>0</v>
      </c>
    </row>
    <row r="31" spans="1:3" s="287" customFormat="1" ht="12" customHeight="1">
      <c r="A31" s="13" t="s">
        <v>550</v>
      </c>
      <c r="B31" s="289" t="s">
        <v>265</v>
      </c>
      <c r="C31" s="205">
        <f>'9.1. sz. mell'!C34</f>
        <v>2500000</v>
      </c>
    </row>
    <row r="32" spans="1:3" s="287" customFormat="1" ht="12" customHeight="1">
      <c r="A32" s="13" t="s">
        <v>551</v>
      </c>
      <c r="B32" s="289" t="s">
        <v>266</v>
      </c>
      <c r="C32" s="205">
        <f>'9.1. sz. mell'!C35</f>
        <v>0</v>
      </c>
    </row>
    <row r="33" spans="1:3" s="287" customFormat="1" ht="12" customHeight="1" thickBot="1">
      <c r="A33" s="15" t="s">
        <v>552</v>
      </c>
      <c r="B33" s="357" t="s">
        <v>267</v>
      </c>
      <c r="C33" s="205">
        <f>'9.1. sz. mell'!C36</f>
        <v>0</v>
      </c>
    </row>
    <row r="34" spans="1:3" s="287" customFormat="1" ht="12" customHeight="1" thickBot="1">
      <c r="A34" s="19" t="s">
        <v>21</v>
      </c>
      <c r="B34" s="20" t="s">
        <v>431</v>
      </c>
      <c r="C34" s="202">
        <f>SUM(C35:C45)</f>
        <v>26739149</v>
      </c>
    </row>
    <row r="35" spans="1:3" s="287" customFormat="1" ht="12" customHeight="1">
      <c r="A35" s="14" t="s">
        <v>89</v>
      </c>
      <c r="B35" s="288" t="s">
        <v>270</v>
      </c>
      <c r="C35" s="205">
        <f>'9.1. sz. mell'!C38+'9.2. sz. mell'!C9+'9.3. sz. mell'!C9</f>
        <v>0</v>
      </c>
    </row>
    <row r="36" spans="1:3" s="287" customFormat="1" ht="12" customHeight="1">
      <c r="A36" s="13" t="s">
        <v>90</v>
      </c>
      <c r="B36" s="289" t="s">
        <v>271</v>
      </c>
      <c r="C36" s="205">
        <f>'9.1. sz. mell'!C39+'9.2. sz. mell'!C10+'9.3. sz. mell'!C10</f>
        <v>7110791</v>
      </c>
    </row>
    <row r="37" spans="1:3" s="287" customFormat="1" ht="12" customHeight="1">
      <c r="A37" s="13" t="s">
        <v>91</v>
      </c>
      <c r="B37" s="289" t="s">
        <v>272</v>
      </c>
      <c r="C37" s="205">
        <f>'9.1. sz. mell'!C40+'9.2. sz. mell'!C11+'9.3. sz. mell'!C11</f>
        <v>0</v>
      </c>
    </row>
    <row r="38" spans="1:3" s="287" customFormat="1" ht="12" customHeight="1">
      <c r="A38" s="13" t="s">
        <v>169</v>
      </c>
      <c r="B38" s="289" t="s">
        <v>273</v>
      </c>
      <c r="C38" s="205">
        <f>'9.1. sz. mell'!C41+'9.2. sz. mell'!C12+'9.3. sz. mell'!C12</f>
        <v>0</v>
      </c>
    </row>
    <row r="39" spans="1:3" s="287" customFormat="1" ht="12" customHeight="1">
      <c r="A39" s="13" t="s">
        <v>170</v>
      </c>
      <c r="B39" s="289" t="s">
        <v>274</v>
      </c>
      <c r="C39" s="205">
        <f>'9.1. sz. mell'!C42+'9.2. sz. mell'!C13+'9.3. sz. mell'!C13</f>
        <v>14136734</v>
      </c>
    </row>
    <row r="40" spans="1:3" s="287" customFormat="1" ht="12" customHeight="1">
      <c r="A40" s="13" t="s">
        <v>171</v>
      </c>
      <c r="B40" s="289" t="s">
        <v>275</v>
      </c>
      <c r="C40" s="205">
        <f>'9.1. sz. mell'!C43+'9.2. sz. mell'!C14+'9.3. sz. mell'!C14</f>
        <v>5491624</v>
      </c>
    </row>
    <row r="41" spans="1:3" s="287" customFormat="1" ht="12" customHeight="1">
      <c r="A41" s="13" t="s">
        <v>172</v>
      </c>
      <c r="B41" s="289" t="s">
        <v>276</v>
      </c>
      <c r="C41" s="205">
        <f>'9.1. sz. mell'!C44+'9.2. sz. mell'!C15+'9.3. sz. mell'!C15</f>
        <v>0</v>
      </c>
    </row>
    <row r="42" spans="1:3" s="287" customFormat="1" ht="12" customHeight="1">
      <c r="A42" s="13" t="s">
        <v>173</v>
      </c>
      <c r="B42" s="289" t="s">
        <v>556</v>
      </c>
      <c r="C42" s="205">
        <f>'9.1. sz. mell'!C45+'9.2. sz. mell'!C16+'9.3. sz. mell'!C16</f>
        <v>0</v>
      </c>
    </row>
    <row r="43" spans="1:3" s="287" customFormat="1" ht="12" customHeight="1">
      <c r="A43" s="13" t="s">
        <v>268</v>
      </c>
      <c r="B43" s="289" t="s">
        <v>278</v>
      </c>
      <c r="C43" s="205">
        <f>'9.1. sz. mell'!C46+'9.2. sz. mell'!C17+'9.3. sz. mell'!C17</f>
        <v>0</v>
      </c>
    </row>
    <row r="44" spans="1:3" s="287" customFormat="1" ht="12" customHeight="1">
      <c r="A44" s="15" t="s">
        <v>269</v>
      </c>
      <c r="B44" s="290" t="s">
        <v>433</v>
      </c>
      <c r="C44" s="205">
        <f>'9.1. sz. mell'!C47+'9.2. sz. mell'!C18+'9.3. sz. mell'!C18</f>
        <v>0</v>
      </c>
    </row>
    <row r="45" spans="1:3" s="287" customFormat="1" ht="12" customHeight="1" thickBot="1">
      <c r="A45" s="15" t="s">
        <v>432</v>
      </c>
      <c r="B45" s="199" t="s">
        <v>279</v>
      </c>
      <c r="C45" s="205">
        <f>'9.1. sz. mell'!C48+'9.2. sz. mell'!C19+'9.3. sz. mell'!C19</f>
        <v>0</v>
      </c>
    </row>
    <row r="46" spans="1:3" s="287" customFormat="1" ht="12" customHeight="1" thickBot="1">
      <c r="A46" s="19" t="s">
        <v>22</v>
      </c>
      <c r="B46" s="20" t="s">
        <v>280</v>
      </c>
      <c r="C46" s="202">
        <f>SUM(C47:C51)</f>
        <v>0</v>
      </c>
    </row>
    <row r="47" spans="1:3" s="287" customFormat="1" ht="12" customHeight="1">
      <c r="A47" s="14" t="s">
        <v>92</v>
      </c>
      <c r="B47" s="288" t="s">
        <v>284</v>
      </c>
      <c r="C47" s="326">
        <f>'9.1. sz. mell'!C50</f>
        <v>0</v>
      </c>
    </row>
    <row r="48" spans="1:3" s="287" customFormat="1" ht="12" customHeight="1">
      <c r="A48" s="13" t="s">
        <v>93</v>
      </c>
      <c r="B48" s="289" t="s">
        <v>285</v>
      </c>
      <c r="C48" s="326">
        <f>'9.1. sz. mell'!C51</f>
        <v>0</v>
      </c>
    </row>
    <row r="49" spans="1:3" s="287" customFormat="1" ht="12" customHeight="1">
      <c r="A49" s="13" t="s">
        <v>281</v>
      </c>
      <c r="B49" s="289" t="s">
        <v>286</v>
      </c>
      <c r="C49" s="326">
        <f>'9.1. sz. mell'!C52</f>
        <v>0</v>
      </c>
    </row>
    <row r="50" spans="1:3" s="287" customFormat="1" ht="12" customHeight="1">
      <c r="A50" s="13" t="s">
        <v>282</v>
      </c>
      <c r="B50" s="289" t="s">
        <v>287</v>
      </c>
      <c r="C50" s="326">
        <f>'9.1. sz. mell'!C53</f>
        <v>0</v>
      </c>
    </row>
    <row r="51" spans="1:3" s="287" customFormat="1" ht="12" customHeight="1" thickBot="1">
      <c r="A51" s="15" t="s">
        <v>283</v>
      </c>
      <c r="B51" s="199" t="s">
        <v>288</v>
      </c>
      <c r="C51" s="326">
        <f>'9.1. sz. mell'!C54</f>
        <v>0</v>
      </c>
    </row>
    <row r="52" spans="1:3" s="287" customFormat="1" ht="12" customHeight="1" thickBot="1">
      <c r="A52" s="19" t="s">
        <v>174</v>
      </c>
      <c r="B52" s="20" t="s">
        <v>289</v>
      </c>
      <c r="C52" s="202">
        <f>SUM(C53:C55)</f>
        <v>0</v>
      </c>
    </row>
    <row r="53" spans="1:3" s="287" customFormat="1" ht="12" customHeight="1">
      <c r="A53" s="14" t="s">
        <v>94</v>
      </c>
      <c r="B53" s="288" t="s">
        <v>290</v>
      </c>
      <c r="C53" s="205"/>
    </row>
    <row r="54" spans="1:3" s="287" customFormat="1" ht="12" customHeight="1">
      <c r="A54" s="13" t="s">
        <v>95</v>
      </c>
      <c r="B54" s="289" t="s">
        <v>423</v>
      </c>
      <c r="C54" s="204"/>
    </row>
    <row r="55" spans="1:3" s="287" customFormat="1" ht="12" customHeight="1">
      <c r="A55" s="13" t="s">
        <v>293</v>
      </c>
      <c r="B55" s="289" t="s">
        <v>291</v>
      </c>
      <c r="C55" s="204"/>
    </row>
    <row r="56" spans="1:3" s="287" customFormat="1" ht="12" customHeight="1" thickBot="1">
      <c r="A56" s="15" t="s">
        <v>294</v>
      </c>
      <c r="B56" s="199" t="s">
        <v>292</v>
      </c>
      <c r="C56" s="206"/>
    </row>
    <row r="57" spans="1:3" s="287" customFormat="1" ht="12" customHeight="1" thickBot="1">
      <c r="A57" s="19" t="s">
        <v>24</v>
      </c>
      <c r="B57" s="197" t="s">
        <v>295</v>
      </c>
      <c r="C57" s="202">
        <f>SUM(C58:C60)</f>
        <v>8279795</v>
      </c>
    </row>
    <row r="58" spans="1:3" s="287" customFormat="1" ht="12" customHeight="1">
      <c r="A58" s="14" t="s">
        <v>175</v>
      </c>
      <c r="B58" s="288" t="s">
        <v>297</v>
      </c>
      <c r="C58" s="207"/>
    </row>
    <row r="59" spans="1:3" s="287" customFormat="1" ht="12" customHeight="1">
      <c r="A59" s="13" t="s">
        <v>176</v>
      </c>
      <c r="B59" s="289" t="s">
        <v>424</v>
      </c>
      <c r="C59" s="207">
        <f>'9.1. sz. mell'!C62</f>
        <v>8279795</v>
      </c>
    </row>
    <row r="60" spans="1:3" s="287" customFormat="1" ht="12" customHeight="1">
      <c r="A60" s="13" t="s">
        <v>223</v>
      </c>
      <c r="B60" s="289" t="s">
        <v>298</v>
      </c>
      <c r="C60" s="207"/>
    </row>
    <row r="61" spans="1:3" s="287" customFormat="1" ht="12" customHeight="1" thickBot="1">
      <c r="A61" s="15" t="s">
        <v>296</v>
      </c>
      <c r="B61" s="199" t="s">
        <v>299</v>
      </c>
      <c r="C61" s="207"/>
    </row>
    <row r="62" spans="1:3" s="287" customFormat="1" ht="12" customHeight="1" thickBot="1">
      <c r="A62" s="341" t="s">
        <v>473</v>
      </c>
      <c r="B62" s="20" t="s">
        <v>300</v>
      </c>
      <c r="C62" s="208">
        <f>+C5+C12+C19+C26+C34+C46+C52+C57</f>
        <v>502386749</v>
      </c>
    </row>
    <row r="63" spans="1:3" s="287" customFormat="1" ht="12" customHeight="1" thickBot="1">
      <c r="A63" s="329" t="s">
        <v>301</v>
      </c>
      <c r="B63" s="197" t="s">
        <v>302</v>
      </c>
      <c r="C63" s="202">
        <f>SUM(C64:C66)</f>
        <v>0</v>
      </c>
    </row>
    <row r="64" spans="1:3" s="287" customFormat="1" ht="12" customHeight="1">
      <c r="A64" s="14" t="s">
        <v>333</v>
      </c>
      <c r="B64" s="288" t="s">
        <v>303</v>
      </c>
      <c r="C64" s="207"/>
    </row>
    <row r="65" spans="1:3" s="287" customFormat="1" ht="12" customHeight="1">
      <c r="A65" s="13" t="s">
        <v>342</v>
      </c>
      <c r="B65" s="289" t="s">
        <v>304</v>
      </c>
      <c r="C65" s="207"/>
    </row>
    <row r="66" spans="1:3" s="287" customFormat="1" ht="12" customHeight="1" thickBot="1">
      <c r="A66" s="15" t="s">
        <v>343</v>
      </c>
      <c r="B66" s="335" t="s">
        <v>458</v>
      </c>
      <c r="C66" s="207">
        <f>'9.1. sz. mell'!C69</f>
        <v>0</v>
      </c>
    </row>
    <row r="67" spans="1:3" s="287" customFormat="1" ht="12" customHeight="1" thickBot="1">
      <c r="A67" s="329" t="s">
        <v>306</v>
      </c>
      <c r="B67" s="197" t="s">
        <v>307</v>
      </c>
      <c r="C67" s="202">
        <f>SUM(C68:C71)</f>
        <v>0</v>
      </c>
    </row>
    <row r="68" spans="1:3" s="287" customFormat="1" ht="12" customHeight="1">
      <c r="A68" s="14" t="s">
        <v>143</v>
      </c>
      <c r="B68" s="288" t="s">
        <v>308</v>
      </c>
      <c r="C68" s="207"/>
    </row>
    <row r="69" spans="1:3" s="287" customFormat="1" ht="12" customHeight="1">
      <c r="A69" s="13" t="s">
        <v>144</v>
      </c>
      <c r="B69" s="289" t="s">
        <v>309</v>
      </c>
      <c r="C69" s="207"/>
    </row>
    <row r="70" spans="1:3" s="287" customFormat="1" ht="12" customHeight="1">
      <c r="A70" s="13" t="s">
        <v>334</v>
      </c>
      <c r="B70" s="289" t="s">
        <v>310</v>
      </c>
      <c r="C70" s="207"/>
    </row>
    <row r="71" spans="1:3" s="287" customFormat="1" ht="12" customHeight="1" thickBot="1">
      <c r="A71" s="15" t="s">
        <v>335</v>
      </c>
      <c r="B71" s="199" t="s">
        <v>311</v>
      </c>
      <c r="C71" s="207"/>
    </row>
    <row r="72" spans="1:3" s="287" customFormat="1" ht="12" customHeight="1" thickBot="1">
      <c r="A72" s="329" t="s">
        <v>312</v>
      </c>
      <c r="B72" s="197" t="s">
        <v>313</v>
      </c>
      <c r="C72" s="202">
        <f>SUM(C73:C74)</f>
        <v>54934828</v>
      </c>
    </row>
    <row r="73" spans="1:3" s="287" customFormat="1" ht="12" customHeight="1">
      <c r="A73" s="14" t="s">
        <v>336</v>
      </c>
      <c r="B73" s="288" t="s">
        <v>314</v>
      </c>
      <c r="C73" s="207">
        <f>'9.1. sz. mell'!C76+'9.2. sz. mell'!C39+'9.3. sz. mell'!C38</f>
        <v>54934828</v>
      </c>
    </row>
    <row r="74" spans="1:3" s="287" customFormat="1" ht="12" customHeight="1" thickBot="1">
      <c r="A74" s="15" t="s">
        <v>337</v>
      </c>
      <c r="B74" s="199" t="s">
        <v>315</v>
      </c>
      <c r="C74" s="207"/>
    </row>
    <row r="75" spans="1:3" s="287" customFormat="1" ht="12" customHeight="1" thickBot="1">
      <c r="A75" s="329" t="s">
        <v>316</v>
      </c>
      <c r="B75" s="197" t="s">
        <v>317</v>
      </c>
      <c r="C75" s="202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207"/>
    </row>
    <row r="77" spans="1:3" s="287" customFormat="1" ht="12" customHeight="1">
      <c r="A77" s="13" t="s">
        <v>339</v>
      </c>
      <c r="B77" s="289" t="s">
        <v>319</v>
      </c>
      <c r="C77" s="207"/>
    </row>
    <row r="78" spans="1:3" s="287" customFormat="1" ht="12" customHeight="1" thickBot="1">
      <c r="A78" s="15" t="s">
        <v>340</v>
      </c>
      <c r="B78" s="199" t="s">
        <v>320</v>
      </c>
      <c r="C78" s="207"/>
    </row>
    <row r="79" spans="1:3" s="287" customFormat="1" ht="12" customHeight="1" thickBot="1">
      <c r="A79" s="329" t="s">
        <v>321</v>
      </c>
      <c r="B79" s="197" t="s">
        <v>341</v>
      </c>
      <c r="C79" s="202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207"/>
    </row>
    <row r="81" spans="1:3" s="287" customFormat="1" ht="12" customHeight="1">
      <c r="A81" s="293" t="s">
        <v>324</v>
      </c>
      <c r="B81" s="289" t="s">
        <v>325</v>
      </c>
      <c r="C81" s="207"/>
    </row>
    <row r="82" spans="1:3" s="287" customFormat="1" ht="12" customHeight="1">
      <c r="A82" s="293" t="s">
        <v>326</v>
      </c>
      <c r="B82" s="289" t="s">
        <v>327</v>
      </c>
      <c r="C82" s="207"/>
    </row>
    <row r="83" spans="1:3" s="287" customFormat="1" ht="12" customHeight="1" thickBot="1">
      <c r="A83" s="294" t="s">
        <v>328</v>
      </c>
      <c r="B83" s="199" t="s">
        <v>329</v>
      </c>
      <c r="C83" s="207"/>
    </row>
    <row r="84" spans="1:3" s="287" customFormat="1" ht="12" customHeight="1" thickBot="1">
      <c r="A84" s="329" t="s">
        <v>330</v>
      </c>
      <c r="B84" s="197" t="s">
        <v>472</v>
      </c>
      <c r="C84" s="327"/>
    </row>
    <row r="85" spans="1:3" s="287" customFormat="1" ht="13.5" customHeight="1" thickBot="1">
      <c r="A85" s="329" t="s">
        <v>332</v>
      </c>
      <c r="B85" s="197" t="s">
        <v>331</v>
      </c>
      <c r="C85" s="327"/>
    </row>
    <row r="86" spans="1:3" s="287" customFormat="1" ht="15.75" customHeight="1" thickBot="1">
      <c r="A86" s="329" t="s">
        <v>344</v>
      </c>
      <c r="B86" s="295" t="s">
        <v>475</v>
      </c>
      <c r="C86" s="208">
        <f>+C63+C67+C72+C75+C79+C85+C84</f>
        <v>54934828</v>
      </c>
    </row>
    <row r="87" spans="1:3" s="287" customFormat="1" ht="16.5" customHeight="1" thickBot="1">
      <c r="A87" s="330" t="s">
        <v>474</v>
      </c>
      <c r="B87" s="296" t="s">
        <v>476</v>
      </c>
      <c r="C87" s="208">
        <f>+C62+C86</f>
        <v>557321577</v>
      </c>
    </row>
    <row r="88" spans="1:3" s="287" customFormat="1" ht="83.25" customHeight="1">
      <c r="A88" s="4"/>
      <c r="B88" s="5"/>
      <c r="C88" s="209"/>
    </row>
    <row r="89" spans="1:3" ht="16.5" customHeight="1">
      <c r="A89" s="694" t="s">
        <v>45</v>
      </c>
      <c r="B89" s="694"/>
      <c r="C89" s="694"/>
    </row>
    <row r="90" spans="1:3" s="691" customFormat="1" ht="16.5" customHeight="1" thickBot="1">
      <c r="A90" s="695" t="s">
        <v>147</v>
      </c>
      <c r="B90" s="695"/>
      <c r="C90" s="83" t="str">
        <f>C2</f>
        <v>Forintban!</v>
      </c>
    </row>
    <row r="91" spans="1:3" ht="37.5" customHeight="1" thickBot="1">
      <c r="A91" s="22" t="s">
        <v>67</v>
      </c>
      <c r="B91" s="23" t="s">
        <v>46</v>
      </c>
      <c r="C91" s="31" t="str">
        <f>+C3</f>
        <v>2018. évi előirányzat</v>
      </c>
    </row>
    <row r="92" spans="1:3" s="286" customFormat="1" ht="12" customHeight="1" thickBot="1">
      <c r="A92" s="26"/>
      <c r="B92" s="27" t="s">
        <v>490</v>
      </c>
      <c r="C92" s="28" t="s">
        <v>491</v>
      </c>
    </row>
    <row r="93" spans="1:3" ht="12" customHeight="1" thickBot="1">
      <c r="A93" s="21" t="s">
        <v>17</v>
      </c>
      <c r="B93" s="25" t="s">
        <v>434</v>
      </c>
      <c r="C93" s="201">
        <f>C94+C95+C96+C97+C98+C111</f>
        <v>507888897</v>
      </c>
    </row>
    <row r="94" spans="1:3" ht="12" customHeight="1">
      <c r="A94" s="16" t="s">
        <v>96</v>
      </c>
      <c r="B94" s="9" t="s">
        <v>47</v>
      </c>
      <c r="C94" s="203">
        <f>'9.1. sz. mell'!C94+'9.2. sz. mell'!C47+'9.3. sz. mell'!C46</f>
        <v>228431868</v>
      </c>
    </row>
    <row r="95" spans="1:3" ht="12" customHeight="1">
      <c r="A95" s="13" t="s">
        <v>97</v>
      </c>
      <c r="B95" s="7" t="s">
        <v>177</v>
      </c>
      <c r="C95" s="204">
        <f>'9.1. sz. mell'!C95+'9.2. sz. mell'!C48+'9.3. sz. mell'!C47</f>
        <v>32620851</v>
      </c>
    </row>
    <row r="96" spans="1:3" ht="12" customHeight="1">
      <c r="A96" s="13" t="s">
        <v>98</v>
      </c>
      <c r="B96" s="7" t="s">
        <v>134</v>
      </c>
      <c r="C96" s="204">
        <f>'9.1. sz. mell'!C96+'9.2. sz. mell'!C49+'9.3. sz. mell'!C48</f>
        <v>113201566</v>
      </c>
    </row>
    <row r="97" spans="1:3" ht="12" customHeight="1">
      <c r="A97" s="13" t="s">
        <v>99</v>
      </c>
      <c r="B97" s="10" t="s">
        <v>178</v>
      </c>
      <c r="C97" s="204">
        <f>'9.1. sz. mell'!C97+'9.2. sz. mell'!C50+'9.3. sz. mell'!C49</f>
        <v>27326000</v>
      </c>
    </row>
    <row r="98" spans="1:3" ht="12" customHeight="1">
      <c r="A98" s="13" t="s">
        <v>110</v>
      </c>
      <c r="B98" s="18" t="s">
        <v>179</v>
      </c>
      <c r="C98" s="205">
        <f>'9.1. sz. mell'!C98+'9.2. sz. mell'!C51+'9.3. sz. mell'!C50</f>
        <v>106258612</v>
      </c>
    </row>
    <row r="99" spans="1:3" ht="12" customHeight="1">
      <c r="A99" s="13" t="s">
        <v>100</v>
      </c>
      <c r="B99" s="7" t="s">
        <v>439</v>
      </c>
      <c r="C99" s="206">
        <f>'9.1. sz. mell'!C99</f>
        <v>2700005</v>
      </c>
    </row>
    <row r="100" spans="1:3" ht="12" customHeight="1">
      <c r="A100" s="13" t="s">
        <v>101</v>
      </c>
      <c r="B100" s="88" t="s">
        <v>438</v>
      </c>
      <c r="C100" s="206"/>
    </row>
    <row r="101" spans="1:3" ht="12" customHeight="1">
      <c r="A101" s="13" t="s">
        <v>111</v>
      </c>
      <c r="B101" s="88" t="s">
        <v>437</v>
      </c>
      <c r="C101" s="206"/>
    </row>
    <row r="102" spans="1:3" ht="12" customHeight="1">
      <c r="A102" s="13" t="s">
        <v>112</v>
      </c>
      <c r="B102" s="86" t="s">
        <v>347</v>
      </c>
      <c r="C102" s="206"/>
    </row>
    <row r="103" spans="1:3" ht="12" customHeight="1">
      <c r="A103" s="13" t="s">
        <v>113</v>
      </c>
      <c r="B103" s="87" t="s">
        <v>348</v>
      </c>
      <c r="C103" s="206"/>
    </row>
    <row r="104" spans="1:3" ht="12" customHeight="1">
      <c r="A104" s="13" t="s">
        <v>114</v>
      </c>
      <c r="B104" s="87" t="s">
        <v>349</v>
      </c>
      <c r="C104" s="206"/>
    </row>
    <row r="105" spans="1:3" ht="12" customHeight="1">
      <c r="A105" s="13" t="s">
        <v>116</v>
      </c>
      <c r="B105" s="86" t="s">
        <v>350</v>
      </c>
      <c r="C105" s="206">
        <f>'9.1. sz. mell'!C105</f>
        <v>97970607</v>
      </c>
    </row>
    <row r="106" spans="1:3" ht="12" customHeight="1">
      <c r="A106" s="13" t="s">
        <v>180</v>
      </c>
      <c r="B106" s="86" t="s">
        <v>351</v>
      </c>
      <c r="C106" s="206">
        <f>'9.1. sz. mell'!C106</f>
        <v>0</v>
      </c>
    </row>
    <row r="107" spans="1:3" ht="12" customHeight="1">
      <c r="A107" s="13" t="s">
        <v>345</v>
      </c>
      <c r="B107" s="87" t="s">
        <v>352</v>
      </c>
      <c r="C107" s="206">
        <f>'9.1. sz. mell'!C107</f>
        <v>0</v>
      </c>
    </row>
    <row r="108" spans="1:3" ht="12" customHeight="1">
      <c r="A108" s="12" t="s">
        <v>346</v>
      </c>
      <c r="B108" s="88" t="s">
        <v>353</v>
      </c>
      <c r="C108" s="206">
        <f>'9.1. sz. mell'!C108</f>
        <v>0</v>
      </c>
    </row>
    <row r="109" spans="1:3" ht="12" customHeight="1">
      <c r="A109" s="13" t="s">
        <v>435</v>
      </c>
      <c r="B109" s="88" t="s">
        <v>354</v>
      </c>
      <c r="C109" s="206">
        <f>'9.1. sz. mell'!C109</f>
        <v>0</v>
      </c>
    </row>
    <row r="110" spans="1:3" ht="12" customHeight="1">
      <c r="A110" s="15" t="s">
        <v>436</v>
      </c>
      <c r="B110" s="88" t="s">
        <v>355</v>
      </c>
      <c r="C110" s="206">
        <f>'9.1. sz. mell'!C110</f>
        <v>5588000</v>
      </c>
    </row>
    <row r="111" spans="1:3" ht="12" customHeight="1">
      <c r="A111" s="13" t="s">
        <v>440</v>
      </c>
      <c r="B111" s="10" t="s">
        <v>48</v>
      </c>
      <c r="C111" s="206">
        <f>'9.1. sz. mell'!C111</f>
        <v>50000</v>
      </c>
    </row>
    <row r="112" spans="1:3" ht="12" customHeight="1">
      <c r="A112" s="13" t="s">
        <v>441</v>
      </c>
      <c r="B112" s="7" t="s">
        <v>443</v>
      </c>
      <c r="C112" s="206">
        <f>'9.1. sz. mell'!C112</f>
        <v>50000</v>
      </c>
    </row>
    <row r="113" spans="1:3" ht="12" customHeight="1" thickBot="1">
      <c r="A113" s="17" t="s">
        <v>442</v>
      </c>
      <c r="B113" s="339" t="s">
        <v>444</v>
      </c>
      <c r="C113" s="210"/>
    </row>
    <row r="114" spans="1:3" ht="12" customHeight="1" thickBot="1">
      <c r="A114" s="336" t="s">
        <v>18</v>
      </c>
      <c r="B114" s="337" t="s">
        <v>356</v>
      </c>
      <c r="C114" s="338">
        <f>+C115+C117+C119</f>
        <v>41152885</v>
      </c>
    </row>
    <row r="115" spans="1:3" ht="12" customHeight="1">
      <c r="A115" s="14" t="s">
        <v>102</v>
      </c>
      <c r="B115" s="7" t="s">
        <v>222</v>
      </c>
      <c r="C115" s="205">
        <f>'9.1. sz. mell'!C115+'9.2. sz. mell'!C53+'9.3. sz. mell'!C52</f>
        <v>1000000</v>
      </c>
    </row>
    <row r="116" spans="1:3" ht="12" customHeight="1">
      <c r="A116" s="14" t="s">
        <v>103</v>
      </c>
      <c r="B116" s="11" t="s">
        <v>360</v>
      </c>
      <c r="C116" s="205"/>
    </row>
    <row r="117" spans="1:3" ht="12" customHeight="1">
      <c r="A117" s="14" t="s">
        <v>104</v>
      </c>
      <c r="B117" s="11" t="s">
        <v>181</v>
      </c>
      <c r="C117" s="204">
        <f>'9.1. sz. mell'!C117+'9.2. sz. mell'!C54+'9.3. sz. mell'!C53</f>
        <v>34752885</v>
      </c>
    </row>
    <row r="118" spans="1:3" ht="12" customHeight="1">
      <c r="A118" s="14" t="s">
        <v>105</v>
      </c>
      <c r="B118" s="11" t="s">
        <v>361</v>
      </c>
      <c r="C118" s="190"/>
    </row>
    <row r="119" spans="1:3" ht="12" customHeight="1">
      <c r="A119" s="14" t="s">
        <v>106</v>
      </c>
      <c r="B119" s="199" t="s">
        <v>224</v>
      </c>
      <c r="C119" s="190">
        <f>'9.1. sz. mell'!C119</f>
        <v>5400000</v>
      </c>
    </row>
    <row r="120" spans="1:3" ht="12" customHeight="1">
      <c r="A120" s="14" t="s">
        <v>115</v>
      </c>
      <c r="B120" s="198" t="s">
        <v>425</v>
      </c>
      <c r="C120" s="190"/>
    </row>
    <row r="121" spans="1:3" ht="12" customHeight="1">
      <c r="A121" s="14" t="s">
        <v>117</v>
      </c>
      <c r="B121" s="285" t="s">
        <v>366</v>
      </c>
      <c r="C121" s="190"/>
    </row>
    <row r="122" spans="1:3" ht="15.75">
      <c r="A122" s="14" t="s">
        <v>182</v>
      </c>
      <c r="B122" s="87" t="s">
        <v>349</v>
      </c>
      <c r="C122" s="190"/>
    </row>
    <row r="123" spans="1:3" ht="12" customHeight="1">
      <c r="A123" s="14" t="s">
        <v>183</v>
      </c>
      <c r="B123" s="87" t="s">
        <v>365</v>
      </c>
      <c r="C123" s="190"/>
    </row>
    <row r="124" spans="1:3" ht="12" customHeight="1">
      <c r="A124" s="14" t="s">
        <v>184</v>
      </c>
      <c r="B124" s="87" t="s">
        <v>364</v>
      </c>
      <c r="C124" s="190"/>
    </row>
    <row r="125" spans="1:3" ht="12" customHeight="1">
      <c r="A125" s="14" t="s">
        <v>357</v>
      </c>
      <c r="B125" s="87" t="s">
        <v>352</v>
      </c>
      <c r="C125" s="190"/>
    </row>
    <row r="126" spans="1:3" ht="12" customHeight="1">
      <c r="A126" s="14" t="s">
        <v>358</v>
      </c>
      <c r="B126" s="87" t="s">
        <v>363</v>
      </c>
      <c r="C126" s="190">
        <f>'9.1. sz. mell'!C126</f>
        <v>1000000</v>
      </c>
    </row>
    <row r="127" spans="1:3" ht="16.5" thickBot="1">
      <c r="A127" s="12" t="s">
        <v>359</v>
      </c>
      <c r="B127" s="87" t="s">
        <v>362</v>
      </c>
      <c r="C127" s="192"/>
    </row>
    <row r="128" spans="1:3" ht="12" customHeight="1" thickBot="1">
      <c r="A128" s="19" t="s">
        <v>19</v>
      </c>
      <c r="B128" s="67" t="s">
        <v>445</v>
      </c>
      <c r="C128" s="202">
        <f>+C93+C114</f>
        <v>549041782</v>
      </c>
    </row>
    <row r="129" spans="1:3" ht="12" customHeight="1" thickBot="1">
      <c r="A129" s="19" t="s">
        <v>20</v>
      </c>
      <c r="B129" s="67" t="s">
        <v>446</v>
      </c>
      <c r="C129" s="202">
        <f>+C130+C131+C132</f>
        <v>0</v>
      </c>
    </row>
    <row r="130" spans="1:3" ht="12" customHeight="1">
      <c r="A130" s="14" t="s">
        <v>261</v>
      </c>
      <c r="B130" s="11" t="s">
        <v>453</v>
      </c>
      <c r="C130" s="190"/>
    </row>
    <row r="131" spans="1:3" ht="12" customHeight="1">
      <c r="A131" s="14" t="s">
        <v>262</v>
      </c>
      <c r="B131" s="11" t="s">
        <v>454</v>
      </c>
      <c r="C131" s="190"/>
    </row>
    <row r="132" spans="1:3" ht="12" customHeight="1" thickBot="1">
      <c r="A132" s="12" t="s">
        <v>263</v>
      </c>
      <c r="B132" s="11" t="s">
        <v>455</v>
      </c>
      <c r="C132" s="190"/>
    </row>
    <row r="133" spans="1:3" ht="12" customHeight="1" thickBot="1">
      <c r="A133" s="19" t="s">
        <v>21</v>
      </c>
      <c r="B133" s="67" t="s">
        <v>447</v>
      </c>
      <c r="C133" s="202">
        <f>SUM(C134:C139)</f>
        <v>0</v>
      </c>
    </row>
    <row r="134" spans="1:3" ht="12" customHeight="1">
      <c r="A134" s="14" t="s">
        <v>89</v>
      </c>
      <c r="B134" s="8" t="s">
        <v>456</v>
      </c>
      <c r="C134" s="190"/>
    </row>
    <row r="135" spans="1:3" ht="12" customHeight="1">
      <c r="A135" s="14" t="s">
        <v>90</v>
      </c>
      <c r="B135" s="8" t="s">
        <v>448</v>
      </c>
      <c r="C135" s="190"/>
    </row>
    <row r="136" spans="1:3" ht="12" customHeight="1">
      <c r="A136" s="14" t="s">
        <v>91</v>
      </c>
      <c r="B136" s="8" t="s">
        <v>449</v>
      </c>
      <c r="C136" s="190"/>
    </row>
    <row r="137" spans="1:3" ht="12" customHeight="1">
      <c r="A137" s="14" t="s">
        <v>169</v>
      </c>
      <c r="B137" s="8" t="s">
        <v>450</v>
      </c>
      <c r="C137" s="190"/>
    </row>
    <row r="138" spans="1:3" ht="12" customHeight="1">
      <c r="A138" s="14" t="s">
        <v>170</v>
      </c>
      <c r="B138" s="8" t="s">
        <v>451</v>
      </c>
      <c r="C138" s="190"/>
    </row>
    <row r="139" spans="1:3" ht="12" customHeight="1" thickBot="1">
      <c r="A139" s="12" t="s">
        <v>171</v>
      </c>
      <c r="B139" s="8" t="s">
        <v>452</v>
      </c>
      <c r="C139" s="190"/>
    </row>
    <row r="140" spans="1:3" ht="12" customHeight="1" thickBot="1">
      <c r="A140" s="19" t="s">
        <v>22</v>
      </c>
      <c r="B140" s="67" t="s">
        <v>460</v>
      </c>
      <c r="C140" s="208">
        <f>+C141+C142+C143+C144</f>
        <v>8279795</v>
      </c>
    </row>
    <row r="141" spans="1:3" ht="12" customHeight="1">
      <c r="A141" s="14" t="s">
        <v>92</v>
      </c>
      <c r="B141" s="8" t="s">
        <v>367</v>
      </c>
      <c r="C141" s="190"/>
    </row>
    <row r="142" spans="1:3" ht="12" customHeight="1">
      <c r="A142" s="14" t="s">
        <v>93</v>
      </c>
      <c r="B142" s="8" t="s">
        <v>368</v>
      </c>
      <c r="C142" s="190">
        <f>'9.1. sz. mell'!C142</f>
        <v>8279795</v>
      </c>
    </row>
    <row r="143" spans="1:3" ht="12" customHeight="1">
      <c r="A143" s="14" t="s">
        <v>281</v>
      </c>
      <c r="B143" s="8" t="s">
        <v>461</v>
      </c>
      <c r="C143" s="190"/>
    </row>
    <row r="144" spans="1:3" ht="12" customHeight="1" thickBot="1">
      <c r="A144" s="12" t="s">
        <v>282</v>
      </c>
      <c r="B144" s="6" t="s">
        <v>387</v>
      </c>
      <c r="C144" s="190"/>
    </row>
    <row r="145" spans="1:3" ht="12" customHeight="1" thickBot="1">
      <c r="A145" s="19" t="s">
        <v>23</v>
      </c>
      <c r="B145" s="67" t="s">
        <v>462</v>
      </c>
      <c r="C145" s="211">
        <f>SUM(C146:C150)</f>
        <v>0</v>
      </c>
    </row>
    <row r="146" spans="1:3" ht="12" customHeight="1">
      <c r="A146" s="14" t="s">
        <v>94</v>
      </c>
      <c r="B146" s="8" t="s">
        <v>457</v>
      </c>
      <c r="C146" s="190"/>
    </row>
    <row r="147" spans="1:3" ht="12" customHeight="1">
      <c r="A147" s="14" t="s">
        <v>95</v>
      </c>
      <c r="B147" s="8" t="s">
        <v>464</v>
      </c>
      <c r="C147" s="190"/>
    </row>
    <row r="148" spans="1:3" ht="12" customHeight="1">
      <c r="A148" s="14" t="s">
        <v>293</v>
      </c>
      <c r="B148" s="8" t="s">
        <v>459</v>
      </c>
      <c r="C148" s="190"/>
    </row>
    <row r="149" spans="1:3" ht="12" customHeight="1">
      <c r="A149" s="14" t="s">
        <v>294</v>
      </c>
      <c r="B149" s="8" t="s">
        <v>465</v>
      </c>
      <c r="C149" s="190"/>
    </row>
    <row r="150" spans="1:3" ht="12" customHeight="1" thickBot="1">
      <c r="A150" s="14" t="s">
        <v>463</v>
      </c>
      <c r="B150" s="8" t="s">
        <v>466</v>
      </c>
      <c r="C150" s="190"/>
    </row>
    <row r="151" spans="1:3" ht="12" customHeight="1" thickBot="1">
      <c r="A151" s="19" t="s">
        <v>24</v>
      </c>
      <c r="B151" s="67" t="s">
        <v>467</v>
      </c>
      <c r="C151" s="340"/>
    </row>
    <row r="152" spans="1:3" ht="12" customHeight="1" thickBot="1">
      <c r="A152" s="19" t="s">
        <v>25</v>
      </c>
      <c r="B152" s="67" t="s">
        <v>468</v>
      </c>
      <c r="C152" s="340"/>
    </row>
    <row r="153" spans="1:9" ht="15" customHeight="1" thickBot="1">
      <c r="A153" s="19" t="s">
        <v>26</v>
      </c>
      <c r="B153" s="67" t="s">
        <v>470</v>
      </c>
      <c r="C153" s="297">
        <f>+C129+C133+C140+C145+C151+C152</f>
        <v>8279795</v>
      </c>
      <c r="F153" s="298"/>
      <c r="G153" s="298"/>
      <c r="H153" s="298"/>
      <c r="I153" s="298"/>
    </row>
    <row r="154" spans="1:3" s="287" customFormat="1" ht="12.75" customHeight="1" thickBot="1">
      <c r="A154" s="200" t="s">
        <v>27</v>
      </c>
      <c r="B154" s="263" t="s">
        <v>469</v>
      </c>
      <c r="C154" s="297">
        <f>+C128+C153</f>
        <v>557321577</v>
      </c>
    </row>
    <row r="155" ht="7.5" customHeight="1"/>
    <row r="156" spans="1:3" ht="15.75">
      <c r="A156" s="696" t="s">
        <v>369</v>
      </c>
      <c r="B156" s="696"/>
      <c r="C156" s="696"/>
    </row>
    <row r="157" spans="1:3" ht="15" customHeight="1" thickBot="1">
      <c r="A157" s="693" t="s">
        <v>148</v>
      </c>
      <c r="B157" s="693"/>
      <c r="C157" s="212" t="str">
        <f>C90</f>
        <v>Forintban!</v>
      </c>
    </row>
    <row r="158" spans="1:4" ht="13.5" customHeight="1" thickBot="1">
      <c r="A158" s="19">
        <v>1</v>
      </c>
      <c r="B158" s="24" t="s">
        <v>471</v>
      </c>
      <c r="C158" s="202">
        <f>+C62-C128</f>
        <v>-46655033</v>
      </c>
      <c r="D158" s="692"/>
    </row>
    <row r="159" spans="1:3" ht="27.75" customHeight="1" thickBot="1">
      <c r="A159" s="19" t="s">
        <v>18</v>
      </c>
      <c r="B159" s="24" t="s">
        <v>477</v>
      </c>
      <c r="C159" s="202">
        <f>+C86-C153</f>
        <v>46655033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Tyukod Nagyközség Önkormányzat
2018. ÉVI KÖLTSÉGVETÉSÉNEK ÖSSZEVONT MÉRLEGE&amp;10
&amp;R&amp;"Times New Roman CE,Félkövér dőlt"&amp;11 1.1. melléklet az 1/2018. (III. 19.)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B3" sqref="B3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+CONCATENATE("9.2.1. melléklet az 1/",LEFT(ÖSSZEFÜGGÉSEK!A5,4),". (III. 19.) önkormányzati rendelethez")</f>
        <v>9.2.1. melléklet az 1/2018. (III. 19.) önkormányzati rendelethez</v>
      </c>
    </row>
    <row r="2" spans="1:3" s="321" customFormat="1" ht="25.5" customHeight="1">
      <c r="A2" s="280" t="s">
        <v>197</v>
      </c>
      <c r="B2" s="241" t="s">
        <v>567</v>
      </c>
      <c r="C2" s="254" t="s">
        <v>57</v>
      </c>
    </row>
    <row r="3" spans="1:3" s="321" customFormat="1" ht="24.75" thickBot="1">
      <c r="A3" s="315" t="s">
        <v>196</v>
      </c>
      <c r="B3" s="242" t="s">
        <v>414</v>
      </c>
      <c r="C3" s="255" t="s">
        <v>52</v>
      </c>
    </row>
    <row r="4" spans="1:3" s="322" customFormat="1" ht="15.75" customHeight="1" thickBot="1">
      <c r="A4" s="157"/>
      <c r="B4" s="157"/>
      <c r="C4" s="158" t="str">
        <f>'9.2. sz.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0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/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/>
    </row>
    <row r="14" spans="1:3" s="256" customFormat="1" ht="12" customHeight="1">
      <c r="A14" s="317" t="s">
        <v>100</v>
      </c>
      <c r="B14" s="7" t="s">
        <v>396</v>
      </c>
      <c r="C14" s="216"/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518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519</v>
      </c>
      <c r="C26" s="218">
        <f>+C27+C28+C29</f>
        <v>0</v>
      </c>
    </row>
    <row r="27" spans="1:3" s="324" customFormat="1" ht="12" customHeight="1">
      <c r="A27" s="318" t="s">
        <v>261</v>
      </c>
      <c r="B27" s="319" t="s">
        <v>256</v>
      </c>
      <c r="C27" s="40"/>
    </row>
    <row r="28" spans="1:3" s="324" customFormat="1" ht="12" customHeight="1">
      <c r="A28" s="318" t="s">
        <v>262</v>
      </c>
      <c r="B28" s="319" t="s">
        <v>399</v>
      </c>
      <c r="C28" s="216"/>
    </row>
    <row r="29" spans="1:3" s="324" customFormat="1" ht="12" customHeight="1">
      <c r="A29" s="318" t="s">
        <v>263</v>
      </c>
      <c r="B29" s="320" t="s">
        <v>402</v>
      </c>
      <c r="C29" s="216"/>
    </row>
    <row r="30" spans="1:3" s="324" customFormat="1" ht="12" customHeight="1" thickBot="1">
      <c r="A30" s="317" t="s">
        <v>264</v>
      </c>
      <c r="B30" s="85" t="s">
        <v>520</v>
      </c>
      <c r="C30" s="47"/>
    </row>
    <row r="31" spans="1:3" s="324" customFormat="1" ht="12" customHeight="1" thickBot="1">
      <c r="A31" s="135" t="s">
        <v>21</v>
      </c>
      <c r="B31" s="67" t="s">
        <v>403</v>
      </c>
      <c r="C31" s="218">
        <f>+C32+C33+C34</f>
        <v>0</v>
      </c>
    </row>
    <row r="32" spans="1:3" s="324" customFormat="1" ht="12" customHeight="1">
      <c r="A32" s="318" t="s">
        <v>89</v>
      </c>
      <c r="B32" s="319" t="s">
        <v>284</v>
      </c>
      <c r="C32" s="40"/>
    </row>
    <row r="33" spans="1:3" s="324" customFormat="1" ht="12" customHeight="1">
      <c r="A33" s="318" t="s">
        <v>90</v>
      </c>
      <c r="B33" s="320" t="s">
        <v>285</v>
      </c>
      <c r="C33" s="219"/>
    </row>
    <row r="34" spans="1:3" s="324" customFormat="1" ht="12" customHeight="1" thickBot="1">
      <c r="A34" s="317" t="s">
        <v>91</v>
      </c>
      <c r="B34" s="85" t="s">
        <v>286</v>
      </c>
      <c r="C34" s="47"/>
    </row>
    <row r="35" spans="1:3" s="256" customFormat="1" ht="12" customHeight="1" thickBot="1">
      <c r="A35" s="135" t="s">
        <v>22</v>
      </c>
      <c r="B35" s="67" t="s">
        <v>372</v>
      </c>
      <c r="C35" s="231"/>
    </row>
    <row r="36" spans="1:3" s="256" customFormat="1" ht="12" customHeight="1" thickBot="1">
      <c r="A36" s="135" t="s">
        <v>23</v>
      </c>
      <c r="B36" s="67" t="s">
        <v>404</v>
      </c>
      <c r="C36" s="248"/>
    </row>
    <row r="37" spans="1:3" s="256" customFormat="1" ht="12" customHeight="1" thickBot="1">
      <c r="A37" s="127" t="s">
        <v>24</v>
      </c>
      <c r="B37" s="67" t="s">
        <v>405</v>
      </c>
      <c r="C37" s="249">
        <f>+C8+C20+C25+C26+C31+C35+C36</f>
        <v>0</v>
      </c>
    </row>
    <row r="38" spans="1:3" s="256" customFormat="1" ht="12" customHeight="1" thickBot="1">
      <c r="A38" s="165" t="s">
        <v>25</v>
      </c>
      <c r="B38" s="67" t="s">
        <v>406</v>
      </c>
      <c r="C38" s="249">
        <f>+C39+C40+C41</f>
        <v>47253139</v>
      </c>
    </row>
    <row r="39" spans="1:3" s="256" customFormat="1" ht="12" customHeight="1">
      <c r="A39" s="318" t="s">
        <v>407</v>
      </c>
      <c r="B39" s="319" t="s">
        <v>229</v>
      </c>
      <c r="C39" s="40"/>
    </row>
    <row r="40" spans="1:3" s="256" customFormat="1" ht="12" customHeight="1">
      <c r="A40" s="318" t="s">
        <v>408</v>
      </c>
      <c r="B40" s="320" t="s">
        <v>2</v>
      </c>
      <c r="C40" s="219"/>
    </row>
    <row r="41" spans="1:3" s="324" customFormat="1" ht="12" customHeight="1" thickBot="1">
      <c r="A41" s="317" t="s">
        <v>409</v>
      </c>
      <c r="B41" s="85" t="s">
        <v>410</v>
      </c>
      <c r="C41" s="47">
        <v>47253139</v>
      </c>
    </row>
    <row r="42" spans="1:3" s="324" customFormat="1" ht="15" customHeight="1" thickBot="1">
      <c r="A42" s="165" t="s">
        <v>26</v>
      </c>
      <c r="B42" s="491" t="s">
        <v>411</v>
      </c>
      <c r="C42" s="252">
        <f>+C37+C38</f>
        <v>47253139</v>
      </c>
    </row>
    <row r="43" spans="1:3" s="324" customFormat="1" ht="15" customHeight="1">
      <c r="A43" s="166"/>
      <c r="B43" s="167"/>
      <c r="C43" s="250"/>
    </row>
    <row r="44" spans="1:3" ht="13.5" thickBot="1">
      <c r="A44" s="168"/>
      <c r="B44" s="169"/>
      <c r="C44" s="251"/>
    </row>
    <row r="45" spans="1:3" s="323" customFormat="1" ht="16.5" customHeight="1" thickBot="1">
      <c r="A45" s="170"/>
      <c r="B45" s="171" t="s">
        <v>55</v>
      </c>
      <c r="C45" s="252"/>
    </row>
    <row r="46" spans="1:3" s="325" customFormat="1" ht="12" customHeight="1" thickBot="1">
      <c r="A46" s="135" t="s">
        <v>17</v>
      </c>
      <c r="B46" s="67" t="s">
        <v>412</v>
      </c>
      <c r="C46" s="218">
        <f>SUM(C47:C51)</f>
        <v>47253139</v>
      </c>
    </row>
    <row r="47" spans="1:3" ht="12" customHeight="1">
      <c r="A47" s="317" t="s">
        <v>96</v>
      </c>
      <c r="B47" s="8" t="s">
        <v>47</v>
      </c>
      <c r="C47" s="40">
        <v>32098902</v>
      </c>
    </row>
    <row r="48" spans="1:3" ht="12" customHeight="1">
      <c r="A48" s="317" t="s">
        <v>97</v>
      </c>
      <c r="B48" s="7" t="s">
        <v>177</v>
      </c>
      <c r="C48" s="43">
        <v>6492237</v>
      </c>
    </row>
    <row r="49" spans="1:3" ht="12" customHeight="1">
      <c r="A49" s="317" t="s">
        <v>98</v>
      </c>
      <c r="B49" s="7" t="s">
        <v>134</v>
      </c>
      <c r="C49" s="43">
        <v>8662000</v>
      </c>
    </row>
    <row r="50" spans="1:3" ht="12" customHeight="1">
      <c r="A50" s="317" t="s">
        <v>99</v>
      </c>
      <c r="B50" s="7" t="s">
        <v>178</v>
      </c>
      <c r="C50" s="43"/>
    </row>
    <row r="51" spans="1:3" ht="12" customHeight="1" thickBot="1">
      <c r="A51" s="317" t="s">
        <v>142</v>
      </c>
      <c r="B51" s="7" t="s">
        <v>179</v>
      </c>
      <c r="C51" s="43"/>
    </row>
    <row r="52" spans="1:3" ht="12" customHeight="1" thickBot="1">
      <c r="A52" s="135" t="s">
        <v>18</v>
      </c>
      <c r="B52" s="67" t="s">
        <v>413</v>
      </c>
      <c r="C52" s="218">
        <f>SUM(C53:C55)</f>
        <v>0</v>
      </c>
    </row>
    <row r="53" spans="1:3" s="325" customFormat="1" ht="12" customHeight="1">
      <c r="A53" s="317" t="s">
        <v>102</v>
      </c>
      <c r="B53" s="8" t="s">
        <v>222</v>
      </c>
      <c r="C53" s="40"/>
    </row>
    <row r="54" spans="1:3" ht="12" customHeight="1">
      <c r="A54" s="317" t="s">
        <v>103</v>
      </c>
      <c r="B54" s="7" t="s">
        <v>181</v>
      </c>
      <c r="C54" s="43"/>
    </row>
    <row r="55" spans="1:3" ht="12" customHeight="1">
      <c r="A55" s="317" t="s">
        <v>104</v>
      </c>
      <c r="B55" s="7" t="s">
        <v>56</v>
      </c>
      <c r="C55" s="43"/>
    </row>
    <row r="56" spans="1:3" ht="12" customHeight="1" thickBot="1">
      <c r="A56" s="317" t="s">
        <v>105</v>
      </c>
      <c r="B56" s="7" t="s">
        <v>521</v>
      </c>
      <c r="C56" s="43"/>
    </row>
    <row r="57" spans="1:3" ht="15" customHeight="1" thickBot="1">
      <c r="A57" s="135" t="s">
        <v>19</v>
      </c>
      <c r="B57" s="67" t="s">
        <v>13</v>
      </c>
      <c r="C57" s="231"/>
    </row>
    <row r="58" spans="1:3" ht="13.5" thickBot="1">
      <c r="A58" s="135" t="s">
        <v>20</v>
      </c>
      <c r="B58" s="172" t="s">
        <v>527</v>
      </c>
      <c r="C58" s="253">
        <f>+C46+C52+C57</f>
        <v>47253139</v>
      </c>
    </row>
    <row r="59" ht="15" customHeight="1" thickBot="1">
      <c r="C59" s="494"/>
    </row>
    <row r="60" spans="1:3" ht="14.25" customHeight="1" thickBot="1">
      <c r="A60" s="173" t="s">
        <v>516</v>
      </c>
      <c r="B60" s="174"/>
      <c r="C60" s="65">
        <v>10</v>
      </c>
    </row>
    <row r="61" spans="1:3" ht="13.5" thickBot="1">
      <c r="A61" s="173" t="s">
        <v>199</v>
      </c>
      <c r="B61" s="174"/>
      <c r="C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B2" sqref="B2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+CONCATENATE("9.2.2. melléklet az 1/",LEFT(ÖSSZEFÜGGÉSEK!A5,4),". (III. 19.) önkormányzati rendelethez")</f>
        <v>9.2.2. melléklet az 1/2018. (III. 19.) önkormányzati rendelethez</v>
      </c>
    </row>
    <row r="2" spans="1:3" s="321" customFormat="1" ht="25.5" customHeight="1">
      <c r="A2" s="280" t="s">
        <v>197</v>
      </c>
      <c r="B2" s="241" t="s">
        <v>567</v>
      </c>
      <c r="C2" s="254" t="s">
        <v>57</v>
      </c>
    </row>
    <row r="3" spans="1:3" s="321" customFormat="1" ht="24.75" thickBot="1">
      <c r="A3" s="315" t="s">
        <v>196</v>
      </c>
      <c r="B3" s="242" t="s">
        <v>415</v>
      </c>
      <c r="C3" s="255" t="s">
        <v>57</v>
      </c>
    </row>
    <row r="4" spans="1:3" s="322" customFormat="1" ht="15.75" customHeight="1" thickBot="1">
      <c r="A4" s="157"/>
      <c r="B4" s="157"/>
      <c r="C4" s="158" t="str">
        <f>'9.2.1. sz.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0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/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/>
    </row>
    <row r="14" spans="1:3" s="256" customFormat="1" ht="12" customHeight="1">
      <c r="A14" s="317" t="s">
        <v>100</v>
      </c>
      <c r="B14" s="7" t="s">
        <v>396</v>
      </c>
      <c r="C14" s="216"/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518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519</v>
      </c>
      <c r="C26" s="218">
        <f>+C27+C28+C29</f>
        <v>0</v>
      </c>
    </row>
    <row r="27" spans="1:3" s="324" customFormat="1" ht="12" customHeight="1">
      <c r="A27" s="318" t="s">
        <v>261</v>
      </c>
      <c r="B27" s="319" t="s">
        <v>256</v>
      </c>
      <c r="C27" s="40"/>
    </row>
    <row r="28" spans="1:3" s="324" customFormat="1" ht="12" customHeight="1">
      <c r="A28" s="318" t="s">
        <v>262</v>
      </c>
      <c r="B28" s="319" t="s">
        <v>399</v>
      </c>
      <c r="C28" s="216"/>
    </row>
    <row r="29" spans="1:3" s="324" customFormat="1" ht="12" customHeight="1">
      <c r="A29" s="318" t="s">
        <v>263</v>
      </c>
      <c r="B29" s="320" t="s">
        <v>402</v>
      </c>
      <c r="C29" s="216"/>
    </row>
    <row r="30" spans="1:3" s="324" customFormat="1" ht="12" customHeight="1" thickBot="1">
      <c r="A30" s="317" t="s">
        <v>264</v>
      </c>
      <c r="B30" s="85" t="s">
        <v>520</v>
      </c>
      <c r="C30" s="47"/>
    </row>
    <row r="31" spans="1:3" s="324" customFormat="1" ht="12" customHeight="1" thickBot="1">
      <c r="A31" s="135" t="s">
        <v>21</v>
      </c>
      <c r="B31" s="67" t="s">
        <v>403</v>
      </c>
      <c r="C31" s="218">
        <f>+C32+C33+C34</f>
        <v>0</v>
      </c>
    </row>
    <row r="32" spans="1:3" s="324" customFormat="1" ht="12" customHeight="1">
      <c r="A32" s="318" t="s">
        <v>89</v>
      </c>
      <c r="B32" s="319" t="s">
        <v>284</v>
      </c>
      <c r="C32" s="40"/>
    </row>
    <row r="33" spans="1:3" s="324" customFormat="1" ht="12" customHeight="1">
      <c r="A33" s="318" t="s">
        <v>90</v>
      </c>
      <c r="B33" s="320" t="s">
        <v>285</v>
      </c>
      <c r="C33" s="219"/>
    </row>
    <row r="34" spans="1:3" s="324" customFormat="1" ht="12" customHeight="1" thickBot="1">
      <c r="A34" s="317" t="s">
        <v>91</v>
      </c>
      <c r="B34" s="85" t="s">
        <v>286</v>
      </c>
      <c r="C34" s="47"/>
    </row>
    <row r="35" spans="1:3" s="256" customFormat="1" ht="12" customHeight="1" thickBot="1">
      <c r="A35" s="135" t="s">
        <v>22</v>
      </c>
      <c r="B35" s="67" t="s">
        <v>372</v>
      </c>
      <c r="C35" s="231"/>
    </row>
    <row r="36" spans="1:3" s="256" customFormat="1" ht="12" customHeight="1" thickBot="1">
      <c r="A36" s="135" t="s">
        <v>23</v>
      </c>
      <c r="B36" s="67" t="s">
        <v>404</v>
      </c>
      <c r="C36" s="248"/>
    </row>
    <row r="37" spans="1:3" s="256" customFormat="1" ht="12" customHeight="1" thickBot="1">
      <c r="A37" s="127" t="s">
        <v>24</v>
      </c>
      <c r="B37" s="67" t="s">
        <v>405</v>
      </c>
      <c r="C37" s="249">
        <f>+C8+C20+C25+C26+C31+C35+C36</f>
        <v>0</v>
      </c>
    </row>
    <row r="38" spans="1:3" s="256" customFormat="1" ht="12" customHeight="1" thickBot="1">
      <c r="A38" s="165" t="s">
        <v>25</v>
      </c>
      <c r="B38" s="67" t="s">
        <v>406</v>
      </c>
      <c r="C38" s="249">
        <f>+C39+C40+C41</f>
        <v>0</v>
      </c>
    </row>
    <row r="39" spans="1:3" s="256" customFormat="1" ht="12" customHeight="1">
      <c r="A39" s="318" t="s">
        <v>407</v>
      </c>
      <c r="B39" s="319" t="s">
        <v>229</v>
      </c>
      <c r="C39" s="40"/>
    </row>
    <row r="40" spans="1:3" s="256" customFormat="1" ht="12" customHeight="1">
      <c r="A40" s="318" t="s">
        <v>408</v>
      </c>
      <c r="B40" s="320" t="s">
        <v>2</v>
      </c>
      <c r="C40" s="219"/>
    </row>
    <row r="41" spans="1:3" s="324" customFormat="1" ht="12" customHeight="1" thickBot="1">
      <c r="A41" s="317" t="s">
        <v>409</v>
      </c>
      <c r="B41" s="85" t="s">
        <v>410</v>
      </c>
      <c r="C41" s="47"/>
    </row>
    <row r="42" spans="1:3" s="324" customFormat="1" ht="15" customHeight="1" thickBot="1">
      <c r="A42" s="165" t="s">
        <v>26</v>
      </c>
      <c r="B42" s="491" t="s">
        <v>411</v>
      </c>
      <c r="C42" s="252">
        <f>+C37+C38</f>
        <v>0</v>
      </c>
    </row>
    <row r="43" spans="1:3" s="324" customFormat="1" ht="15" customHeight="1">
      <c r="A43" s="166"/>
      <c r="B43" s="167"/>
      <c r="C43" s="250"/>
    </row>
    <row r="44" spans="1:3" ht="13.5" thickBot="1">
      <c r="A44" s="168"/>
      <c r="B44" s="169"/>
      <c r="C44" s="251"/>
    </row>
    <row r="45" spans="1:3" s="323" customFormat="1" ht="16.5" customHeight="1" thickBot="1">
      <c r="A45" s="170"/>
      <c r="B45" s="171" t="s">
        <v>55</v>
      </c>
      <c r="C45" s="252"/>
    </row>
    <row r="46" spans="1:3" s="325" customFormat="1" ht="12" customHeight="1" thickBot="1">
      <c r="A46" s="135" t="s">
        <v>17</v>
      </c>
      <c r="B46" s="67" t="s">
        <v>412</v>
      </c>
      <c r="C46" s="218">
        <f>SUM(C47:C51)</f>
        <v>0</v>
      </c>
    </row>
    <row r="47" spans="1:3" ht="12" customHeight="1">
      <c r="A47" s="317" t="s">
        <v>96</v>
      </c>
      <c r="B47" s="8" t="s">
        <v>47</v>
      </c>
      <c r="C47" s="40"/>
    </row>
    <row r="48" spans="1:3" ht="12" customHeight="1">
      <c r="A48" s="317" t="s">
        <v>97</v>
      </c>
      <c r="B48" s="7" t="s">
        <v>177</v>
      </c>
      <c r="C48" s="43"/>
    </row>
    <row r="49" spans="1:3" ht="12" customHeight="1">
      <c r="A49" s="317" t="s">
        <v>98</v>
      </c>
      <c r="B49" s="7" t="s">
        <v>134</v>
      </c>
      <c r="C49" s="43"/>
    </row>
    <row r="50" spans="1:3" ht="12" customHeight="1">
      <c r="A50" s="317" t="s">
        <v>99</v>
      </c>
      <c r="B50" s="7" t="s">
        <v>178</v>
      </c>
      <c r="C50" s="43"/>
    </row>
    <row r="51" spans="1:3" ht="12" customHeight="1" thickBot="1">
      <c r="A51" s="317" t="s">
        <v>142</v>
      </c>
      <c r="B51" s="7" t="s">
        <v>179</v>
      </c>
      <c r="C51" s="43"/>
    </row>
    <row r="52" spans="1:3" ht="12" customHeight="1" thickBot="1">
      <c r="A52" s="135" t="s">
        <v>18</v>
      </c>
      <c r="B52" s="67" t="s">
        <v>413</v>
      </c>
      <c r="C52" s="218">
        <f>SUM(C53:C55)</f>
        <v>0</v>
      </c>
    </row>
    <row r="53" spans="1:3" s="325" customFormat="1" ht="12" customHeight="1">
      <c r="A53" s="317" t="s">
        <v>102</v>
      </c>
      <c r="B53" s="8" t="s">
        <v>222</v>
      </c>
      <c r="C53" s="40"/>
    </row>
    <row r="54" spans="1:3" ht="12" customHeight="1">
      <c r="A54" s="317" t="s">
        <v>103</v>
      </c>
      <c r="B54" s="7" t="s">
        <v>181</v>
      </c>
      <c r="C54" s="43"/>
    </row>
    <row r="55" spans="1:3" ht="12" customHeight="1">
      <c r="A55" s="317" t="s">
        <v>104</v>
      </c>
      <c r="B55" s="7" t="s">
        <v>56</v>
      </c>
      <c r="C55" s="43"/>
    </row>
    <row r="56" spans="1:3" ht="12" customHeight="1" thickBot="1">
      <c r="A56" s="317" t="s">
        <v>105</v>
      </c>
      <c r="B56" s="7" t="s">
        <v>521</v>
      </c>
      <c r="C56" s="43"/>
    </row>
    <row r="57" spans="1:3" ht="15" customHeight="1" thickBot="1">
      <c r="A57" s="135" t="s">
        <v>19</v>
      </c>
      <c r="B57" s="67" t="s">
        <v>13</v>
      </c>
      <c r="C57" s="231"/>
    </row>
    <row r="58" spans="1:3" ht="13.5" thickBot="1">
      <c r="A58" s="135" t="s">
        <v>20</v>
      </c>
      <c r="B58" s="172" t="s">
        <v>527</v>
      </c>
      <c r="C58" s="253">
        <f>+C46+C52+C57</f>
        <v>0</v>
      </c>
    </row>
    <row r="59" ht="15" customHeight="1" thickBot="1">
      <c r="C59" s="494"/>
    </row>
    <row r="60" spans="1:3" ht="14.25" customHeight="1" thickBot="1">
      <c r="A60" s="173" t="s">
        <v>516</v>
      </c>
      <c r="B60" s="174"/>
      <c r="C60" s="65"/>
    </row>
    <row r="61" spans="1:3" ht="13.5" thickBot="1">
      <c r="A61" s="173" t="s">
        <v>199</v>
      </c>
      <c r="B61" s="174"/>
      <c r="C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view="pageLayout" zoomScaleNormal="130" workbookViewId="0" topLeftCell="A1">
      <selection activeCell="B2" sqref="B2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+CONCATENATE("9.2.3. melléklet az 1/",LEFT(ÖSSZEFÜGGÉSEK!A5,4),". (III. 19.) önkormányzati rendelethez")</f>
        <v>9.2.3. melléklet az 1/2018. (III. 19.) önkormányzati rendelethez</v>
      </c>
    </row>
    <row r="2" spans="1:3" s="321" customFormat="1" ht="25.5" customHeight="1">
      <c r="A2" s="280" t="s">
        <v>197</v>
      </c>
      <c r="B2" s="241" t="s">
        <v>567</v>
      </c>
      <c r="C2" s="254" t="s">
        <v>57</v>
      </c>
    </row>
    <row r="3" spans="1:3" s="321" customFormat="1" ht="24.75" thickBot="1">
      <c r="A3" s="315" t="s">
        <v>196</v>
      </c>
      <c r="B3" s="242" t="s">
        <v>528</v>
      </c>
      <c r="C3" s="255" t="s">
        <v>58</v>
      </c>
    </row>
    <row r="4" spans="1:3" s="322" customFormat="1" ht="15.75" customHeight="1" thickBot="1">
      <c r="A4" s="157"/>
      <c r="B4" s="157"/>
      <c r="C4" s="158" t="str">
        <f>'9.2.2. sz. 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0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/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/>
    </row>
    <row r="14" spans="1:3" s="256" customFormat="1" ht="12" customHeight="1">
      <c r="A14" s="317" t="s">
        <v>100</v>
      </c>
      <c r="B14" s="7" t="s">
        <v>396</v>
      </c>
      <c r="C14" s="216"/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518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519</v>
      </c>
      <c r="C26" s="218">
        <f>+C27+C28+C29</f>
        <v>0</v>
      </c>
    </row>
    <row r="27" spans="1:3" s="324" customFormat="1" ht="12" customHeight="1">
      <c r="A27" s="318" t="s">
        <v>261</v>
      </c>
      <c r="B27" s="319" t="s">
        <v>256</v>
      </c>
      <c r="C27" s="40"/>
    </row>
    <row r="28" spans="1:3" s="324" customFormat="1" ht="12" customHeight="1">
      <c r="A28" s="318" t="s">
        <v>262</v>
      </c>
      <c r="B28" s="319" t="s">
        <v>399</v>
      </c>
      <c r="C28" s="216"/>
    </row>
    <row r="29" spans="1:3" s="324" customFormat="1" ht="12" customHeight="1">
      <c r="A29" s="318" t="s">
        <v>263</v>
      </c>
      <c r="B29" s="320" t="s">
        <v>402</v>
      </c>
      <c r="C29" s="216"/>
    </row>
    <row r="30" spans="1:3" s="324" customFormat="1" ht="12" customHeight="1" thickBot="1">
      <c r="A30" s="317" t="s">
        <v>264</v>
      </c>
      <c r="B30" s="85" t="s">
        <v>520</v>
      </c>
      <c r="C30" s="47"/>
    </row>
    <row r="31" spans="1:3" s="324" customFormat="1" ht="12" customHeight="1" thickBot="1">
      <c r="A31" s="135" t="s">
        <v>21</v>
      </c>
      <c r="B31" s="67" t="s">
        <v>403</v>
      </c>
      <c r="C31" s="218">
        <f>+C32+C33+C34</f>
        <v>0</v>
      </c>
    </row>
    <row r="32" spans="1:3" s="324" customFormat="1" ht="12" customHeight="1">
      <c r="A32" s="318" t="s">
        <v>89</v>
      </c>
      <c r="B32" s="319" t="s">
        <v>284</v>
      </c>
      <c r="C32" s="40"/>
    </row>
    <row r="33" spans="1:3" s="324" customFormat="1" ht="12" customHeight="1">
      <c r="A33" s="318" t="s">
        <v>90</v>
      </c>
      <c r="B33" s="320" t="s">
        <v>285</v>
      </c>
      <c r="C33" s="219"/>
    </row>
    <row r="34" spans="1:3" s="324" customFormat="1" ht="12" customHeight="1" thickBot="1">
      <c r="A34" s="317" t="s">
        <v>91</v>
      </c>
      <c r="B34" s="85" t="s">
        <v>286</v>
      </c>
      <c r="C34" s="47"/>
    </row>
    <row r="35" spans="1:3" s="256" customFormat="1" ht="12" customHeight="1" thickBot="1">
      <c r="A35" s="135" t="s">
        <v>22</v>
      </c>
      <c r="B35" s="67" t="s">
        <v>372</v>
      </c>
      <c r="C35" s="231"/>
    </row>
    <row r="36" spans="1:3" s="256" customFormat="1" ht="12" customHeight="1" thickBot="1">
      <c r="A36" s="135" t="s">
        <v>23</v>
      </c>
      <c r="B36" s="67" t="s">
        <v>404</v>
      </c>
      <c r="C36" s="248"/>
    </row>
    <row r="37" spans="1:3" s="256" customFormat="1" ht="12" customHeight="1" thickBot="1">
      <c r="A37" s="127" t="s">
        <v>24</v>
      </c>
      <c r="B37" s="67" t="s">
        <v>405</v>
      </c>
      <c r="C37" s="249">
        <f>+C8+C20+C25+C26+C31+C35+C36</f>
        <v>0</v>
      </c>
    </row>
    <row r="38" spans="1:3" s="256" customFormat="1" ht="12" customHeight="1" thickBot="1">
      <c r="A38" s="165" t="s">
        <v>25</v>
      </c>
      <c r="B38" s="67" t="s">
        <v>406</v>
      </c>
      <c r="C38" s="249">
        <f>+C39+C40+C41</f>
        <v>0</v>
      </c>
    </row>
    <row r="39" spans="1:3" s="256" customFormat="1" ht="12" customHeight="1">
      <c r="A39" s="318" t="s">
        <v>407</v>
      </c>
      <c r="B39" s="319" t="s">
        <v>229</v>
      </c>
      <c r="C39" s="40"/>
    </row>
    <row r="40" spans="1:3" s="256" customFormat="1" ht="12" customHeight="1">
      <c r="A40" s="318" t="s">
        <v>408</v>
      </c>
      <c r="B40" s="320" t="s">
        <v>2</v>
      </c>
      <c r="C40" s="219"/>
    </row>
    <row r="41" spans="1:3" s="324" customFormat="1" ht="12" customHeight="1" thickBot="1">
      <c r="A41" s="317" t="s">
        <v>409</v>
      </c>
      <c r="B41" s="85" t="s">
        <v>410</v>
      </c>
      <c r="C41" s="47"/>
    </row>
    <row r="42" spans="1:3" s="324" customFormat="1" ht="15" customHeight="1" thickBot="1">
      <c r="A42" s="165" t="s">
        <v>26</v>
      </c>
      <c r="B42" s="491" t="s">
        <v>411</v>
      </c>
      <c r="C42" s="252">
        <f>+C37+C38</f>
        <v>0</v>
      </c>
    </row>
    <row r="43" spans="1:3" s="324" customFormat="1" ht="15" customHeight="1">
      <c r="A43" s="166"/>
      <c r="B43" s="167"/>
      <c r="C43" s="250"/>
    </row>
    <row r="44" spans="1:3" ht="13.5" thickBot="1">
      <c r="A44" s="168"/>
      <c r="B44" s="169"/>
      <c r="C44" s="251"/>
    </row>
    <row r="45" spans="1:3" s="323" customFormat="1" ht="16.5" customHeight="1" thickBot="1">
      <c r="A45" s="170"/>
      <c r="B45" s="171" t="s">
        <v>55</v>
      </c>
      <c r="C45" s="252"/>
    </row>
    <row r="46" spans="1:3" s="325" customFormat="1" ht="12" customHeight="1" thickBot="1">
      <c r="A46" s="135" t="s">
        <v>17</v>
      </c>
      <c r="B46" s="67" t="s">
        <v>412</v>
      </c>
      <c r="C46" s="218">
        <f>SUM(C47:C51)</f>
        <v>0</v>
      </c>
    </row>
    <row r="47" spans="1:3" ht="12" customHeight="1">
      <c r="A47" s="317" t="s">
        <v>96</v>
      </c>
      <c r="B47" s="8" t="s">
        <v>47</v>
      </c>
      <c r="C47" s="40"/>
    </row>
    <row r="48" spans="1:3" ht="12" customHeight="1">
      <c r="A48" s="317" t="s">
        <v>97</v>
      </c>
      <c r="B48" s="7" t="s">
        <v>177</v>
      </c>
      <c r="C48" s="43"/>
    </row>
    <row r="49" spans="1:3" ht="12" customHeight="1">
      <c r="A49" s="317" t="s">
        <v>98</v>
      </c>
      <c r="B49" s="7" t="s">
        <v>134</v>
      </c>
      <c r="C49" s="43"/>
    </row>
    <row r="50" spans="1:3" ht="12" customHeight="1">
      <c r="A50" s="317" t="s">
        <v>99</v>
      </c>
      <c r="B50" s="7" t="s">
        <v>178</v>
      </c>
      <c r="C50" s="43"/>
    </row>
    <row r="51" spans="1:3" ht="12" customHeight="1" thickBot="1">
      <c r="A51" s="317" t="s">
        <v>142</v>
      </c>
      <c r="B51" s="7" t="s">
        <v>179</v>
      </c>
      <c r="C51" s="43"/>
    </row>
    <row r="52" spans="1:3" ht="12" customHeight="1" thickBot="1">
      <c r="A52" s="135" t="s">
        <v>18</v>
      </c>
      <c r="B52" s="67" t="s">
        <v>413</v>
      </c>
      <c r="C52" s="218">
        <f>SUM(C53:C55)</f>
        <v>0</v>
      </c>
    </row>
    <row r="53" spans="1:3" s="325" customFormat="1" ht="12" customHeight="1">
      <c r="A53" s="317" t="s">
        <v>102</v>
      </c>
      <c r="B53" s="8" t="s">
        <v>222</v>
      </c>
      <c r="C53" s="40"/>
    </row>
    <row r="54" spans="1:3" ht="12" customHeight="1">
      <c r="A54" s="317" t="s">
        <v>103</v>
      </c>
      <c r="B54" s="7" t="s">
        <v>181</v>
      </c>
      <c r="C54" s="43"/>
    </row>
    <row r="55" spans="1:3" ht="12" customHeight="1">
      <c r="A55" s="317" t="s">
        <v>104</v>
      </c>
      <c r="B55" s="7" t="s">
        <v>56</v>
      </c>
      <c r="C55" s="43"/>
    </row>
    <row r="56" spans="1:3" ht="12" customHeight="1" thickBot="1">
      <c r="A56" s="317" t="s">
        <v>105</v>
      </c>
      <c r="B56" s="7" t="s">
        <v>521</v>
      </c>
      <c r="C56" s="43"/>
    </row>
    <row r="57" spans="1:3" ht="15" customHeight="1" thickBot="1">
      <c r="A57" s="135" t="s">
        <v>19</v>
      </c>
      <c r="B57" s="67" t="s">
        <v>13</v>
      </c>
      <c r="C57" s="231"/>
    </row>
    <row r="58" spans="1:3" ht="13.5" thickBot="1">
      <c r="A58" s="135" t="s">
        <v>20</v>
      </c>
      <c r="B58" s="172" t="s">
        <v>527</v>
      </c>
      <c r="C58" s="253">
        <f>+C46+C52+C57</f>
        <v>0</v>
      </c>
    </row>
    <row r="59" ht="15" customHeight="1" thickBot="1">
      <c r="C59" s="494"/>
    </row>
    <row r="60" spans="1:3" ht="14.25" customHeight="1" thickBot="1">
      <c r="A60" s="173" t="s">
        <v>516</v>
      </c>
      <c r="B60" s="174"/>
      <c r="C60" s="65"/>
    </row>
    <row r="61" spans="1:3" ht="13.5" thickBot="1">
      <c r="A61" s="173" t="s">
        <v>199</v>
      </c>
      <c r="B61" s="174"/>
      <c r="C61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B3" sqref="B3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+CONCATENATE("9.3. melléklet az 1/",LEFT(ÖSSZEFÜGGÉSEK!A5,4),". (III. 19.) önkormányzati rendelethez")</f>
        <v>9.3. melléklet az 1/2018. (III. 19.) önkormányzati rendelethez</v>
      </c>
    </row>
    <row r="2" spans="1:3" s="321" customFormat="1" ht="25.5" customHeight="1">
      <c r="A2" s="280" t="s">
        <v>197</v>
      </c>
      <c r="B2" s="241" t="s">
        <v>568</v>
      </c>
      <c r="C2" s="254" t="s">
        <v>58</v>
      </c>
    </row>
    <row r="3" spans="1:3" s="321" customFormat="1" ht="24.75" thickBot="1">
      <c r="A3" s="315" t="s">
        <v>196</v>
      </c>
      <c r="B3" s="242" t="s">
        <v>395</v>
      </c>
      <c r="C3" s="255"/>
    </row>
    <row r="4" spans="1:3" s="322" customFormat="1" ht="15.75" customHeight="1" thickBot="1">
      <c r="A4" s="157"/>
      <c r="B4" s="157"/>
      <c r="C4" s="158" t="str">
        <f>'9.2.3. sz.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25880969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>
        <v>6252611</v>
      </c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>
        <v>14136734</v>
      </c>
    </row>
    <row r="14" spans="1:3" s="256" customFormat="1" ht="12" customHeight="1">
      <c r="A14" s="317" t="s">
        <v>100</v>
      </c>
      <c r="B14" s="7" t="s">
        <v>396</v>
      </c>
      <c r="C14" s="216">
        <v>5491624</v>
      </c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522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401</v>
      </c>
      <c r="C26" s="218">
        <f>+C27+C28</f>
        <v>0</v>
      </c>
    </row>
    <row r="27" spans="1:3" s="324" customFormat="1" ht="12" customHeight="1">
      <c r="A27" s="318" t="s">
        <v>261</v>
      </c>
      <c r="B27" s="319" t="s">
        <v>399</v>
      </c>
      <c r="C27" s="40"/>
    </row>
    <row r="28" spans="1:3" s="324" customFormat="1" ht="12" customHeight="1">
      <c r="A28" s="318" t="s">
        <v>262</v>
      </c>
      <c r="B28" s="320" t="s">
        <v>402</v>
      </c>
      <c r="C28" s="219"/>
    </row>
    <row r="29" spans="1:3" s="324" customFormat="1" ht="12" customHeight="1" thickBot="1">
      <c r="A29" s="317" t="s">
        <v>263</v>
      </c>
      <c r="B29" s="85" t="s">
        <v>523</v>
      </c>
      <c r="C29" s="47"/>
    </row>
    <row r="30" spans="1:3" s="324" customFormat="1" ht="12" customHeight="1" thickBot="1">
      <c r="A30" s="135" t="s">
        <v>21</v>
      </c>
      <c r="B30" s="67" t="s">
        <v>403</v>
      </c>
      <c r="C30" s="218">
        <f>+C31+C32+C33</f>
        <v>0</v>
      </c>
    </row>
    <row r="31" spans="1:3" s="324" customFormat="1" ht="12" customHeight="1">
      <c r="A31" s="318" t="s">
        <v>89</v>
      </c>
      <c r="B31" s="319" t="s">
        <v>284</v>
      </c>
      <c r="C31" s="40"/>
    </row>
    <row r="32" spans="1:3" s="324" customFormat="1" ht="12" customHeight="1">
      <c r="A32" s="318" t="s">
        <v>90</v>
      </c>
      <c r="B32" s="320" t="s">
        <v>285</v>
      </c>
      <c r="C32" s="219"/>
    </row>
    <row r="33" spans="1:3" s="324" customFormat="1" ht="12" customHeight="1" thickBot="1">
      <c r="A33" s="317" t="s">
        <v>91</v>
      </c>
      <c r="B33" s="85" t="s">
        <v>286</v>
      </c>
      <c r="C33" s="47"/>
    </row>
    <row r="34" spans="1:3" s="256" customFormat="1" ht="12" customHeight="1" thickBot="1">
      <c r="A34" s="135" t="s">
        <v>22</v>
      </c>
      <c r="B34" s="67" t="s">
        <v>372</v>
      </c>
      <c r="C34" s="231"/>
    </row>
    <row r="35" spans="1:3" s="256" customFormat="1" ht="12" customHeight="1" thickBot="1">
      <c r="A35" s="135" t="s">
        <v>23</v>
      </c>
      <c r="B35" s="67" t="s">
        <v>404</v>
      </c>
      <c r="C35" s="248"/>
    </row>
    <row r="36" spans="1:3" s="256" customFormat="1" ht="12" customHeight="1" thickBot="1">
      <c r="A36" s="127" t="s">
        <v>24</v>
      </c>
      <c r="B36" s="67" t="s">
        <v>524</v>
      </c>
      <c r="C36" s="249">
        <f>+C8+C20+C25+C26+C30+C34+C35</f>
        <v>25880969</v>
      </c>
    </row>
    <row r="37" spans="1:3" s="256" customFormat="1" ht="12" customHeight="1" thickBot="1">
      <c r="A37" s="165" t="s">
        <v>25</v>
      </c>
      <c r="B37" s="67" t="s">
        <v>406</v>
      </c>
      <c r="C37" s="249">
        <f>+C38+C39+C40</f>
        <v>94427480</v>
      </c>
    </row>
    <row r="38" spans="1:3" s="256" customFormat="1" ht="12" customHeight="1">
      <c r="A38" s="318" t="s">
        <v>407</v>
      </c>
      <c r="B38" s="319" t="s">
        <v>229</v>
      </c>
      <c r="C38" s="40"/>
    </row>
    <row r="39" spans="1:3" s="256" customFormat="1" ht="12" customHeight="1">
      <c r="A39" s="318" t="s">
        <v>408</v>
      </c>
      <c r="B39" s="320" t="s">
        <v>2</v>
      </c>
      <c r="C39" s="219"/>
    </row>
    <row r="40" spans="1:3" s="324" customFormat="1" ht="12" customHeight="1" thickBot="1">
      <c r="A40" s="317" t="s">
        <v>409</v>
      </c>
      <c r="B40" s="85" t="s">
        <v>410</v>
      </c>
      <c r="C40" s="47">
        <v>94427480</v>
      </c>
    </row>
    <row r="41" spans="1:3" s="324" customFormat="1" ht="15" customHeight="1" thickBot="1">
      <c r="A41" s="165" t="s">
        <v>26</v>
      </c>
      <c r="B41" s="491" t="s">
        <v>411</v>
      </c>
      <c r="C41" s="252">
        <f>+C36+C37</f>
        <v>120308449</v>
      </c>
    </row>
    <row r="42" spans="1:3" s="324" customFormat="1" ht="15" customHeight="1">
      <c r="A42" s="166"/>
      <c r="B42" s="167"/>
      <c r="C42" s="250"/>
    </row>
    <row r="43" spans="1:3" ht="13.5" thickBot="1">
      <c r="A43" s="168"/>
      <c r="B43" s="169"/>
      <c r="C43" s="251"/>
    </row>
    <row r="44" spans="1:3" s="323" customFormat="1" ht="16.5" customHeight="1" thickBot="1">
      <c r="A44" s="170"/>
      <c r="B44" s="171" t="s">
        <v>55</v>
      </c>
      <c r="C44" s="252"/>
    </row>
    <row r="45" spans="1:3" s="325" customFormat="1" ht="12" customHeight="1" thickBot="1">
      <c r="A45" s="135" t="s">
        <v>17</v>
      </c>
      <c r="B45" s="67" t="s">
        <v>412</v>
      </c>
      <c r="C45" s="218">
        <f>SUM(C46:C50)</f>
        <v>120308449</v>
      </c>
    </row>
    <row r="46" spans="1:3" ht="12" customHeight="1">
      <c r="A46" s="317" t="s">
        <v>96</v>
      </c>
      <c r="B46" s="8" t="s">
        <v>47</v>
      </c>
      <c r="C46" s="40">
        <v>45618243</v>
      </c>
    </row>
    <row r="47" spans="1:3" ht="12" customHeight="1">
      <c r="A47" s="317" t="s">
        <v>97</v>
      </c>
      <c r="B47" s="7" t="s">
        <v>177</v>
      </c>
      <c r="C47" s="43">
        <v>9159237</v>
      </c>
    </row>
    <row r="48" spans="1:3" ht="12" customHeight="1">
      <c r="A48" s="317" t="s">
        <v>98</v>
      </c>
      <c r="B48" s="7" t="s">
        <v>134</v>
      </c>
      <c r="C48" s="43">
        <v>65530969</v>
      </c>
    </row>
    <row r="49" spans="1:3" ht="12" customHeight="1">
      <c r="A49" s="317" t="s">
        <v>99</v>
      </c>
      <c r="B49" s="7" t="s">
        <v>178</v>
      </c>
      <c r="C49" s="43"/>
    </row>
    <row r="50" spans="1:3" ht="12" customHeight="1" thickBot="1">
      <c r="A50" s="317" t="s">
        <v>142</v>
      </c>
      <c r="B50" s="7" t="s">
        <v>179</v>
      </c>
      <c r="C50" s="43"/>
    </row>
    <row r="51" spans="1:3" ht="12" customHeight="1" thickBot="1">
      <c r="A51" s="135" t="s">
        <v>18</v>
      </c>
      <c r="B51" s="67" t="s">
        <v>413</v>
      </c>
      <c r="C51" s="218">
        <f>SUM(C52:C54)</f>
        <v>0</v>
      </c>
    </row>
    <row r="52" spans="1:3" s="325" customFormat="1" ht="12" customHeight="1">
      <c r="A52" s="317" t="s">
        <v>102</v>
      </c>
      <c r="B52" s="8" t="s">
        <v>222</v>
      </c>
      <c r="C52" s="40"/>
    </row>
    <row r="53" spans="1:3" ht="12" customHeight="1">
      <c r="A53" s="317" t="s">
        <v>103</v>
      </c>
      <c r="B53" s="7" t="s">
        <v>181</v>
      </c>
      <c r="C53" s="43"/>
    </row>
    <row r="54" spans="1:3" ht="12" customHeight="1">
      <c r="A54" s="317" t="s">
        <v>104</v>
      </c>
      <c r="B54" s="7" t="s">
        <v>56</v>
      </c>
      <c r="C54" s="43"/>
    </row>
    <row r="55" spans="1:3" ht="12" customHeight="1" thickBot="1">
      <c r="A55" s="317" t="s">
        <v>105</v>
      </c>
      <c r="B55" s="7" t="s">
        <v>521</v>
      </c>
      <c r="C55" s="43"/>
    </row>
    <row r="56" spans="1:3" ht="15" customHeight="1" thickBot="1">
      <c r="A56" s="135" t="s">
        <v>19</v>
      </c>
      <c r="B56" s="67" t="s">
        <v>13</v>
      </c>
      <c r="C56" s="231"/>
    </row>
    <row r="57" spans="1:3" ht="13.5" thickBot="1">
      <c r="A57" s="135" t="s">
        <v>20</v>
      </c>
      <c r="B57" s="172" t="s">
        <v>527</v>
      </c>
      <c r="C57" s="253">
        <f>+C45+C51+C56</f>
        <v>120308449</v>
      </c>
    </row>
    <row r="58" ht="15" customHeight="1" thickBot="1">
      <c r="C58" s="494"/>
    </row>
    <row r="59" spans="1:3" ht="14.25" customHeight="1" thickBot="1">
      <c r="A59" s="173" t="s">
        <v>516</v>
      </c>
      <c r="B59" s="174"/>
      <c r="C59" s="65">
        <v>17</v>
      </c>
    </row>
    <row r="60" spans="1:3" ht="13.5" thickBot="1">
      <c r="A60" s="173" t="s">
        <v>199</v>
      </c>
      <c r="B60" s="174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2" sqref="C2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+CONCATENATE("9.3.1. melléklet az 1/",LEFT(ÖSSZEFÜGGÉSEK!A5,4),". (III. 19.) önkormányzati rendelethez")</f>
        <v>9.3.1. melléklet az 1/2018. (III. 19.) önkormányzati rendelethez</v>
      </c>
    </row>
    <row r="2" spans="1:3" s="321" customFormat="1" ht="25.5" customHeight="1">
      <c r="A2" s="280" t="s">
        <v>197</v>
      </c>
      <c r="B2" s="241" t="s">
        <v>568</v>
      </c>
      <c r="C2" s="254" t="s">
        <v>58</v>
      </c>
    </row>
    <row r="3" spans="1:3" s="321" customFormat="1" ht="24.75" thickBot="1">
      <c r="A3" s="315" t="s">
        <v>196</v>
      </c>
      <c r="B3" s="242" t="s">
        <v>414</v>
      </c>
      <c r="C3" s="255" t="s">
        <v>52</v>
      </c>
    </row>
    <row r="4" spans="1:3" s="322" customFormat="1" ht="15.75" customHeight="1" thickBot="1">
      <c r="A4" s="157"/>
      <c r="B4" s="157"/>
      <c r="C4" s="158" t="str">
        <f>'9.3. sz.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25880969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>
        <v>6252611</v>
      </c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>
        <v>14136734</v>
      </c>
    </row>
    <row r="14" spans="1:3" s="256" customFormat="1" ht="12" customHeight="1">
      <c r="A14" s="317" t="s">
        <v>100</v>
      </c>
      <c r="B14" s="7" t="s">
        <v>396</v>
      </c>
      <c r="C14" s="216">
        <v>5491624</v>
      </c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522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401</v>
      </c>
      <c r="C26" s="218">
        <f>+C27+C28</f>
        <v>0</v>
      </c>
    </row>
    <row r="27" spans="1:3" s="324" customFormat="1" ht="12" customHeight="1">
      <c r="A27" s="318" t="s">
        <v>261</v>
      </c>
      <c r="B27" s="319" t="s">
        <v>399</v>
      </c>
      <c r="C27" s="40"/>
    </row>
    <row r="28" spans="1:3" s="324" customFormat="1" ht="12" customHeight="1">
      <c r="A28" s="318" t="s">
        <v>262</v>
      </c>
      <c r="B28" s="320" t="s">
        <v>402</v>
      </c>
      <c r="C28" s="219"/>
    </row>
    <row r="29" spans="1:3" s="324" customFormat="1" ht="12" customHeight="1" thickBot="1">
      <c r="A29" s="317" t="s">
        <v>263</v>
      </c>
      <c r="B29" s="85" t="s">
        <v>523</v>
      </c>
      <c r="C29" s="47"/>
    </row>
    <row r="30" spans="1:3" s="324" customFormat="1" ht="12" customHeight="1" thickBot="1">
      <c r="A30" s="135" t="s">
        <v>21</v>
      </c>
      <c r="B30" s="67" t="s">
        <v>403</v>
      </c>
      <c r="C30" s="218">
        <f>+C31+C32+C33</f>
        <v>0</v>
      </c>
    </row>
    <row r="31" spans="1:3" s="324" customFormat="1" ht="12" customHeight="1">
      <c r="A31" s="318" t="s">
        <v>89</v>
      </c>
      <c r="B31" s="319" t="s">
        <v>284</v>
      </c>
      <c r="C31" s="40"/>
    </row>
    <row r="32" spans="1:3" s="324" customFormat="1" ht="12" customHeight="1">
      <c r="A32" s="318" t="s">
        <v>90</v>
      </c>
      <c r="B32" s="320" t="s">
        <v>285</v>
      </c>
      <c r="C32" s="219"/>
    </row>
    <row r="33" spans="1:3" s="324" customFormat="1" ht="12" customHeight="1" thickBot="1">
      <c r="A33" s="317" t="s">
        <v>91</v>
      </c>
      <c r="B33" s="85" t="s">
        <v>286</v>
      </c>
      <c r="C33" s="47"/>
    </row>
    <row r="34" spans="1:3" s="256" customFormat="1" ht="12" customHeight="1" thickBot="1">
      <c r="A34" s="135" t="s">
        <v>22</v>
      </c>
      <c r="B34" s="67" t="s">
        <v>372</v>
      </c>
      <c r="C34" s="231"/>
    </row>
    <row r="35" spans="1:3" s="256" customFormat="1" ht="12" customHeight="1" thickBot="1">
      <c r="A35" s="135" t="s">
        <v>23</v>
      </c>
      <c r="B35" s="67" t="s">
        <v>404</v>
      </c>
      <c r="C35" s="248"/>
    </row>
    <row r="36" spans="1:3" s="256" customFormat="1" ht="12" customHeight="1" thickBot="1">
      <c r="A36" s="127" t="s">
        <v>24</v>
      </c>
      <c r="B36" s="67" t="s">
        <v>524</v>
      </c>
      <c r="C36" s="249">
        <f>+C8+C20+C25+C26+C30+C34+C35</f>
        <v>25880969</v>
      </c>
    </row>
    <row r="37" spans="1:3" s="256" customFormat="1" ht="12" customHeight="1" thickBot="1">
      <c r="A37" s="165" t="s">
        <v>25</v>
      </c>
      <c r="B37" s="67" t="s">
        <v>406</v>
      </c>
      <c r="C37" s="249">
        <f>+C38+C39+C40</f>
        <v>94427480</v>
      </c>
    </row>
    <row r="38" spans="1:3" s="256" customFormat="1" ht="12" customHeight="1">
      <c r="A38" s="318" t="s">
        <v>407</v>
      </c>
      <c r="B38" s="319" t="s">
        <v>229</v>
      </c>
      <c r="C38" s="40"/>
    </row>
    <row r="39" spans="1:3" s="256" customFormat="1" ht="12" customHeight="1">
      <c r="A39" s="318" t="s">
        <v>408</v>
      </c>
      <c r="B39" s="320" t="s">
        <v>2</v>
      </c>
      <c r="C39" s="219"/>
    </row>
    <row r="40" spans="1:3" s="324" customFormat="1" ht="12" customHeight="1" thickBot="1">
      <c r="A40" s="317" t="s">
        <v>409</v>
      </c>
      <c r="B40" s="85" t="s">
        <v>410</v>
      </c>
      <c r="C40" s="47">
        <v>94427480</v>
      </c>
    </row>
    <row r="41" spans="1:3" s="324" customFormat="1" ht="15" customHeight="1" thickBot="1">
      <c r="A41" s="165" t="s">
        <v>26</v>
      </c>
      <c r="B41" s="491" t="s">
        <v>411</v>
      </c>
      <c r="C41" s="252">
        <f>+C36+C37</f>
        <v>120308449</v>
      </c>
    </row>
    <row r="42" spans="1:3" s="324" customFormat="1" ht="15" customHeight="1">
      <c r="A42" s="166"/>
      <c r="B42" s="167"/>
      <c r="C42" s="250"/>
    </row>
    <row r="43" spans="1:3" ht="13.5" thickBot="1">
      <c r="A43" s="168"/>
      <c r="B43" s="169"/>
      <c r="C43" s="251"/>
    </row>
    <row r="44" spans="1:3" s="323" customFormat="1" ht="16.5" customHeight="1" thickBot="1">
      <c r="A44" s="170"/>
      <c r="B44" s="171" t="s">
        <v>55</v>
      </c>
      <c r="C44" s="252"/>
    </row>
    <row r="45" spans="1:3" s="325" customFormat="1" ht="12" customHeight="1" thickBot="1">
      <c r="A45" s="135" t="s">
        <v>17</v>
      </c>
      <c r="B45" s="67" t="s">
        <v>412</v>
      </c>
      <c r="C45" s="218">
        <f>SUM(C46:C50)</f>
        <v>128168605</v>
      </c>
    </row>
    <row r="46" spans="1:3" ht="12" customHeight="1">
      <c r="A46" s="317" t="s">
        <v>96</v>
      </c>
      <c r="B46" s="8" t="s">
        <v>47</v>
      </c>
      <c r="C46" s="40">
        <v>52195779</v>
      </c>
    </row>
    <row r="47" spans="1:3" ht="12" customHeight="1">
      <c r="A47" s="317" t="s">
        <v>97</v>
      </c>
      <c r="B47" s="7" t="s">
        <v>177</v>
      </c>
      <c r="C47" s="43">
        <v>10441857</v>
      </c>
    </row>
    <row r="48" spans="1:3" ht="12" customHeight="1">
      <c r="A48" s="317" t="s">
        <v>98</v>
      </c>
      <c r="B48" s="7" t="s">
        <v>134</v>
      </c>
      <c r="C48" s="43">
        <v>65530969</v>
      </c>
    </row>
    <row r="49" spans="1:3" ht="12" customHeight="1">
      <c r="A49" s="317" t="s">
        <v>99</v>
      </c>
      <c r="B49" s="7" t="s">
        <v>178</v>
      </c>
      <c r="C49" s="43"/>
    </row>
    <row r="50" spans="1:3" ht="12" customHeight="1" thickBot="1">
      <c r="A50" s="317" t="s">
        <v>142</v>
      </c>
      <c r="B50" s="7" t="s">
        <v>179</v>
      </c>
      <c r="C50" s="43"/>
    </row>
    <row r="51" spans="1:3" ht="12" customHeight="1" thickBot="1">
      <c r="A51" s="135" t="s">
        <v>18</v>
      </c>
      <c r="B51" s="67" t="s">
        <v>413</v>
      </c>
      <c r="C51" s="218">
        <f>SUM(C52:C54)</f>
        <v>0</v>
      </c>
    </row>
    <row r="52" spans="1:3" s="325" customFormat="1" ht="12" customHeight="1">
      <c r="A52" s="317" t="s">
        <v>102</v>
      </c>
      <c r="B52" s="8" t="s">
        <v>222</v>
      </c>
      <c r="C52" s="40"/>
    </row>
    <row r="53" spans="1:3" ht="12" customHeight="1">
      <c r="A53" s="317" t="s">
        <v>103</v>
      </c>
      <c r="B53" s="7" t="s">
        <v>181</v>
      </c>
      <c r="C53" s="43"/>
    </row>
    <row r="54" spans="1:3" ht="12" customHeight="1">
      <c r="A54" s="317" t="s">
        <v>104</v>
      </c>
      <c r="B54" s="7" t="s">
        <v>56</v>
      </c>
      <c r="C54" s="43"/>
    </row>
    <row r="55" spans="1:3" ht="12" customHeight="1" thickBot="1">
      <c r="A55" s="317" t="s">
        <v>105</v>
      </c>
      <c r="B55" s="7" t="s">
        <v>521</v>
      </c>
      <c r="C55" s="43"/>
    </row>
    <row r="56" spans="1:3" ht="15" customHeight="1" thickBot="1">
      <c r="A56" s="135" t="s">
        <v>19</v>
      </c>
      <c r="B56" s="67" t="s">
        <v>13</v>
      </c>
      <c r="C56" s="231"/>
    </row>
    <row r="57" spans="1:3" ht="13.5" thickBot="1">
      <c r="A57" s="135" t="s">
        <v>20</v>
      </c>
      <c r="B57" s="172" t="s">
        <v>527</v>
      </c>
      <c r="C57" s="253">
        <f>+C45+C51+C56</f>
        <v>128168605</v>
      </c>
    </row>
    <row r="58" ht="15" customHeight="1" thickBot="1">
      <c r="C58" s="494"/>
    </row>
    <row r="59" spans="1:3" ht="14.25" customHeight="1" thickBot="1">
      <c r="A59" s="173" t="s">
        <v>516</v>
      </c>
      <c r="B59" s="174"/>
      <c r="C59" s="65">
        <v>17</v>
      </c>
    </row>
    <row r="60" spans="1:3" ht="13.5" thickBot="1">
      <c r="A60" s="173" t="s">
        <v>199</v>
      </c>
      <c r="B60" s="174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1">
      <selection activeCell="C2" sqref="C2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+CONCATENATE("9.3.2. melléklet az 1/",LEFT(ÖSSZEFÜGGÉSEK!A5,4),". (III. 19.) önkormányzati rendelethez")</f>
        <v>9.3.2. melléklet az 1/2018. (III. 19.) önkormányzati rendelethez</v>
      </c>
    </row>
    <row r="2" spans="1:3" s="321" customFormat="1" ht="25.5" customHeight="1">
      <c r="A2" s="280" t="s">
        <v>197</v>
      </c>
      <c r="B2" s="241" t="s">
        <v>568</v>
      </c>
      <c r="C2" s="254" t="s">
        <v>58</v>
      </c>
    </row>
    <row r="3" spans="1:3" s="321" customFormat="1" ht="24.75" thickBot="1">
      <c r="A3" s="315" t="s">
        <v>196</v>
      </c>
      <c r="B3" s="242" t="s">
        <v>415</v>
      </c>
      <c r="C3" s="255" t="s">
        <v>57</v>
      </c>
    </row>
    <row r="4" spans="1:3" s="322" customFormat="1" ht="15.75" customHeight="1" thickBot="1">
      <c r="A4" s="157"/>
      <c r="B4" s="157"/>
      <c r="C4" s="158" t="str">
        <f>'9.3.1. sz. mell'!C4</f>
        <v>Forintban!</v>
      </c>
    </row>
    <row r="5" spans="1:3" ht="13.5" thickBot="1">
      <c r="A5" s="281" t="s">
        <v>198</v>
      </c>
      <c r="B5" s="159" t="s">
        <v>560</v>
      </c>
      <c r="C5" s="160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0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/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/>
    </row>
    <row r="14" spans="1:3" s="256" customFormat="1" ht="12" customHeight="1">
      <c r="A14" s="317" t="s">
        <v>100</v>
      </c>
      <c r="B14" s="7" t="s">
        <v>396</v>
      </c>
      <c r="C14" s="216"/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522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401</v>
      </c>
      <c r="C26" s="218">
        <f>+C27+C28</f>
        <v>0</v>
      </c>
    </row>
    <row r="27" spans="1:3" s="324" customFormat="1" ht="12" customHeight="1">
      <c r="A27" s="318" t="s">
        <v>261</v>
      </c>
      <c r="B27" s="319" t="s">
        <v>399</v>
      </c>
      <c r="C27" s="40"/>
    </row>
    <row r="28" spans="1:3" s="324" customFormat="1" ht="12" customHeight="1">
      <c r="A28" s="318" t="s">
        <v>262</v>
      </c>
      <c r="B28" s="320" t="s">
        <v>402</v>
      </c>
      <c r="C28" s="219"/>
    </row>
    <row r="29" spans="1:3" s="324" customFormat="1" ht="12" customHeight="1" thickBot="1">
      <c r="A29" s="317" t="s">
        <v>263</v>
      </c>
      <c r="B29" s="85" t="s">
        <v>523</v>
      </c>
      <c r="C29" s="47"/>
    </row>
    <row r="30" spans="1:3" s="324" customFormat="1" ht="12" customHeight="1" thickBot="1">
      <c r="A30" s="135" t="s">
        <v>21</v>
      </c>
      <c r="B30" s="67" t="s">
        <v>403</v>
      </c>
      <c r="C30" s="218">
        <f>+C31+C32+C33</f>
        <v>0</v>
      </c>
    </row>
    <row r="31" spans="1:3" s="324" customFormat="1" ht="12" customHeight="1">
      <c r="A31" s="318" t="s">
        <v>89</v>
      </c>
      <c r="B31" s="319" t="s">
        <v>284</v>
      </c>
      <c r="C31" s="40"/>
    </row>
    <row r="32" spans="1:3" s="324" customFormat="1" ht="12" customHeight="1">
      <c r="A32" s="318" t="s">
        <v>90</v>
      </c>
      <c r="B32" s="320" t="s">
        <v>285</v>
      </c>
      <c r="C32" s="219"/>
    </row>
    <row r="33" spans="1:3" s="324" customFormat="1" ht="12" customHeight="1" thickBot="1">
      <c r="A33" s="317" t="s">
        <v>91</v>
      </c>
      <c r="B33" s="85" t="s">
        <v>286</v>
      </c>
      <c r="C33" s="47"/>
    </row>
    <row r="34" spans="1:3" s="256" customFormat="1" ht="12" customHeight="1" thickBot="1">
      <c r="A34" s="135" t="s">
        <v>22</v>
      </c>
      <c r="B34" s="67" t="s">
        <v>372</v>
      </c>
      <c r="C34" s="231"/>
    </row>
    <row r="35" spans="1:3" s="256" customFormat="1" ht="12" customHeight="1" thickBot="1">
      <c r="A35" s="135" t="s">
        <v>23</v>
      </c>
      <c r="B35" s="67" t="s">
        <v>404</v>
      </c>
      <c r="C35" s="248"/>
    </row>
    <row r="36" spans="1:3" s="256" customFormat="1" ht="12" customHeight="1" thickBot="1">
      <c r="A36" s="127" t="s">
        <v>24</v>
      </c>
      <c r="B36" s="67" t="s">
        <v>524</v>
      </c>
      <c r="C36" s="249">
        <f>+C8+C20+C25+C26+C30+C34+C35</f>
        <v>0</v>
      </c>
    </row>
    <row r="37" spans="1:3" s="256" customFormat="1" ht="12" customHeight="1" thickBot="1">
      <c r="A37" s="165" t="s">
        <v>25</v>
      </c>
      <c r="B37" s="67" t="s">
        <v>406</v>
      </c>
      <c r="C37" s="249">
        <f>+C38+C39+C40</f>
        <v>0</v>
      </c>
    </row>
    <row r="38" spans="1:3" s="256" customFormat="1" ht="12" customHeight="1">
      <c r="A38" s="318" t="s">
        <v>407</v>
      </c>
      <c r="B38" s="319" t="s">
        <v>229</v>
      </c>
      <c r="C38" s="40"/>
    </row>
    <row r="39" spans="1:3" s="256" customFormat="1" ht="12" customHeight="1">
      <c r="A39" s="318" t="s">
        <v>408</v>
      </c>
      <c r="B39" s="320" t="s">
        <v>2</v>
      </c>
      <c r="C39" s="219"/>
    </row>
    <row r="40" spans="1:3" s="324" customFormat="1" ht="12" customHeight="1" thickBot="1">
      <c r="A40" s="317" t="s">
        <v>409</v>
      </c>
      <c r="B40" s="85" t="s">
        <v>410</v>
      </c>
      <c r="C40" s="47"/>
    </row>
    <row r="41" spans="1:3" s="324" customFormat="1" ht="15" customHeight="1" thickBot="1">
      <c r="A41" s="165" t="s">
        <v>26</v>
      </c>
      <c r="B41" s="491" t="s">
        <v>411</v>
      </c>
      <c r="C41" s="252">
        <f>+C36+C37</f>
        <v>0</v>
      </c>
    </row>
    <row r="42" spans="1:3" s="324" customFormat="1" ht="15" customHeight="1">
      <c r="A42" s="166"/>
      <c r="B42" s="167"/>
      <c r="C42" s="250"/>
    </row>
    <row r="43" spans="1:3" ht="13.5" thickBot="1">
      <c r="A43" s="168"/>
      <c r="B43" s="169"/>
      <c r="C43" s="251"/>
    </row>
    <row r="44" spans="1:3" s="323" customFormat="1" ht="16.5" customHeight="1" thickBot="1">
      <c r="A44" s="170"/>
      <c r="B44" s="171" t="s">
        <v>55</v>
      </c>
      <c r="C44" s="252"/>
    </row>
    <row r="45" spans="1:3" s="325" customFormat="1" ht="12" customHeight="1" thickBot="1">
      <c r="A45" s="135" t="s">
        <v>17</v>
      </c>
      <c r="B45" s="67" t="s">
        <v>412</v>
      </c>
      <c r="C45" s="218">
        <f>SUM(C46:C50)</f>
        <v>0</v>
      </c>
    </row>
    <row r="46" spans="1:3" ht="12" customHeight="1">
      <c r="A46" s="317" t="s">
        <v>96</v>
      </c>
      <c r="B46" s="8" t="s">
        <v>47</v>
      </c>
      <c r="C46" s="40"/>
    </row>
    <row r="47" spans="1:3" ht="12" customHeight="1">
      <c r="A47" s="317" t="s">
        <v>97</v>
      </c>
      <c r="B47" s="7" t="s">
        <v>177</v>
      </c>
      <c r="C47" s="43"/>
    </row>
    <row r="48" spans="1:3" ht="12" customHeight="1">
      <c r="A48" s="317" t="s">
        <v>98</v>
      </c>
      <c r="B48" s="7" t="s">
        <v>134</v>
      </c>
      <c r="C48" s="43"/>
    </row>
    <row r="49" spans="1:3" ht="12" customHeight="1">
      <c r="A49" s="317" t="s">
        <v>99</v>
      </c>
      <c r="B49" s="7" t="s">
        <v>178</v>
      </c>
      <c r="C49" s="43"/>
    </row>
    <row r="50" spans="1:3" ht="12" customHeight="1" thickBot="1">
      <c r="A50" s="317" t="s">
        <v>142</v>
      </c>
      <c r="B50" s="7" t="s">
        <v>179</v>
      </c>
      <c r="C50" s="43"/>
    </row>
    <row r="51" spans="1:3" ht="12" customHeight="1" thickBot="1">
      <c r="A51" s="135" t="s">
        <v>18</v>
      </c>
      <c r="B51" s="67" t="s">
        <v>413</v>
      </c>
      <c r="C51" s="218">
        <f>SUM(C52:C54)</f>
        <v>0</v>
      </c>
    </row>
    <row r="52" spans="1:3" s="325" customFormat="1" ht="12" customHeight="1">
      <c r="A52" s="317" t="s">
        <v>102</v>
      </c>
      <c r="B52" s="8" t="s">
        <v>222</v>
      </c>
      <c r="C52" s="40"/>
    </row>
    <row r="53" spans="1:3" ht="12" customHeight="1">
      <c r="A53" s="317" t="s">
        <v>103</v>
      </c>
      <c r="B53" s="7" t="s">
        <v>181</v>
      </c>
      <c r="C53" s="43"/>
    </row>
    <row r="54" spans="1:3" ht="12" customHeight="1">
      <c r="A54" s="317" t="s">
        <v>104</v>
      </c>
      <c r="B54" s="7" t="s">
        <v>56</v>
      </c>
      <c r="C54" s="43"/>
    </row>
    <row r="55" spans="1:3" ht="12" customHeight="1" thickBot="1">
      <c r="A55" s="317" t="s">
        <v>105</v>
      </c>
      <c r="B55" s="7" t="s">
        <v>521</v>
      </c>
      <c r="C55" s="43"/>
    </row>
    <row r="56" spans="1:3" ht="15" customHeight="1" thickBot="1">
      <c r="A56" s="135" t="s">
        <v>19</v>
      </c>
      <c r="B56" s="67" t="s">
        <v>13</v>
      </c>
      <c r="C56" s="231"/>
    </row>
    <row r="57" spans="1:3" ht="13.5" thickBot="1">
      <c r="A57" s="135" t="s">
        <v>20</v>
      </c>
      <c r="B57" s="172" t="s">
        <v>527</v>
      </c>
      <c r="C57" s="253">
        <f>+C45+C51+C56</f>
        <v>0</v>
      </c>
    </row>
    <row r="58" ht="15" customHeight="1" thickBot="1">
      <c r="C58" s="494"/>
    </row>
    <row r="59" spans="1:3" ht="14.25" customHeight="1" thickBot="1">
      <c r="A59" s="173" t="s">
        <v>516</v>
      </c>
      <c r="B59" s="174"/>
      <c r="C59" s="65"/>
    </row>
    <row r="60" spans="1:3" ht="13.5" thickBot="1">
      <c r="A60" s="173" t="s">
        <v>199</v>
      </c>
      <c r="B60" s="174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view="pageLayout" zoomScaleNormal="145" workbookViewId="0" topLeftCell="A31">
      <selection activeCell="C2" sqref="C2"/>
    </sheetView>
  </sheetViews>
  <sheetFormatPr defaultColWidth="9.00390625" defaultRowHeight="12.75"/>
  <cols>
    <col min="1" max="1" width="13.875" style="492" customWidth="1"/>
    <col min="2" max="2" width="79.125" style="493" customWidth="1"/>
    <col min="3" max="3" width="25.00390625" style="493" customWidth="1"/>
    <col min="4" max="16384" width="9.375" style="493" customWidth="1"/>
  </cols>
  <sheetData>
    <row r="1" spans="1:3" s="154" customFormat="1" ht="21" customHeight="1" thickBot="1">
      <c r="A1" s="153"/>
      <c r="B1" s="155"/>
      <c r="C1" s="371" t="str">
        <f>+CONCATENATE("9.3.3. melléklet az 1/",LEFT(ÖSSZEFÜGGÉSEK!A5,4),". (III. 19.) önkormányzati rendelethez")</f>
        <v>9.3.3. melléklet az 1/2018. (III. 19.) önkormányzati rendelethez</v>
      </c>
    </row>
    <row r="2" spans="1:3" s="321" customFormat="1" ht="25.5" customHeight="1">
      <c r="A2" s="280" t="s">
        <v>197</v>
      </c>
      <c r="B2" s="241" t="s">
        <v>568</v>
      </c>
      <c r="C2" s="254" t="s">
        <v>58</v>
      </c>
    </row>
    <row r="3" spans="1:3" s="321" customFormat="1" ht="24.75" thickBot="1">
      <c r="A3" s="315" t="s">
        <v>196</v>
      </c>
      <c r="B3" s="242" t="s">
        <v>528</v>
      </c>
      <c r="C3" s="255" t="s">
        <v>58</v>
      </c>
    </row>
    <row r="4" spans="1:3" s="322" customFormat="1" ht="15.75" customHeight="1" thickBot="1">
      <c r="A4" s="157"/>
      <c r="B4" s="157"/>
      <c r="C4" s="158" t="str">
        <f>'9.3.2. sz. mell'!C4</f>
        <v>Forintban!</v>
      </c>
    </row>
    <row r="5" spans="1:3" ht="13.5" thickBot="1">
      <c r="A5" s="281" t="s">
        <v>198</v>
      </c>
      <c r="B5" s="159" t="s">
        <v>560</v>
      </c>
      <c r="C5" s="372" t="s">
        <v>53</v>
      </c>
    </row>
    <row r="6" spans="1:3" s="323" customFormat="1" ht="12.75" customHeight="1" thickBot="1">
      <c r="A6" s="127"/>
      <c r="B6" s="128" t="s">
        <v>490</v>
      </c>
      <c r="C6" s="129" t="s">
        <v>491</v>
      </c>
    </row>
    <row r="7" spans="1:3" s="323" customFormat="1" ht="15.75" customHeight="1" thickBot="1">
      <c r="A7" s="161"/>
      <c r="B7" s="162" t="s">
        <v>54</v>
      </c>
      <c r="C7" s="163"/>
    </row>
    <row r="8" spans="1:3" s="256" customFormat="1" ht="12" customHeight="1" thickBot="1">
      <c r="A8" s="127" t="s">
        <v>17</v>
      </c>
      <c r="B8" s="164" t="s">
        <v>517</v>
      </c>
      <c r="C8" s="218">
        <f>SUM(C9:C19)</f>
        <v>0</v>
      </c>
    </row>
    <row r="9" spans="1:3" s="256" customFormat="1" ht="12" customHeight="1">
      <c r="A9" s="316" t="s">
        <v>96</v>
      </c>
      <c r="B9" s="9" t="s">
        <v>270</v>
      </c>
      <c r="C9" s="246"/>
    </row>
    <row r="10" spans="1:3" s="256" customFormat="1" ht="12" customHeight="1">
      <c r="A10" s="317" t="s">
        <v>97</v>
      </c>
      <c r="B10" s="7" t="s">
        <v>271</v>
      </c>
      <c r="C10" s="216"/>
    </row>
    <row r="11" spans="1:3" s="256" customFormat="1" ht="12" customHeight="1">
      <c r="A11" s="317" t="s">
        <v>98</v>
      </c>
      <c r="B11" s="7" t="s">
        <v>272</v>
      </c>
      <c r="C11" s="216"/>
    </row>
    <row r="12" spans="1:3" s="256" customFormat="1" ht="12" customHeight="1">
      <c r="A12" s="317" t="s">
        <v>99</v>
      </c>
      <c r="B12" s="7" t="s">
        <v>273</v>
      </c>
      <c r="C12" s="216"/>
    </row>
    <row r="13" spans="1:3" s="256" customFormat="1" ht="12" customHeight="1">
      <c r="A13" s="317" t="s">
        <v>142</v>
      </c>
      <c r="B13" s="7" t="s">
        <v>274</v>
      </c>
      <c r="C13" s="216"/>
    </row>
    <row r="14" spans="1:3" s="256" customFormat="1" ht="12" customHeight="1">
      <c r="A14" s="317" t="s">
        <v>100</v>
      </c>
      <c r="B14" s="7" t="s">
        <v>396</v>
      </c>
      <c r="C14" s="216"/>
    </row>
    <row r="15" spans="1:3" s="256" customFormat="1" ht="12" customHeight="1">
      <c r="A15" s="317" t="s">
        <v>101</v>
      </c>
      <c r="B15" s="6" t="s">
        <v>397</v>
      </c>
      <c r="C15" s="216"/>
    </row>
    <row r="16" spans="1:3" s="256" customFormat="1" ht="12" customHeight="1">
      <c r="A16" s="317" t="s">
        <v>111</v>
      </c>
      <c r="B16" s="7" t="s">
        <v>277</v>
      </c>
      <c r="C16" s="247"/>
    </row>
    <row r="17" spans="1:3" s="324" customFormat="1" ht="12" customHeight="1">
      <c r="A17" s="317" t="s">
        <v>112</v>
      </c>
      <c r="B17" s="7" t="s">
        <v>278</v>
      </c>
      <c r="C17" s="216"/>
    </row>
    <row r="18" spans="1:3" s="324" customFormat="1" ht="12" customHeight="1">
      <c r="A18" s="317" t="s">
        <v>113</v>
      </c>
      <c r="B18" s="7" t="s">
        <v>433</v>
      </c>
      <c r="C18" s="217"/>
    </row>
    <row r="19" spans="1:3" s="324" customFormat="1" ht="12" customHeight="1" thickBot="1">
      <c r="A19" s="317" t="s">
        <v>114</v>
      </c>
      <c r="B19" s="6" t="s">
        <v>279</v>
      </c>
      <c r="C19" s="217"/>
    </row>
    <row r="20" spans="1:3" s="256" customFormat="1" ht="12" customHeight="1" thickBot="1">
      <c r="A20" s="127" t="s">
        <v>18</v>
      </c>
      <c r="B20" s="164" t="s">
        <v>398</v>
      </c>
      <c r="C20" s="218">
        <f>SUM(C21:C23)</f>
        <v>0</v>
      </c>
    </row>
    <row r="21" spans="1:3" s="324" customFormat="1" ht="12" customHeight="1">
      <c r="A21" s="317" t="s">
        <v>102</v>
      </c>
      <c r="B21" s="8" t="s">
        <v>251</v>
      </c>
      <c r="C21" s="216"/>
    </row>
    <row r="22" spans="1:3" s="324" customFormat="1" ht="12" customHeight="1">
      <c r="A22" s="317" t="s">
        <v>103</v>
      </c>
      <c r="B22" s="7" t="s">
        <v>399</v>
      </c>
      <c r="C22" s="216"/>
    </row>
    <row r="23" spans="1:3" s="324" customFormat="1" ht="12" customHeight="1">
      <c r="A23" s="317" t="s">
        <v>104</v>
      </c>
      <c r="B23" s="7" t="s">
        <v>400</v>
      </c>
      <c r="C23" s="216"/>
    </row>
    <row r="24" spans="1:3" s="324" customFormat="1" ht="12" customHeight="1" thickBot="1">
      <c r="A24" s="317" t="s">
        <v>105</v>
      </c>
      <c r="B24" s="7" t="s">
        <v>522</v>
      </c>
      <c r="C24" s="216"/>
    </row>
    <row r="25" spans="1:3" s="324" customFormat="1" ht="12" customHeight="1" thickBot="1">
      <c r="A25" s="135" t="s">
        <v>19</v>
      </c>
      <c r="B25" s="67" t="s">
        <v>168</v>
      </c>
      <c r="C25" s="231"/>
    </row>
    <row r="26" spans="1:3" s="324" customFormat="1" ht="12" customHeight="1" thickBot="1">
      <c r="A26" s="135" t="s">
        <v>20</v>
      </c>
      <c r="B26" s="67" t="s">
        <v>401</v>
      </c>
      <c r="C26" s="218">
        <f>+C27+C28</f>
        <v>0</v>
      </c>
    </row>
    <row r="27" spans="1:3" s="324" customFormat="1" ht="12" customHeight="1">
      <c r="A27" s="318" t="s">
        <v>261</v>
      </c>
      <c r="B27" s="319" t="s">
        <v>399</v>
      </c>
      <c r="C27" s="40"/>
    </row>
    <row r="28" spans="1:3" s="324" customFormat="1" ht="12" customHeight="1">
      <c r="A28" s="318" t="s">
        <v>262</v>
      </c>
      <c r="B28" s="320" t="s">
        <v>402</v>
      </c>
      <c r="C28" s="219"/>
    </row>
    <row r="29" spans="1:3" s="324" customFormat="1" ht="12" customHeight="1" thickBot="1">
      <c r="A29" s="317" t="s">
        <v>263</v>
      </c>
      <c r="B29" s="85" t="s">
        <v>523</v>
      </c>
      <c r="C29" s="47"/>
    </row>
    <row r="30" spans="1:3" s="324" customFormat="1" ht="12" customHeight="1" thickBot="1">
      <c r="A30" s="135" t="s">
        <v>21</v>
      </c>
      <c r="B30" s="67" t="s">
        <v>403</v>
      </c>
      <c r="C30" s="218">
        <f>+C31+C32+C33</f>
        <v>0</v>
      </c>
    </row>
    <row r="31" spans="1:3" s="324" customFormat="1" ht="12" customHeight="1">
      <c r="A31" s="318" t="s">
        <v>89</v>
      </c>
      <c r="B31" s="319" t="s">
        <v>284</v>
      </c>
      <c r="C31" s="40"/>
    </row>
    <row r="32" spans="1:3" s="324" customFormat="1" ht="12" customHeight="1">
      <c r="A32" s="318" t="s">
        <v>90</v>
      </c>
      <c r="B32" s="320" t="s">
        <v>285</v>
      </c>
      <c r="C32" s="219"/>
    </row>
    <row r="33" spans="1:3" s="324" customFormat="1" ht="12" customHeight="1" thickBot="1">
      <c r="A33" s="317" t="s">
        <v>91</v>
      </c>
      <c r="B33" s="85" t="s">
        <v>286</v>
      </c>
      <c r="C33" s="47"/>
    </row>
    <row r="34" spans="1:3" s="256" customFormat="1" ht="12" customHeight="1" thickBot="1">
      <c r="A34" s="135" t="s">
        <v>22</v>
      </c>
      <c r="B34" s="67" t="s">
        <v>372</v>
      </c>
      <c r="C34" s="231"/>
    </row>
    <row r="35" spans="1:3" s="256" customFormat="1" ht="12" customHeight="1" thickBot="1">
      <c r="A35" s="135" t="s">
        <v>23</v>
      </c>
      <c r="B35" s="67" t="s">
        <v>404</v>
      </c>
      <c r="C35" s="248"/>
    </row>
    <row r="36" spans="1:3" s="256" customFormat="1" ht="12" customHeight="1" thickBot="1">
      <c r="A36" s="127" t="s">
        <v>24</v>
      </c>
      <c r="B36" s="67" t="s">
        <v>524</v>
      </c>
      <c r="C36" s="249">
        <f>+C8+C20+C25+C26+C30+C34+C35</f>
        <v>0</v>
      </c>
    </row>
    <row r="37" spans="1:3" s="256" customFormat="1" ht="12" customHeight="1" thickBot="1">
      <c r="A37" s="165" t="s">
        <v>25</v>
      </c>
      <c r="B37" s="67" t="s">
        <v>406</v>
      </c>
      <c r="C37" s="249">
        <f>+C38+C39+C40</f>
        <v>0</v>
      </c>
    </row>
    <row r="38" spans="1:3" s="256" customFormat="1" ht="12" customHeight="1">
      <c r="A38" s="318" t="s">
        <v>407</v>
      </c>
      <c r="B38" s="319" t="s">
        <v>229</v>
      </c>
      <c r="C38" s="40"/>
    </row>
    <row r="39" spans="1:3" s="256" customFormat="1" ht="12" customHeight="1">
      <c r="A39" s="318" t="s">
        <v>408</v>
      </c>
      <c r="B39" s="320" t="s">
        <v>2</v>
      </c>
      <c r="C39" s="219"/>
    </row>
    <row r="40" spans="1:3" s="324" customFormat="1" ht="12" customHeight="1" thickBot="1">
      <c r="A40" s="317" t="s">
        <v>409</v>
      </c>
      <c r="B40" s="85" t="s">
        <v>410</v>
      </c>
      <c r="C40" s="47"/>
    </row>
    <row r="41" spans="1:3" s="324" customFormat="1" ht="15" customHeight="1" thickBot="1">
      <c r="A41" s="165" t="s">
        <v>26</v>
      </c>
      <c r="B41" s="491" t="s">
        <v>411</v>
      </c>
      <c r="C41" s="252">
        <f>+C36+C37</f>
        <v>0</v>
      </c>
    </row>
    <row r="42" spans="1:3" s="324" customFormat="1" ht="15" customHeight="1">
      <c r="A42" s="166"/>
      <c r="B42" s="167"/>
      <c r="C42" s="250"/>
    </row>
    <row r="43" spans="1:3" ht="13.5" thickBot="1">
      <c r="A43" s="168"/>
      <c r="B43" s="169"/>
      <c r="C43" s="251"/>
    </row>
    <row r="44" spans="1:3" s="323" customFormat="1" ht="16.5" customHeight="1" thickBot="1">
      <c r="A44" s="170"/>
      <c r="B44" s="171" t="s">
        <v>55</v>
      </c>
      <c r="C44" s="252"/>
    </row>
    <row r="45" spans="1:3" s="325" customFormat="1" ht="12" customHeight="1" thickBot="1">
      <c r="A45" s="135" t="s">
        <v>17</v>
      </c>
      <c r="B45" s="67" t="s">
        <v>412</v>
      </c>
      <c r="C45" s="218">
        <f>SUM(C46:C50)</f>
        <v>0</v>
      </c>
    </row>
    <row r="46" spans="1:3" ht="12" customHeight="1">
      <c r="A46" s="317" t="s">
        <v>96</v>
      </c>
      <c r="B46" s="8" t="s">
        <v>47</v>
      </c>
      <c r="C46" s="40"/>
    </row>
    <row r="47" spans="1:3" ht="12" customHeight="1">
      <c r="A47" s="317" t="s">
        <v>97</v>
      </c>
      <c r="B47" s="7" t="s">
        <v>177</v>
      </c>
      <c r="C47" s="43"/>
    </row>
    <row r="48" spans="1:3" ht="12" customHeight="1">
      <c r="A48" s="317" t="s">
        <v>98</v>
      </c>
      <c r="B48" s="7" t="s">
        <v>134</v>
      </c>
      <c r="C48" s="43"/>
    </row>
    <row r="49" spans="1:3" ht="12" customHeight="1">
      <c r="A49" s="317" t="s">
        <v>99</v>
      </c>
      <c r="B49" s="7" t="s">
        <v>178</v>
      </c>
      <c r="C49" s="43"/>
    </row>
    <row r="50" spans="1:3" ht="12" customHeight="1" thickBot="1">
      <c r="A50" s="317" t="s">
        <v>142</v>
      </c>
      <c r="B50" s="7" t="s">
        <v>179</v>
      </c>
      <c r="C50" s="43"/>
    </row>
    <row r="51" spans="1:3" ht="12" customHeight="1" thickBot="1">
      <c r="A51" s="135" t="s">
        <v>18</v>
      </c>
      <c r="B51" s="67" t="s">
        <v>413</v>
      </c>
      <c r="C51" s="218">
        <f>SUM(C52:C54)</f>
        <v>0</v>
      </c>
    </row>
    <row r="52" spans="1:3" s="325" customFormat="1" ht="12" customHeight="1">
      <c r="A52" s="317" t="s">
        <v>102</v>
      </c>
      <c r="B52" s="8" t="s">
        <v>222</v>
      </c>
      <c r="C52" s="40"/>
    </row>
    <row r="53" spans="1:3" ht="12" customHeight="1">
      <c r="A53" s="317" t="s">
        <v>103</v>
      </c>
      <c r="B53" s="7" t="s">
        <v>181</v>
      </c>
      <c r="C53" s="43"/>
    </row>
    <row r="54" spans="1:3" ht="12" customHeight="1">
      <c r="A54" s="317" t="s">
        <v>104</v>
      </c>
      <c r="B54" s="7" t="s">
        <v>56</v>
      </c>
      <c r="C54" s="43"/>
    </row>
    <row r="55" spans="1:3" ht="12" customHeight="1" thickBot="1">
      <c r="A55" s="317" t="s">
        <v>105</v>
      </c>
      <c r="B55" s="7" t="s">
        <v>521</v>
      </c>
      <c r="C55" s="43"/>
    </row>
    <row r="56" spans="1:3" ht="15" customHeight="1" thickBot="1">
      <c r="A56" s="135" t="s">
        <v>19</v>
      </c>
      <c r="B56" s="67" t="s">
        <v>13</v>
      </c>
      <c r="C56" s="231"/>
    </row>
    <row r="57" spans="1:3" ht="13.5" thickBot="1">
      <c r="A57" s="135" t="s">
        <v>20</v>
      </c>
      <c r="B57" s="172" t="s">
        <v>527</v>
      </c>
      <c r="C57" s="253">
        <f>+C45+C51+C56</f>
        <v>0</v>
      </c>
    </row>
    <row r="58" ht="15" customHeight="1" thickBot="1">
      <c r="C58" s="494"/>
    </row>
    <row r="59" spans="1:3" ht="14.25" customHeight="1" thickBot="1">
      <c r="A59" s="173" t="s">
        <v>516</v>
      </c>
      <c r="B59" s="174"/>
      <c r="C59" s="65"/>
    </row>
    <row r="60" spans="1:3" ht="13.5" thickBot="1">
      <c r="A60" s="173" t="s">
        <v>199</v>
      </c>
      <c r="B60" s="174"/>
      <c r="C60" s="6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B9" sqref="B9"/>
    </sheetView>
  </sheetViews>
  <sheetFormatPr defaultColWidth="9.00390625" defaultRowHeight="12.75"/>
  <cols>
    <col min="1" max="1" width="5.50390625" style="536" customWidth="1"/>
    <col min="2" max="2" width="33.125" style="536" customWidth="1"/>
    <col min="3" max="3" width="12.375" style="536" customWidth="1"/>
    <col min="4" max="4" width="11.50390625" style="536" customWidth="1"/>
    <col min="5" max="5" width="11.375" style="536" customWidth="1"/>
    <col min="6" max="6" width="11.00390625" style="536" customWidth="1"/>
    <col min="7" max="7" width="14.375" style="536" customWidth="1"/>
    <col min="8" max="16384" width="9.375" style="536" customWidth="1"/>
  </cols>
  <sheetData>
    <row r="1" spans="1:7" ht="43.5" customHeight="1">
      <c r="A1" s="740" t="s">
        <v>3</v>
      </c>
      <c r="B1" s="740"/>
      <c r="C1" s="740"/>
      <c r="D1" s="740"/>
      <c r="E1" s="740"/>
      <c r="F1" s="740"/>
      <c r="G1" s="740"/>
    </row>
    <row r="3" spans="1:7" s="618" customFormat="1" ht="27" customHeight="1">
      <c r="A3" s="616" t="s">
        <v>203</v>
      </c>
      <c r="B3" s="617"/>
      <c r="C3" s="739" t="s">
        <v>567</v>
      </c>
      <c r="D3" s="739"/>
      <c r="E3" s="739"/>
      <c r="F3" s="739"/>
      <c r="G3" s="739"/>
    </row>
    <row r="4" spans="1:7" s="618" customFormat="1" ht="15.75">
      <c r="A4" s="617"/>
      <c r="B4" s="617"/>
      <c r="C4" s="617"/>
      <c r="D4" s="617"/>
      <c r="E4" s="617"/>
      <c r="F4" s="617"/>
      <c r="G4" s="617"/>
    </row>
    <row r="5" spans="1:7" s="618" customFormat="1" ht="24.75" customHeight="1">
      <c r="A5" s="616" t="s">
        <v>204</v>
      </c>
      <c r="B5" s="617"/>
      <c r="C5" s="739" t="s">
        <v>569</v>
      </c>
      <c r="D5" s="739"/>
      <c r="E5" s="739"/>
      <c r="F5" s="739"/>
      <c r="G5" s="617"/>
    </row>
    <row r="6" spans="1:7" s="620" customFormat="1" ht="12.75">
      <c r="A6" s="619"/>
      <c r="B6" s="619"/>
      <c r="C6" s="619"/>
      <c r="D6" s="619"/>
      <c r="E6" s="619"/>
      <c r="F6" s="619"/>
      <c r="G6" s="619"/>
    </row>
    <row r="7" spans="1:7" s="104" customFormat="1" ht="15" customHeight="1">
      <c r="A7" s="188" t="s">
        <v>703</v>
      </c>
      <c r="B7" s="187"/>
      <c r="C7" s="187"/>
      <c r="D7" s="175"/>
      <c r="E7" s="175"/>
      <c r="F7" s="175"/>
      <c r="G7" s="175"/>
    </row>
    <row r="8" spans="1:7" s="104" customFormat="1" ht="15" customHeight="1" thickBot="1">
      <c r="A8" s="188" t="s">
        <v>690</v>
      </c>
      <c r="B8" s="175"/>
      <c r="C8" s="175"/>
      <c r="D8" s="175"/>
      <c r="E8" s="175"/>
      <c r="F8" s="175"/>
      <c r="G8" s="362" t="str">
        <f>'9.3.3. sz. mell'!C4</f>
        <v>Forintban!</v>
      </c>
    </row>
    <row r="9" spans="1:7" s="624" customFormat="1" ht="42" customHeight="1" thickBot="1">
      <c r="A9" s="621" t="s">
        <v>15</v>
      </c>
      <c r="B9" s="622" t="s">
        <v>205</v>
      </c>
      <c r="C9" s="622" t="s">
        <v>206</v>
      </c>
      <c r="D9" s="622" t="s">
        <v>207</v>
      </c>
      <c r="E9" s="622" t="s">
        <v>208</v>
      </c>
      <c r="F9" s="622" t="s">
        <v>209</v>
      </c>
      <c r="G9" s="623" t="s">
        <v>51</v>
      </c>
    </row>
    <row r="10" spans="1:7" ht="24" customHeight="1">
      <c r="A10" s="176" t="s">
        <v>17</v>
      </c>
      <c r="B10" s="133" t="s">
        <v>210</v>
      </c>
      <c r="C10" s="105"/>
      <c r="D10" s="105"/>
      <c r="E10" s="105"/>
      <c r="F10" s="105"/>
      <c r="G10" s="177">
        <f>SUM(C10:F10)</f>
        <v>0</v>
      </c>
    </row>
    <row r="11" spans="1:7" ht="24" customHeight="1">
      <c r="A11" s="178" t="s">
        <v>18</v>
      </c>
      <c r="B11" s="134" t="s">
        <v>211</v>
      </c>
      <c r="C11" s="106"/>
      <c r="D11" s="106"/>
      <c r="E11" s="106"/>
      <c r="F11" s="106"/>
      <c r="G11" s="179">
        <f aca="true" t="shared" si="0" ref="G11:G16">SUM(C11:F11)</f>
        <v>0</v>
      </c>
    </row>
    <row r="12" spans="1:7" ht="24" customHeight="1">
      <c r="A12" s="178" t="s">
        <v>19</v>
      </c>
      <c r="B12" s="134" t="s">
        <v>212</v>
      </c>
      <c r="C12" s="106"/>
      <c r="D12" s="106"/>
      <c r="E12" s="106"/>
      <c r="F12" s="106"/>
      <c r="G12" s="179">
        <f t="shared" si="0"/>
        <v>0</v>
      </c>
    </row>
    <row r="13" spans="1:7" ht="24" customHeight="1">
      <c r="A13" s="178" t="s">
        <v>20</v>
      </c>
      <c r="B13" s="134" t="s">
        <v>213</v>
      </c>
      <c r="C13" s="106"/>
      <c r="D13" s="106"/>
      <c r="E13" s="106"/>
      <c r="F13" s="106"/>
      <c r="G13" s="179">
        <f t="shared" si="0"/>
        <v>0</v>
      </c>
    </row>
    <row r="14" spans="1:7" ht="24" customHeight="1">
      <c r="A14" s="178" t="s">
        <v>21</v>
      </c>
      <c r="B14" s="134" t="s">
        <v>214</v>
      </c>
      <c r="C14" s="106"/>
      <c r="D14" s="106"/>
      <c r="E14" s="106"/>
      <c r="F14" s="106"/>
      <c r="G14" s="179">
        <f t="shared" si="0"/>
        <v>0</v>
      </c>
    </row>
    <row r="15" spans="1:7" ht="24" customHeight="1" thickBot="1">
      <c r="A15" s="180" t="s">
        <v>22</v>
      </c>
      <c r="B15" s="181" t="s">
        <v>215</v>
      </c>
      <c r="C15" s="107"/>
      <c r="D15" s="107"/>
      <c r="E15" s="107"/>
      <c r="F15" s="107"/>
      <c r="G15" s="182">
        <f t="shared" si="0"/>
        <v>0</v>
      </c>
    </row>
    <row r="16" spans="1:7" s="625" customFormat="1" ht="24" customHeight="1" thickBot="1">
      <c r="A16" s="183" t="s">
        <v>23</v>
      </c>
      <c r="B16" s="184" t="s">
        <v>51</v>
      </c>
      <c r="C16" s="185">
        <f>SUM(C10:C15)</f>
        <v>0</v>
      </c>
      <c r="D16" s="185">
        <f>SUM(D10:D15)</f>
        <v>0</v>
      </c>
      <c r="E16" s="185">
        <f>SUM(E10:E15)</f>
        <v>0</v>
      </c>
      <c r="F16" s="185">
        <f>SUM(F10:F15)</f>
        <v>0</v>
      </c>
      <c r="G16" s="186">
        <f t="shared" si="0"/>
        <v>0</v>
      </c>
    </row>
    <row r="17" spans="1:7" s="620" customFormat="1" ht="12.75">
      <c r="A17" s="619"/>
      <c r="B17" s="619"/>
      <c r="C17" s="619"/>
      <c r="D17" s="619"/>
      <c r="E17" s="619"/>
      <c r="F17" s="619"/>
      <c r="G17" s="619"/>
    </row>
    <row r="18" spans="1:7" s="620" customFormat="1" ht="12.75">
      <c r="A18" s="619"/>
      <c r="B18" s="619"/>
      <c r="C18" s="619"/>
      <c r="D18" s="619"/>
      <c r="E18" s="619"/>
      <c r="F18" s="619"/>
      <c r="G18" s="619"/>
    </row>
    <row r="19" spans="1:7" s="620" customFormat="1" ht="13.5">
      <c r="A19" s="452" t="s">
        <v>696</v>
      </c>
      <c r="B19" s="619"/>
      <c r="C19" s="619"/>
      <c r="D19" s="619"/>
      <c r="E19" s="619"/>
      <c r="F19" s="619"/>
      <c r="G19" s="619"/>
    </row>
    <row r="20" spans="1:7" s="620" customFormat="1" ht="15.75">
      <c r="A20" s="618"/>
      <c r="B20" s="619"/>
      <c r="C20" s="619"/>
      <c r="D20" s="619"/>
      <c r="E20" s="619"/>
      <c r="F20" s="619"/>
      <c r="G20" s="619"/>
    </row>
    <row r="21" spans="1:7" s="620" customFormat="1" ht="12.75">
      <c r="A21" s="619"/>
      <c r="B21" s="619"/>
      <c r="C21" s="619"/>
      <c r="D21" s="619"/>
      <c r="E21" s="619"/>
      <c r="F21" s="619"/>
      <c r="G21" s="619"/>
    </row>
    <row r="22" spans="1:7" ht="12.75">
      <c r="A22" s="619"/>
      <c r="B22" s="619"/>
      <c r="C22" s="619"/>
      <c r="D22" s="619"/>
      <c r="E22" s="619"/>
      <c r="F22" s="619"/>
      <c r="G22" s="619"/>
    </row>
    <row r="23" spans="1:7" ht="12.75">
      <c r="A23" s="619"/>
      <c r="B23" s="619"/>
      <c r="C23" s="620"/>
      <c r="D23" s="620"/>
      <c r="E23" s="620"/>
      <c r="F23" s="620"/>
      <c r="G23" s="619"/>
    </row>
    <row r="24" spans="1:7" ht="13.5">
      <c r="A24" s="619"/>
      <c r="B24" s="619"/>
      <c r="C24" s="626"/>
      <c r="D24" s="627" t="s">
        <v>216</v>
      </c>
      <c r="E24" s="627"/>
      <c r="F24" s="626"/>
      <c r="G24" s="619"/>
    </row>
    <row r="25" spans="3:6" ht="13.5">
      <c r="C25" s="628"/>
      <c r="D25" s="629"/>
      <c r="E25" s="629"/>
      <c r="F25" s="628"/>
    </row>
    <row r="26" spans="3:6" ht="13.5">
      <c r="C26" s="628"/>
      <c r="D26" s="629"/>
      <c r="E26" s="629"/>
      <c r="F26" s="628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10.1. melléklet az 1/2018. (III. 19.)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view="pageLayout" zoomScaleNormal="130" workbookViewId="0" topLeftCell="A1">
      <selection activeCell="B11" sqref="B11"/>
    </sheetView>
  </sheetViews>
  <sheetFormatPr defaultColWidth="9.00390625" defaultRowHeight="12.75"/>
  <cols>
    <col min="1" max="1" width="5.50390625" style="536" customWidth="1"/>
    <col min="2" max="2" width="33.125" style="536" customWidth="1"/>
    <col min="3" max="3" width="12.375" style="536" customWidth="1"/>
    <col min="4" max="4" width="11.50390625" style="536" customWidth="1"/>
    <col min="5" max="5" width="11.375" style="536" customWidth="1"/>
    <col min="6" max="6" width="11.00390625" style="536" customWidth="1"/>
    <col min="7" max="7" width="14.375" style="536" customWidth="1"/>
    <col min="8" max="16384" width="9.375" style="536" customWidth="1"/>
  </cols>
  <sheetData>
    <row r="1" spans="1:7" ht="43.5" customHeight="1">
      <c r="A1" s="740" t="s">
        <v>3</v>
      </c>
      <c r="B1" s="740"/>
      <c r="C1" s="740"/>
      <c r="D1" s="740"/>
      <c r="E1" s="740"/>
      <c r="F1" s="740"/>
      <c r="G1" s="740"/>
    </row>
    <row r="3" spans="1:7" s="618" customFormat="1" ht="27" customHeight="1">
      <c r="A3" s="616" t="s">
        <v>203</v>
      </c>
      <c r="B3" s="617"/>
      <c r="C3" s="739" t="s">
        <v>568</v>
      </c>
      <c r="D3" s="739"/>
      <c r="E3" s="739"/>
      <c r="F3" s="739"/>
      <c r="G3" s="739"/>
    </row>
    <row r="4" spans="1:7" s="618" customFormat="1" ht="15.75">
      <c r="A4" s="617"/>
      <c r="B4" s="617"/>
      <c r="C4" s="617"/>
      <c r="D4" s="617"/>
      <c r="E4" s="617"/>
      <c r="F4" s="617"/>
      <c r="G4" s="617"/>
    </row>
    <row r="5" spans="1:7" s="618" customFormat="1" ht="24.75" customHeight="1">
      <c r="A5" s="616" t="s">
        <v>204</v>
      </c>
      <c r="B5" s="617"/>
      <c r="C5" s="739" t="s">
        <v>570</v>
      </c>
      <c r="D5" s="739"/>
      <c r="E5" s="739"/>
      <c r="F5" s="739"/>
      <c r="G5" s="617"/>
    </row>
    <row r="6" spans="1:7" s="620" customFormat="1" ht="12.75">
      <c r="A6" s="619"/>
      <c r="B6" s="619"/>
      <c r="C6" s="619"/>
      <c r="D6" s="619"/>
      <c r="E6" s="619"/>
      <c r="F6" s="619"/>
      <c r="G6" s="619"/>
    </row>
    <row r="7" spans="1:7" s="104" customFormat="1" ht="15" customHeight="1">
      <c r="A7" s="188" t="s">
        <v>720</v>
      </c>
      <c r="B7" s="187"/>
      <c r="C7" s="187"/>
      <c r="D7" s="175"/>
      <c r="E7" s="175"/>
      <c r="F7" s="175"/>
      <c r="G7" s="175"/>
    </row>
    <row r="8" spans="1:7" s="104" customFormat="1" ht="15" customHeight="1" thickBot="1">
      <c r="A8" s="188" t="s">
        <v>690</v>
      </c>
      <c r="B8" s="175"/>
      <c r="C8" s="175"/>
      <c r="D8" s="175"/>
      <c r="E8" s="175"/>
      <c r="F8" s="175"/>
      <c r="G8" s="362" t="str">
        <f>'9.3.3. sz. mell'!C4</f>
        <v>Forintban!</v>
      </c>
    </row>
    <row r="9" spans="1:7" s="624" customFormat="1" ht="42" customHeight="1" thickBot="1">
      <c r="A9" s="621" t="s">
        <v>15</v>
      </c>
      <c r="B9" s="622" t="s">
        <v>205</v>
      </c>
      <c r="C9" s="622" t="s">
        <v>206</v>
      </c>
      <c r="D9" s="622" t="s">
        <v>207</v>
      </c>
      <c r="E9" s="622" t="s">
        <v>208</v>
      </c>
      <c r="F9" s="622" t="s">
        <v>209</v>
      </c>
      <c r="G9" s="623" t="s">
        <v>51</v>
      </c>
    </row>
    <row r="10" spans="1:7" ht="24" customHeight="1">
      <c r="A10" s="176" t="s">
        <v>17</v>
      </c>
      <c r="B10" s="133" t="s">
        <v>210</v>
      </c>
      <c r="C10" s="105"/>
      <c r="D10" s="105"/>
      <c r="E10" s="105"/>
      <c r="F10" s="105"/>
      <c r="G10" s="177">
        <f>SUM(C10:F10)</f>
        <v>0</v>
      </c>
    </row>
    <row r="11" spans="1:7" ht="24" customHeight="1">
      <c r="A11" s="178" t="s">
        <v>18</v>
      </c>
      <c r="B11" s="134" t="s">
        <v>211</v>
      </c>
      <c r="C11" s="106"/>
      <c r="D11" s="106"/>
      <c r="E11" s="106"/>
      <c r="F11" s="106"/>
      <c r="G11" s="179">
        <f aca="true" t="shared" si="0" ref="G11:G16">SUM(C11:F11)</f>
        <v>0</v>
      </c>
    </row>
    <row r="12" spans="1:7" ht="24" customHeight="1">
      <c r="A12" s="178" t="s">
        <v>19</v>
      </c>
      <c r="B12" s="134" t="s">
        <v>212</v>
      </c>
      <c r="C12" s="106"/>
      <c r="D12" s="106"/>
      <c r="E12" s="106"/>
      <c r="F12" s="106"/>
      <c r="G12" s="179">
        <f t="shared" si="0"/>
        <v>0</v>
      </c>
    </row>
    <row r="13" spans="1:7" ht="24" customHeight="1">
      <c r="A13" s="178" t="s">
        <v>20</v>
      </c>
      <c r="B13" s="134" t="s">
        <v>213</v>
      </c>
      <c r="C13" s="106"/>
      <c r="D13" s="106"/>
      <c r="E13" s="106"/>
      <c r="F13" s="106"/>
      <c r="G13" s="179">
        <f t="shared" si="0"/>
        <v>0</v>
      </c>
    </row>
    <row r="14" spans="1:7" ht="24" customHeight="1">
      <c r="A14" s="178" t="s">
        <v>21</v>
      </c>
      <c r="B14" s="134" t="s">
        <v>214</v>
      </c>
      <c r="C14" s="106"/>
      <c r="D14" s="106"/>
      <c r="E14" s="106"/>
      <c r="F14" s="106"/>
      <c r="G14" s="179">
        <f t="shared" si="0"/>
        <v>0</v>
      </c>
    </row>
    <row r="15" spans="1:7" ht="24" customHeight="1" thickBot="1">
      <c r="A15" s="180" t="s">
        <v>22</v>
      </c>
      <c r="B15" s="181" t="s">
        <v>215</v>
      </c>
      <c r="C15" s="107"/>
      <c r="D15" s="107"/>
      <c r="E15" s="107"/>
      <c r="F15" s="107"/>
      <c r="G15" s="182">
        <f t="shared" si="0"/>
        <v>0</v>
      </c>
    </row>
    <row r="16" spans="1:7" s="625" customFormat="1" ht="24" customHeight="1" thickBot="1">
      <c r="A16" s="183" t="s">
        <v>23</v>
      </c>
      <c r="B16" s="184" t="s">
        <v>51</v>
      </c>
      <c r="C16" s="185">
        <f>SUM(C10:C15)</f>
        <v>0</v>
      </c>
      <c r="D16" s="185">
        <f>SUM(D10:D15)</f>
        <v>0</v>
      </c>
      <c r="E16" s="185">
        <f>SUM(E10:E15)</f>
        <v>0</v>
      </c>
      <c r="F16" s="185">
        <f>SUM(F10:F15)</f>
        <v>0</v>
      </c>
      <c r="G16" s="186">
        <f t="shared" si="0"/>
        <v>0</v>
      </c>
    </row>
    <row r="17" spans="1:7" s="620" customFormat="1" ht="12.75">
      <c r="A17" s="619"/>
      <c r="B17" s="619"/>
      <c r="C17" s="619"/>
      <c r="D17" s="619"/>
      <c r="E17" s="619"/>
      <c r="F17" s="619"/>
      <c r="G17" s="619"/>
    </row>
    <row r="18" spans="1:7" s="620" customFormat="1" ht="12.75">
      <c r="A18" s="619"/>
      <c r="B18" s="619"/>
      <c r="C18" s="619"/>
      <c r="D18" s="619"/>
      <c r="E18" s="619"/>
      <c r="F18" s="619"/>
      <c r="G18" s="619"/>
    </row>
    <row r="19" spans="1:7" s="620" customFormat="1" ht="12.75">
      <c r="A19" s="619"/>
      <c r="B19" s="619"/>
      <c r="C19" s="619"/>
      <c r="D19" s="619"/>
      <c r="E19" s="619"/>
      <c r="F19" s="619"/>
      <c r="G19" s="619"/>
    </row>
    <row r="20" spans="1:7" s="620" customFormat="1" ht="13.5">
      <c r="A20" s="452" t="s">
        <v>696</v>
      </c>
      <c r="B20" s="619"/>
      <c r="C20" s="619"/>
      <c r="D20" s="619"/>
      <c r="E20" s="619"/>
      <c r="F20" s="619"/>
      <c r="G20" s="619"/>
    </row>
    <row r="21" spans="1:7" s="620" customFormat="1" ht="12.75">
      <c r="A21" s="619"/>
      <c r="B21" s="619"/>
      <c r="C21" s="619"/>
      <c r="D21" s="619"/>
      <c r="E21" s="619"/>
      <c r="F21" s="619"/>
      <c r="G21" s="619"/>
    </row>
    <row r="22" spans="1:7" ht="12.75">
      <c r="A22" s="619"/>
      <c r="B22" s="619"/>
      <c r="C22" s="619"/>
      <c r="D22" s="619"/>
      <c r="E22" s="619"/>
      <c r="F22" s="619"/>
      <c r="G22" s="619"/>
    </row>
    <row r="23" spans="1:7" ht="12.75">
      <c r="A23" s="619"/>
      <c r="B23" s="619"/>
      <c r="C23" s="620"/>
      <c r="D23" s="620"/>
      <c r="E23" s="620"/>
      <c r="F23" s="620"/>
      <c r="G23" s="619"/>
    </row>
    <row r="24" spans="1:7" ht="13.5">
      <c r="A24" s="619"/>
      <c r="B24" s="619"/>
      <c r="C24" s="626"/>
      <c r="D24" s="627" t="s">
        <v>216</v>
      </c>
      <c r="E24" s="627"/>
      <c r="F24" s="626"/>
      <c r="G24" s="619"/>
    </row>
    <row r="25" spans="3:6" ht="13.5">
      <c r="C25" s="628"/>
      <c r="D25" s="629"/>
      <c r="E25" s="629"/>
      <c r="F25" s="628"/>
    </row>
    <row r="26" spans="3:6" ht="13.5">
      <c r="C26" s="628"/>
      <c r="D26" s="629"/>
      <c r="E26" s="629"/>
      <c r="F26" s="628"/>
    </row>
  </sheetData>
  <sheetProtection/>
  <mergeCells count="3">
    <mergeCell ref="A1:G1"/>
    <mergeCell ref="C3:G3"/>
    <mergeCell ref="C5:F5"/>
  </mergeCells>
  <printOptions horizontalCentered="1"/>
  <pageMargins left="0.7874015748031497" right="0.7874015748031497" top="1.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10.2. melléklet az 1/2018. (III. 19.)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view="pageLayout" zoomScaleNormal="120" zoomScaleSheetLayoutView="100" workbookViewId="0" topLeftCell="B1">
      <selection activeCell="B5" sqref="B5"/>
    </sheetView>
  </sheetViews>
  <sheetFormatPr defaultColWidth="9.00390625" defaultRowHeight="12.75"/>
  <cols>
    <col min="1" max="1" width="9.00390625" style="266" customWidth="1"/>
    <col min="2" max="2" width="75.875" style="266" customWidth="1"/>
    <col min="3" max="3" width="15.50390625" style="267" customWidth="1"/>
    <col min="4" max="5" width="15.50390625" style="266" customWidth="1"/>
    <col min="6" max="6" width="9.00390625" style="266" customWidth="1"/>
    <col min="7" max="16384" width="9.375" style="266" customWidth="1"/>
  </cols>
  <sheetData>
    <row r="1" spans="1:5" ht="15.75" customHeight="1">
      <c r="A1" s="694" t="s">
        <v>14</v>
      </c>
      <c r="B1" s="694"/>
      <c r="C1" s="694"/>
      <c r="D1" s="694"/>
      <c r="E1" s="694"/>
    </row>
    <row r="2" spans="1:5" ht="15.75" customHeight="1" thickBot="1">
      <c r="A2" s="693" t="s">
        <v>146</v>
      </c>
      <c r="B2" s="693"/>
      <c r="D2" s="84"/>
      <c r="E2" s="212" t="str">
        <f>'10.1.sz.mell'!G8</f>
        <v>Forintban!</v>
      </c>
    </row>
    <row r="3" spans="1:5" ht="37.5" customHeight="1" thickBot="1">
      <c r="A3" s="22" t="s">
        <v>67</v>
      </c>
      <c r="B3" s="23" t="s">
        <v>16</v>
      </c>
      <c r="C3" s="23" t="str">
        <f>+CONCATENATE(LEFT(ÖSSZEFÜGGÉSEK!A5,4)-2,". évi tény")</f>
        <v>2016. évi tény</v>
      </c>
      <c r="D3" s="279" t="str">
        <f>+CONCATENATE(LEFT(ÖSSZEFÜGGÉSEK!A5,4)-1,". évi várható")</f>
        <v>2017. évi várható</v>
      </c>
      <c r="E3" s="103" t="str">
        <f>+'1.1.sz.mell.'!C3</f>
        <v>2018. évi előirányzat</v>
      </c>
    </row>
    <row r="4" spans="1:5" s="32" customFormat="1" ht="12" customHeight="1" thickBot="1">
      <c r="A4" s="26" t="s">
        <v>490</v>
      </c>
      <c r="B4" s="27" t="s">
        <v>491</v>
      </c>
      <c r="C4" s="27" t="s">
        <v>492</v>
      </c>
      <c r="D4" s="27" t="s">
        <v>494</v>
      </c>
      <c r="E4" s="314" t="s">
        <v>493</v>
      </c>
    </row>
    <row r="5" spans="1:5" s="1" customFormat="1" ht="12" customHeight="1" thickBot="1">
      <c r="A5" s="19" t="s">
        <v>17</v>
      </c>
      <c r="B5" s="20" t="s">
        <v>245</v>
      </c>
      <c r="C5" s="272">
        <f>+C6+C7+C8+C9+C10+C11</f>
        <v>216584316</v>
      </c>
      <c r="D5" s="272">
        <f>+D6+D7+D8+D9+D10+D11</f>
        <v>235412907</v>
      </c>
      <c r="E5" s="189">
        <f>+E6+E7+E8+E9+E10+E11</f>
        <v>264859889</v>
      </c>
    </row>
    <row r="6" spans="1:5" s="1" customFormat="1" ht="12" customHeight="1">
      <c r="A6" s="14" t="s">
        <v>96</v>
      </c>
      <c r="B6" s="288" t="s">
        <v>246</v>
      </c>
      <c r="C6" s="274">
        <v>63778608</v>
      </c>
      <c r="D6" s="274">
        <v>60122717</v>
      </c>
      <c r="E6" s="191">
        <v>80657999</v>
      </c>
    </row>
    <row r="7" spans="1:5" s="1" customFormat="1" ht="12" customHeight="1">
      <c r="A7" s="13" t="s">
        <v>97</v>
      </c>
      <c r="B7" s="289" t="s">
        <v>247</v>
      </c>
      <c r="C7" s="273">
        <v>75171400</v>
      </c>
      <c r="D7" s="273">
        <v>81833460</v>
      </c>
      <c r="E7" s="190">
        <v>91317551</v>
      </c>
    </row>
    <row r="8" spans="1:5" s="1" customFormat="1" ht="12" customHeight="1">
      <c r="A8" s="13" t="s">
        <v>98</v>
      </c>
      <c r="B8" s="289" t="s">
        <v>248</v>
      </c>
      <c r="C8" s="273">
        <v>63700231</v>
      </c>
      <c r="D8" s="273">
        <v>48847905</v>
      </c>
      <c r="E8" s="190">
        <v>63308262</v>
      </c>
    </row>
    <row r="9" spans="1:5" s="1" customFormat="1" ht="12" customHeight="1">
      <c r="A9" s="13" t="s">
        <v>99</v>
      </c>
      <c r="B9" s="289" t="s">
        <v>249</v>
      </c>
      <c r="C9" s="273">
        <v>2317620</v>
      </c>
      <c r="D9" s="273">
        <v>2315340</v>
      </c>
      <c r="E9" s="190">
        <v>2459930</v>
      </c>
    </row>
    <row r="10" spans="1:5" s="1" customFormat="1" ht="12" customHeight="1">
      <c r="A10" s="13" t="s">
        <v>142</v>
      </c>
      <c r="B10" s="198" t="s">
        <v>429</v>
      </c>
      <c r="C10" s="273">
        <v>11616457</v>
      </c>
      <c r="D10" s="273">
        <v>42293485</v>
      </c>
      <c r="E10" s="190">
        <v>27116147</v>
      </c>
    </row>
    <row r="11" spans="1:5" s="1" customFormat="1" ht="12" customHeight="1" thickBot="1">
      <c r="A11" s="15" t="s">
        <v>100</v>
      </c>
      <c r="B11" s="199" t="s">
        <v>430</v>
      </c>
      <c r="C11" s="273"/>
      <c r="D11" s="273"/>
      <c r="E11" s="190"/>
    </row>
    <row r="12" spans="1:5" s="1" customFormat="1" ht="12" customHeight="1" thickBot="1">
      <c r="A12" s="19" t="s">
        <v>18</v>
      </c>
      <c r="B12" s="197" t="s">
        <v>250</v>
      </c>
      <c r="C12" s="272">
        <f>+C13+C14+C15+C16+C17</f>
        <v>229179761</v>
      </c>
      <c r="D12" s="272">
        <f>+D13+D14+D15+D16+D17</f>
        <v>167595160</v>
      </c>
      <c r="E12" s="189">
        <f>+E13+E14+E15+E16+E17</f>
        <v>167206760</v>
      </c>
    </row>
    <row r="13" spans="1:5" s="1" customFormat="1" ht="12" customHeight="1">
      <c r="A13" s="14" t="s">
        <v>102</v>
      </c>
      <c r="B13" s="288" t="s">
        <v>251</v>
      </c>
      <c r="C13" s="274"/>
      <c r="D13" s="274"/>
      <c r="E13" s="191"/>
    </row>
    <row r="14" spans="1:5" s="1" customFormat="1" ht="12" customHeight="1">
      <c r="A14" s="13" t="s">
        <v>103</v>
      </c>
      <c r="B14" s="289" t="s">
        <v>252</v>
      </c>
      <c r="C14" s="273"/>
      <c r="D14" s="273"/>
      <c r="E14" s="190"/>
    </row>
    <row r="15" spans="1:5" s="1" customFormat="1" ht="12" customHeight="1">
      <c r="A15" s="13" t="s">
        <v>104</v>
      </c>
      <c r="B15" s="289" t="s">
        <v>419</v>
      </c>
      <c r="C15" s="273"/>
      <c r="D15" s="273"/>
      <c r="E15" s="190"/>
    </row>
    <row r="16" spans="1:5" s="1" customFormat="1" ht="12" customHeight="1">
      <c r="A16" s="13" t="s">
        <v>105</v>
      </c>
      <c r="B16" s="289" t="s">
        <v>420</v>
      </c>
      <c r="C16" s="273"/>
      <c r="D16" s="273"/>
      <c r="E16" s="190"/>
    </row>
    <row r="17" spans="1:5" s="1" customFormat="1" ht="12" customHeight="1">
      <c r="A17" s="13" t="s">
        <v>106</v>
      </c>
      <c r="B17" s="289" t="s">
        <v>253</v>
      </c>
      <c r="C17" s="273">
        <v>229179761</v>
      </c>
      <c r="D17" s="273">
        <v>167595160</v>
      </c>
      <c r="E17" s="190">
        <v>167206760</v>
      </c>
    </row>
    <row r="18" spans="1:5" s="1" customFormat="1" ht="12" customHeight="1" thickBot="1">
      <c r="A18" s="15" t="s">
        <v>115</v>
      </c>
      <c r="B18" s="199" t="s">
        <v>254</v>
      </c>
      <c r="C18" s="275"/>
      <c r="D18" s="275"/>
      <c r="E18" s="192"/>
    </row>
    <row r="19" spans="1:5" s="1" customFormat="1" ht="12" customHeight="1" thickBot="1">
      <c r="A19" s="19" t="s">
        <v>19</v>
      </c>
      <c r="B19" s="20" t="s">
        <v>255</v>
      </c>
      <c r="C19" s="272">
        <f>+C20+C21+C22+C23+C24</f>
        <v>13748167</v>
      </c>
      <c r="D19" s="272">
        <f>+D20+D21+D22+D23+D24</f>
        <v>20675120</v>
      </c>
      <c r="E19" s="189">
        <f>+E20+E21+E22+E23+E24</f>
        <v>5400000</v>
      </c>
    </row>
    <row r="20" spans="1:5" s="1" customFormat="1" ht="12" customHeight="1">
      <c r="A20" s="14" t="s">
        <v>85</v>
      </c>
      <c r="B20" s="288" t="s">
        <v>256</v>
      </c>
      <c r="C20" s="274"/>
      <c r="D20" s="274"/>
      <c r="E20" s="191"/>
    </row>
    <row r="21" spans="1:5" s="1" customFormat="1" ht="12" customHeight="1">
      <c r="A21" s="13" t="s">
        <v>86</v>
      </c>
      <c r="B21" s="289" t="s">
        <v>257</v>
      </c>
      <c r="C21" s="273"/>
      <c r="D21" s="273"/>
      <c r="E21" s="190"/>
    </row>
    <row r="22" spans="1:5" s="1" customFormat="1" ht="12" customHeight="1">
      <c r="A22" s="13" t="s">
        <v>87</v>
      </c>
      <c r="B22" s="289" t="s">
        <v>421</v>
      </c>
      <c r="C22" s="273"/>
      <c r="D22" s="273"/>
      <c r="E22" s="190"/>
    </row>
    <row r="23" spans="1:5" s="1" customFormat="1" ht="12" customHeight="1">
      <c r="A23" s="13" t="s">
        <v>88</v>
      </c>
      <c r="B23" s="289" t="s">
        <v>422</v>
      </c>
      <c r="C23" s="273"/>
      <c r="D23" s="273"/>
      <c r="E23" s="190"/>
    </row>
    <row r="24" spans="1:5" s="1" customFormat="1" ht="12" customHeight="1">
      <c r="A24" s="13" t="s">
        <v>165</v>
      </c>
      <c r="B24" s="289" t="s">
        <v>258</v>
      </c>
      <c r="C24" s="273">
        <v>13748167</v>
      </c>
      <c r="D24" s="273">
        <v>20675120</v>
      </c>
      <c r="E24" s="190">
        <v>5400000</v>
      </c>
    </row>
    <row r="25" spans="1:5" s="1" customFormat="1" ht="12" customHeight="1" thickBot="1">
      <c r="A25" s="15" t="s">
        <v>166</v>
      </c>
      <c r="B25" s="290" t="s">
        <v>259</v>
      </c>
      <c r="C25" s="275"/>
      <c r="D25" s="275"/>
      <c r="E25" s="192"/>
    </row>
    <row r="26" spans="1:5" s="1" customFormat="1" ht="12" customHeight="1" thickBot="1">
      <c r="A26" s="19" t="s">
        <v>167</v>
      </c>
      <c r="B26" s="20" t="s">
        <v>260</v>
      </c>
      <c r="C26" s="455">
        <f>SUM(C27:C33)</f>
        <v>47897935</v>
      </c>
      <c r="D26" s="455">
        <f>SUM(D27:D33)</f>
        <v>43031561</v>
      </c>
      <c r="E26" s="313">
        <f>SUM(E27:E33)</f>
        <v>21000000</v>
      </c>
    </row>
    <row r="27" spans="1:5" s="1" customFormat="1" ht="12" customHeight="1">
      <c r="A27" s="14" t="s">
        <v>261</v>
      </c>
      <c r="B27" s="288" t="s">
        <v>684</v>
      </c>
      <c r="C27" s="274">
        <v>2743919</v>
      </c>
      <c r="D27" s="274">
        <v>3633000</v>
      </c>
      <c r="E27" s="203">
        <v>2500000</v>
      </c>
    </row>
    <row r="28" spans="1:5" s="1" customFormat="1" ht="12" customHeight="1">
      <c r="A28" s="13" t="s">
        <v>262</v>
      </c>
      <c r="B28" s="289" t="s">
        <v>553</v>
      </c>
      <c r="C28" s="273"/>
      <c r="D28" s="273"/>
      <c r="E28" s="204"/>
    </row>
    <row r="29" spans="1:5" s="1" customFormat="1" ht="12" customHeight="1">
      <c r="A29" s="13" t="s">
        <v>263</v>
      </c>
      <c r="B29" s="289" t="s">
        <v>554</v>
      </c>
      <c r="C29" s="273">
        <v>42122197</v>
      </c>
      <c r="D29" s="273">
        <v>36585469</v>
      </c>
      <c r="E29" s="204">
        <v>16000000</v>
      </c>
    </row>
    <row r="30" spans="1:5" s="1" customFormat="1" ht="12" customHeight="1">
      <c r="A30" s="13" t="s">
        <v>264</v>
      </c>
      <c r="B30" s="289" t="s">
        <v>555</v>
      </c>
      <c r="C30" s="273"/>
      <c r="D30" s="273"/>
      <c r="E30" s="204"/>
    </row>
    <row r="31" spans="1:5" s="1" customFormat="1" ht="12" customHeight="1">
      <c r="A31" s="13" t="s">
        <v>550</v>
      </c>
      <c r="B31" s="289" t="s">
        <v>265</v>
      </c>
      <c r="C31" s="273">
        <v>2726622</v>
      </c>
      <c r="D31" s="273">
        <v>2813092</v>
      </c>
      <c r="E31" s="204">
        <v>2500000</v>
      </c>
    </row>
    <row r="32" spans="1:5" s="1" customFormat="1" ht="12" customHeight="1">
      <c r="A32" s="13" t="s">
        <v>551</v>
      </c>
      <c r="B32" s="289" t="s">
        <v>266</v>
      </c>
      <c r="C32" s="273"/>
      <c r="D32" s="273"/>
      <c r="E32" s="204"/>
    </row>
    <row r="33" spans="1:5" s="1" customFormat="1" ht="12" customHeight="1" thickBot="1">
      <c r="A33" s="15" t="s">
        <v>552</v>
      </c>
      <c r="B33" s="290" t="s">
        <v>267</v>
      </c>
      <c r="C33" s="275">
        <v>305197</v>
      </c>
      <c r="D33" s="275"/>
      <c r="E33" s="210"/>
    </row>
    <row r="34" spans="1:5" s="1" customFormat="1" ht="12" customHeight="1" thickBot="1">
      <c r="A34" s="19" t="s">
        <v>21</v>
      </c>
      <c r="B34" s="20" t="s">
        <v>431</v>
      </c>
      <c r="C34" s="272">
        <f>SUM(C35:C45)</f>
        <v>37978461</v>
      </c>
      <c r="D34" s="272">
        <f>SUM(D35:D45)</f>
        <v>37513653</v>
      </c>
      <c r="E34" s="189">
        <f>SUM(E35:E45)</f>
        <v>26739149</v>
      </c>
    </row>
    <row r="35" spans="1:5" s="1" customFormat="1" ht="12" customHeight="1">
      <c r="A35" s="14" t="s">
        <v>89</v>
      </c>
      <c r="B35" s="288" t="s">
        <v>270</v>
      </c>
      <c r="C35" s="274">
        <v>8020838</v>
      </c>
      <c r="D35" s="274">
        <v>8020838</v>
      </c>
      <c r="E35" s="191"/>
    </row>
    <row r="36" spans="1:5" s="1" customFormat="1" ht="12" customHeight="1">
      <c r="A36" s="13" t="s">
        <v>90</v>
      </c>
      <c r="B36" s="289" t="s">
        <v>271</v>
      </c>
      <c r="C36" s="273">
        <v>4301765</v>
      </c>
      <c r="D36" s="273">
        <v>4301765</v>
      </c>
      <c r="E36" s="190">
        <v>7110791</v>
      </c>
    </row>
    <row r="37" spans="1:5" s="1" customFormat="1" ht="12" customHeight="1">
      <c r="A37" s="13" t="s">
        <v>91</v>
      </c>
      <c r="B37" s="289" t="s">
        <v>272</v>
      </c>
      <c r="C37" s="273"/>
      <c r="D37" s="273"/>
      <c r="E37" s="190"/>
    </row>
    <row r="38" spans="1:5" s="1" customFormat="1" ht="12" customHeight="1">
      <c r="A38" s="13" t="s">
        <v>169</v>
      </c>
      <c r="B38" s="289" t="s">
        <v>273</v>
      </c>
      <c r="C38" s="273">
        <v>13964</v>
      </c>
      <c r="D38" s="273"/>
      <c r="E38" s="190"/>
    </row>
    <row r="39" spans="1:5" s="1" customFormat="1" ht="12" customHeight="1">
      <c r="A39" s="13" t="s">
        <v>170</v>
      </c>
      <c r="B39" s="289" t="s">
        <v>274</v>
      </c>
      <c r="C39" s="273">
        <v>14380309</v>
      </c>
      <c r="D39" s="273">
        <v>18398185</v>
      </c>
      <c r="E39" s="190">
        <v>14136734</v>
      </c>
    </row>
    <row r="40" spans="1:5" s="1" customFormat="1" ht="12" customHeight="1">
      <c r="A40" s="13" t="s">
        <v>171</v>
      </c>
      <c r="B40" s="289" t="s">
        <v>275</v>
      </c>
      <c r="C40" s="273">
        <v>5784436</v>
      </c>
      <c r="D40" s="273">
        <v>6792865</v>
      </c>
      <c r="E40" s="190">
        <v>5491624</v>
      </c>
    </row>
    <row r="41" spans="1:5" s="1" customFormat="1" ht="12" customHeight="1">
      <c r="A41" s="13" t="s">
        <v>172</v>
      </c>
      <c r="B41" s="289" t="s">
        <v>276</v>
      </c>
      <c r="C41" s="273">
        <v>5064000</v>
      </c>
      <c r="D41" s="273"/>
      <c r="E41" s="190"/>
    </row>
    <row r="42" spans="1:5" s="1" customFormat="1" ht="12" customHeight="1">
      <c r="A42" s="13" t="s">
        <v>173</v>
      </c>
      <c r="B42" s="289" t="s">
        <v>556</v>
      </c>
      <c r="C42" s="273">
        <v>3486</v>
      </c>
      <c r="D42" s="273"/>
      <c r="E42" s="190"/>
    </row>
    <row r="43" spans="1:5" s="1" customFormat="1" ht="12" customHeight="1">
      <c r="A43" s="13" t="s">
        <v>268</v>
      </c>
      <c r="B43" s="289" t="s">
        <v>278</v>
      </c>
      <c r="C43" s="276"/>
      <c r="D43" s="276"/>
      <c r="E43" s="193"/>
    </row>
    <row r="44" spans="1:5" s="1" customFormat="1" ht="12" customHeight="1">
      <c r="A44" s="15" t="s">
        <v>269</v>
      </c>
      <c r="B44" s="290" t="s">
        <v>433</v>
      </c>
      <c r="C44" s="277"/>
      <c r="D44" s="277"/>
      <c r="E44" s="194"/>
    </row>
    <row r="45" spans="1:5" s="1" customFormat="1" ht="12" customHeight="1" thickBot="1">
      <c r="A45" s="15" t="s">
        <v>432</v>
      </c>
      <c r="B45" s="199" t="s">
        <v>279</v>
      </c>
      <c r="C45" s="277">
        <v>409663</v>
      </c>
      <c r="D45" s="277"/>
      <c r="E45" s="194"/>
    </row>
    <row r="46" spans="1:5" s="1" customFormat="1" ht="12" customHeight="1" thickBot="1">
      <c r="A46" s="19" t="s">
        <v>22</v>
      </c>
      <c r="B46" s="20" t="s">
        <v>280</v>
      </c>
      <c r="C46" s="272">
        <f>SUM(C47:C51)</f>
        <v>6410000</v>
      </c>
      <c r="D46" s="272">
        <f>SUM(D47:D51)</f>
        <v>0</v>
      </c>
      <c r="E46" s="189">
        <f>SUM(E47:E51)</f>
        <v>0</v>
      </c>
    </row>
    <row r="47" spans="1:5" s="1" customFormat="1" ht="12" customHeight="1">
      <c r="A47" s="14" t="s">
        <v>92</v>
      </c>
      <c r="B47" s="288" t="s">
        <v>284</v>
      </c>
      <c r="C47" s="328"/>
      <c r="D47" s="328"/>
      <c r="E47" s="196"/>
    </row>
    <row r="48" spans="1:5" s="1" customFormat="1" ht="12" customHeight="1">
      <c r="A48" s="13" t="s">
        <v>93</v>
      </c>
      <c r="B48" s="289" t="s">
        <v>285</v>
      </c>
      <c r="C48" s="276">
        <v>10000</v>
      </c>
      <c r="D48" s="276"/>
      <c r="E48" s="193"/>
    </row>
    <row r="49" spans="1:5" s="1" customFormat="1" ht="12" customHeight="1">
      <c r="A49" s="13" t="s">
        <v>281</v>
      </c>
      <c r="B49" s="289" t="s">
        <v>286</v>
      </c>
      <c r="C49" s="276">
        <v>6400000</v>
      </c>
      <c r="D49" s="276"/>
      <c r="E49" s="193"/>
    </row>
    <row r="50" spans="1:5" s="1" customFormat="1" ht="12" customHeight="1">
      <c r="A50" s="13" t="s">
        <v>282</v>
      </c>
      <c r="B50" s="289" t="s">
        <v>287</v>
      </c>
      <c r="C50" s="276"/>
      <c r="D50" s="276"/>
      <c r="E50" s="193"/>
    </row>
    <row r="51" spans="1:5" s="1" customFormat="1" ht="12" customHeight="1" thickBot="1">
      <c r="A51" s="15" t="s">
        <v>283</v>
      </c>
      <c r="B51" s="199" t="s">
        <v>288</v>
      </c>
      <c r="C51" s="277"/>
      <c r="D51" s="277"/>
      <c r="E51" s="194"/>
    </row>
    <row r="52" spans="1:5" s="1" customFormat="1" ht="12" customHeight="1" thickBot="1">
      <c r="A52" s="19" t="s">
        <v>174</v>
      </c>
      <c r="B52" s="20" t="s">
        <v>289</v>
      </c>
      <c r="C52" s="272">
        <f>SUM(C53:C55)</f>
        <v>0</v>
      </c>
      <c r="D52" s="272">
        <f>SUM(D53:D55)</f>
        <v>0</v>
      </c>
      <c r="E52" s="189">
        <f>SUM(E53:E55)</f>
        <v>0</v>
      </c>
    </row>
    <row r="53" spans="1:5" s="1" customFormat="1" ht="12" customHeight="1">
      <c r="A53" s="14" t="s">
        <v>94</v>
      </c>
      <c r="B53" s="288" t="s">
        <v>290</v>
      </c>
      <c r="C53" s="274"/>
      <c r="D53" s="274"/>
      <c r="E53" s="191"/>
    </row>
    <row r="54" spans="1:5" s="1" customFormat="1" ht="12" customHeight="1">
      <c r="A54" s="13" t="s">
        <v>95</v>
      </c>
      <c r="B54" s="289" t="s">
        <v>423</v>
      </c>
      <c r="C54" s="273"/>
      <c r="D54" s="273"/>
      <c r="E54" s="190"/>
    </row>
    <row r="55" spans="1:5" s="1" customFormat="1" ht="12" customHeight="1">
      <c r="A55" s="13" t="s">
        <v>293</v>
      </c>
      <c r="B55" s="289" t="s">
        <v>291</v>
      </c>
      <c r="C55" s="273"/>
      <c r="D55" s="273"/>
      <c r="E55" s="190"/>
    </row>
    <row r="56" spans="1:5" s="1" customFormat="1" ht="12" customHeight="1" thickBot="1">
      <c r="A56" s="15" t="s">
        <v>294</v>
      </c>
      <c r="B56" s="199" t="s">
        <v>292</v>
      </c>
      <c r="C56" s="275"/>
      <c r="D56" s="275"/>
      <c r="E56" s="192"/>
    </row>
    <row r="57" spans="1:5" s="1" customFormat="1" ht="12" customHeight="1" thickBot="1">
      <c r="A57" s="19" t="s">
        <v>24</v>
      </c>
      <c r="B57" s="197" t="s">
        <v>295</v>
      </c>
      <c r="C57" s="272">
        <f>SUM(C58:C60)</f>
        <v>0</v>
      </c>
      <c r="D57" s="272">
        <f>SUM(D58:D60)</f>
        <v>0</v>
      </c>
      <c r="E57" s="189">
        <f>SUM(E58:E60)</f>
        <v>0</v>
      </c>
    </row>
    <row r="58" spans="1:5" s="1" customFormat="1" ht="12" customHeight="1">
      <c r="A58" s="14" t="s">
        <v>175</v>
      </c>
      <c r="B58" s="288" t="s">
        <v>297</v>
      </c>
      <c r="C58" s="276"/>
      <c r="D58" s="276"/>
      <c r="E58" s="193"/>
    </row>
    <row r="59" spans="1:5" s="1" customFormat="1" ht="12" customHeight="1">
      <c r="A59" s="13" t="s">
        <v>176</v>
      </c>
      <c r="B59" s="289" t="s">
        <v>424</v>
      </c>
      <c r="C59" s="276"/>
      <c r="D59" s="276"/>
      <c r="E59" s="193"/>
    </row>
    <row r="60" spans="1:5" s="1" customFormat="1" ht="12" customHeight="1">
      <c r="A60" s="13" t="s">
        <v>223</v>
      </c>
      <c r="B60" s="289" t="s">
        <v>298</v>
      </c>
      <c r="C60" s="276"/>
      <c r="D60" s="276"/>
      <c r="E60" s="193"/>
    </row>
    <row r="61" spans="1:5" s="1" customFormat="1" ht="12" customHeight="1" thickBot="1">
      <c r="A61" s="15" t="s">
        <v>296</v>
      </c>
      <c r="B61" s="199" t="s">
        <v>299</v>
      </c>
      <c r="C61" s="276"/>
      <c r="D61" s="276"/>
      <c r="E61" s="193"/>
    </row>
    <row r="62" spans="1:5" s="1" customFormat="1" ht="12" customHeight="1" thickBot="1">
      <c r="A62" s="341" t="s">
        <v>473</v>
      </c>
      <c r="B62" s="20" t="s">
        <v>300</v>
      </c>
      <c r="C62" s="455">
        <f>+C5+C12+C19+C26+C34+C46+C52+C57</f>
        <v>551798640</v>
      </c>
      <c r="D62" s="455">
        <f>+D5+D12+D19+D26+D34+D46+D52+D57</f>
        <v>504228401</v>
      </c>
      <c r="E62" s="313">
        <f>+E5+E12+E19+E26+E34+E46+E52+E57</f>
        <v>485205798</v>
      </c>
    </row>
    <row r="63" spans="1:5" s="1" customFormat="1" ht="12" customHeight="1" thickBot="1">
      <c r="A63" s="329" t="s">
        <v>301</v>
      </c>
      <c r="B63" s="197" t="s">
        <v>541</v>
      </c>
      <c r="C63" s="272">
        <f>SUM(C64:C66)</f>
        <v>3951890</v>
      </c>
      <c r="D63" s="272">
        <f>SUM(D64:D66)</f>
        <v>0</v>
      </c>
      <c r="E63" s="189">
        <f>SUM(E64:E66)</f>
        <v>0</v>
      </c>
    </row>
    <row r="64" spans="1:5" s="1" customFormat="1" ht="12" customHeight="1">
      <c r="A64" s="14" t="s">
        <v>333</v>
      </c>
      <c r="B64" s="288" t="s">
        <v>303</v>
      </c>
      <c r="C64" s="276"/>
      <c r="D64" s="276"/>
      <c r="E64" s="193"/>
    </row>
    <row r="65" spans="1:5" s="1" customFormat="1" ht="12" customHeight="1">
      <c r="A65" s="13" t="s">
        <v>342</v>
      </c>
      <c r="B65" s="289" t="s">
        <v>304</v>
      </c>
      <c r="C65" s="276"/>
      <c r="D65" s="276"/>
      <c r="E65" s="193"/>
    </row>
    <row r="66" spans="1:5" s="1" customFormat="1" ht="12" customHeight="1" thickBot="1">
      <c r="A66" s="15" t="s">
        <v>343</v>
      </c>
      <c r="B66" s="335" t="s">
        <v>458</v>
      </c>
      <c r="C66" s="276">
        <v>3951890</v>
      </c>
      <c r="D66" s="276"/>
      <c r="E66" s="193"/>
    </row>
    <row r="67" spans="1:5" s="1" customFormat="1" ht="12" customHeight="1" thickBot="1">
      <c r="A67" s="329" t="s">
        <v>306</v>
      </c>
      <c r="B67" s="197" t="s">
        <v>307</v>
      </c>
      <c r="C67" s="272">
        <f>SUM(C68:C71)</f>
        <v>0</v>
      </c>
      <c r="D67" s="272">
        <f>SUM(D68:D71)</f>
        <v>0</v>
      </c>
      <c r="E67" s="189">
        <f>SUM(E68:E71)</f>
        <v>0</v>
      </c>
    </row>
    <row r="68" spans="1:5" s="1" customFormat="1" ht="12" customHeight="1">
      <c r="A68" s="14" t="s">
        <v>143</v>
      </c>
      <c r="B68" s="288" t="s">
        <v>308</v>
      </c>
      <c r="C68" s="276"/>
      <c r="D68" s="276"/>
      <c r="E68" s="193"/>
    </row>
    <row r="69" spans="1:7" s="1" customFormat="1" ht="17.25" customHeight="1">
      <c r="A69" s="13" t="s">
        <v>144</v>
      </c>
      <c r="B69" s="289" t="s">
        <v>309</v>
      </c>
      <c r="C69" s="276"/>
      <c r="D69" s="276"/>
      <c r="E69" s="193"/>
      <c r="G69" s="68"/>
    </row>
    <row r="70" spans="1:5" s="1" customFormat="1" ht="12" customHeight="1">
      <c r="A70" s="13" t="s">
        <v>334</v>
      </c>
      <c r="B70" s="289" t="s">
        <v>310</v>
      </c>
      <c r="C70" s="276"/>
      <c r="D70" s="276"/>
      <c r="E70" s="193"/>
    </row>
    <row r="71" spans="1:5" s="1" customFormat="1" ht="12" customHeight="1" thickBot="1">
      <c r="A71" s="15" t="s">
        <v>335</v>
      </c>
      <c r="B71" s="199" t="s">
        <v>311</v>
      </c>
      <c r="C71" s="276"/>
      <c r="D71" s="276"/>
      <c r="E71" s="193"/>
    </row>
    <row r="72" spans="1:5" s="1" customFormat="1" ht="12" customHeight="1" thickBot="1">
      <c r="A72" s="329" t="s">
        <v>312</v>
      </c>
      <c r="B72" s="197" t="s">
        <v>313</v>
      </c>
      <c r="C72" s="272">
        <f>SUM(C73:C74)</f>
        <v>59614665</v>
      </c>
      <c r="D72" s="272">
        <f>SUM(D73:D74)</f>
        <v>0</v>
      </c>
      <c r="E72" s="189">
        <f>SUM(E73:E74)</f>
        <v>0</v>
      </c>
    </row>
    <row r="73" spans="1:5" s="1" customFormat="1" ht="12" customHeight="1">
      <c r="A73" s="14" t="s">
        <v>336</v>
      </c>
      <c r="B73" s="288" t="s">
        <v>314</v>
      </c>
      <c r="C73" s="276">
        <v>59614665</v>
      </c>
      <c r="D73" s="276"/>
      <c r="E73" s="193"/>
    </row>
    <row r="74" spans="1:5" s="1" customFormat="1" ht="12" customHeight="1" thickBot="1">
      <c r="A74" s="15" t="s">
        <v>337</v>
      </c>
      <c r="B74" s="199" t="s">
        <v>315</v>
      </c>
      <c r="C74" s="276"/>
      <c r="D74" s="276"/>
      <c r="E74" s="193"/>
    </row>
    <row r="75" spans="1:5" s="1" customFormat="1" ht="12" customHeight="1" thickBot="1">
      <c r="A75" s="329" t="s">
        <v>316</v>
      </c>
      <c r="B75" s="197" t="s">
        <v>317</v>
      </c>
      <c r="C75" s="272">
        <f>SUM(C76:C78)</f>
        <v>6609659</v>
      </c>
      <c r="D75" s="272">
        <f>SUM(D76:D78)</f>
        <v>0</v>
      </c>
      <c r="E75" s="189">
        <f>SUM(E76:E78)</f>
        <v>0</v>
      </c>
    </row>
    <row r="76" spans="1:5" s="1" customFormat="1" ht="12" customHeight="1">
      <c r="A76" s="14" t="s">
        <v>338</v>
      </c>
      <c r="B76" s="288" t="s">
        <v>318</v>
      </c>
      <c r="C76" s="276">
        <v>6609659</v>
      </c>
      <c r="D76" s="276"/>
      <c r="E76" s="193"/>
    </row>
    <row r="77" spans="1:5" s="1" customFormat="1" ht="12" customHeight="1">
      <c r="A77" s="13" t="s">
        <v>339</v>
      </c>
      <c r="B77" s="289" t="s">
        <v>319</v>
      </c>
      <c r="C77" s="276"/>
      <c r="D77" s="276"/>
      <c r="E77" s="193"/>
    </row>
    <row r="78" spans="1:5" s="1" customFormat="1" ht="12" customHeight="1" thickBot="1">
      <c r="A78" s="15" t="s">
        <v>340</v>
      </c>
      <c r="B78" s="199" t="s">
        <v>320</v>
      </c>
      <c r="C78" s="276"/>
      <c r="D78" s="276"/>
      <c r="E78" s="193"/>
    </row>
    <row r="79" spans="1:5" s="1" customFormat="1" ht="12" customHeight="1" thickBot="1">
      <c r="A79" s="329" t="s">
        <v>321</v>
      </c>
      <c r="B79" s="197" t="s">
        <v>341</v>
      </c>
      <c r="C79" s="272">
        <f>SUM(C80:C83)</f>
        <v>0</v>
      </c>
      <c r="D79" s="272">
        <f>SUM(D80:D83)</f>
        <v>0</v>
      </c>
      <c r="E79" s="189">
        <f>SUM(E80:E83)</f>
        <v>0</v>
      </c>
    </row>
    <row r="80" spans="1:5" s="1" customFormat="1" ht="12" customHeight="1">
      <c r="A80" s="292" t="s">
        <v>322</v>
      </c>
      <c r="B80" s="288" t="s">
        <v>323</v>
      </c>
      <c r="C80" s="276"/>
      <c r="D80" s="276"/>
      <c r="E80" s="193"/>
    </row>
    <row r="81" spans="1:5" s="1" customFormat="1" ht="12" customHeight="1">
      <c r="A81" s="293" t="s">
        <v>324</v>
      </c>
      <c r="B81" s="289" t="s">
        <v>325</v>
      </c>
      <c r="C81" s="276"/>
      <c r="D81" s="276"/>
      <c r="E81" s="193"/>
    </row>
    <row r="82" spans="1:5" s="1" customFormat="1" ht="12" customHeight="1">
      <c r="A82" s="293" t="s">
        <v>326</v>
      </c>
      <c r="B82" s="289" t="s">
        <v>327</v>
      </c>
      <c r="C82" s="276"/>
      <c r="D82" s="276"/>
      <c r="E82" s="193"/>
    </row>
    <row r="83" spans="1:5" s="1" customFormat="1" ht="12" customHeight="1" thickBot="1">
      <c r="A83" s="294" t="s">
        <v>328</v>
      </c>
      <c r="B83" s="199" t="s">
        <v>329</v>
      </c>
      <c r="C83" s="276"/>
      <c r="D83" s="276"/>
      <c r="E83" s="193"/>
    </row>
    <row r="84" spans="1:5" s="1" customFormat="1" ht="12" customHeight="1" thickBot="1">
      <c r="A84" s="329" t="s">
        <v>330</v>
      </c>
      <c r="B84" s="197" t="s">
        <v>472</v>
      </c>
      <c r="C84" s="331"/>
      <c r="D84" s="331"/>
      <c r="E84" s="332"/>
    </row>
    <row r="85" spans="1:5" s="1" customFormat="1" ht="12" customHeight="1" thickBot="1">
      <c r="A85" s="329" t="s">
        <v>332</v>
      </c>
      <c r="B85" s="197" t="s">
        <v>331</v>
      </c>
      <c r="C85" s="331"/>
      <c r="D85" s="331"/>
      <c r="E85" s="332"/>
    </row>
    <row r="86" spans="1:5" s="1" customFormat="1" ht="12" customHeight="1" thickBot="1">
      <c r="A86" s="329" t="s">
        <v>344</v>
      </c>
      <c r="B86" s="295" t="s">
        <v>475</v>
      </c>
      <c r="C86" s="455">
        <f>+C63+C67+C72+C75+C79+C85+C84</f>
        <v>70176214</v>
      </c>
      <c r="D86" s="455">
        <f>+D63+D67+D72+D75+D79+D85+D84</f>
        <v>0</v>
      </c>
      <c r="E86" s="313">
        <f>+E63+E67+E72+E75+E79+E85+E84</f>
        <v>0</v>
      </c>
    </row>
    <row r="87" spans="1:5" s="1" customFormat="1" ht="12" customHeight="1" thickBot="1">
      <c r="A87" s="330" t="s">
        <v>474</v>
      </c>
      <c r="B87" s="296" t="s">
        <v>476</v>
      </c>
      <c r="C87" s="455">
        <f>+C62+C86</f>
        <v>621974854</v>
      </c>
      <c r="D87" s="455">
        <f>+D62+D86</f>
        <v>504228401</v>
      </c>
      <c r="E87" s="313">
        <f>+E62+E86</f>
        <v>485205798</v>
      </c>
    </row>
    <row r="88" spans="1:5" s="1" customFormat="1" ht="12" customHeight="1">
      <c r="A88" s="257"/>
      <c r="B88" s="258"/>
      <c r="C88" s="259"/>
      <c r="D88" s="260"/>
      <c r="E88" s="261"/>
    </row>
    <row r="89" spans="1:5" s="1" customFormat="1" ht="12" customHeight="1">
      <c r="A89" s="694" t="s">
        <v>45</v>
      </c>
      <c r="B89" s="694"/>
      <c r="C89" s="694"/>
      <c r="D89" s="694"/>
      <c r="E89" s="694"/>
    </row>
    <row r="90" spans="1:5" s="1" customFormat="1" ht="12" customHeight="1" thickBot="1">
      <c r="A90" s="695" t="s">
        <v>147</v>
      </c>
      <c r="B90" s="695"/>
      <c r="C90" s="267"/>
      <c r="D90" s="84"/>
      <c r="E90" s="212" t="str">
        <f>E2</f>
        <v>Forintban!</v>
      </c>
    </row>
    <row r="91" spans="1:6" s="1" customFormat="1" ht="24" customHeight="1" thickBot="1">
      <c r="A91" s="22" t="s">
        <v>15</v>
      </c>
      <c r="B91" s="23" t="s">
        <v>46</v>
      </c>
      <c r="C91" s="23" t="str">
        <f>+C3</f>
        <v>2016. évi tény</v>
      </c>
      <c r="D91" s="23" t="str">
        <f>+D3</f>
        <v>2017. évi várható</v>
      </c>
      <c r="E91" s="103" t="str">
        <f>+E3</f>
        <v>2018. évi előirányzat</v>
      </c>
      <c r="F91" s="92"/>
    </row>
    <row r="92" spans="1:6" s="1" customFormat="1" ht="12" customHeight="1" thickBot="1">
      <c r="A92" s="26" t="s">
        <v>490</v>
      </c>
      <c r="B92" s="27" t="s">
        <v>491</v>
      </c>
      <c r="C92" s="27" t="s">
        <v>492</v>
      </c>
      <c r="D92" s="27" t="s">
        <v>494</v>
      </c>
      <c r="E92" s="314" t="s">
        <v>493</v>
      </c>
      <c r="F92" s="92"/>
    </row>
    <row r="93" spans="1:6" s="1" customFormat="1" ht="15" customHeight="1" thickBot="1">
      <c r="A93" s="21" t="s">
        <v>17</v>
      </c>
      <c r="B93" s="25" t="s">
        <v>434</v>
      </c>
      <c r="C93" s="610">
        <f>C94+C95+C96+C97+C98+C111</f>
        <v>524488170</v>
      </c>
      <c r="D93" s="610">
        <f>D94+D95+D96+D97+D98+D111</f>
        <v>468386880</v>
      </c>
      <c r="E93" s="611">
        <f>E94+E95+E96+E97+E98+E111</f>
        <v>512246381</v>
      </c>
      <c r="F93" s="92"/>
    </row>
    <row r="94" spans="1:5" s="1" customFormat="1" ht="12.75" customHeight="1">
      <c r="A94" s="16" t="s">
        <v>96</v>
      </c>
      <c r="B94" s="9" t="s">
        <v>47</v>
      </c>
      <c r="C94" s="612">
        <v>246045091</v>
      </c>
      <c r="D94" s="612">
        <v>214565926</v>
      </c>
      <c r="E94" s="613">
        <v>228431868</v>
      </c>
    </row>
    <row r="95" spans="1:5" ht="16.5" customHeight="1">
      <c r="A95" s="13" t="s">
        <v>97</v>
      </c>
      <c r="B95" s="7" t="s">
        <v>177</v>
      </c>
      <c r="C95" s="273">
        <v>43646147</v>
      </c>
      <c r="D95" s="273">
        <v>33854671</v>
      </c>
      <c r="E95" s="190">
        <v>32620850</v>
      </c>
    </row>
    <row r="96" spans="1:5" ht="15.75">
      <c r="A96" s="13" t="s">
        <v>98</v>
      </c>
      <c r="B96" s="7" t="s">
        <v>134</v>
      </c>
      <c r="C96" s="275">
        <v>108401124</v>
      </c>
      <c r="D96" s="275">
        <v>107814917</v>
      </c>
      <c r="E96" s="192">
        <v>120309056</v>
      </c>
    </row>
    <row r="97" spans="1:5" s="32" customFormat="1" ht="12" customHeight="1">
      <c r="A97" s="13" t="s">
        <v>99</v>
      </c>
      <c r="B97" s="10" t="s">
        <v>178</v>
      </c>
      <c r="C97" s="275">
        <v>32725017</v>
      </c>
      <c r="D97" s="275">
        <v>20419850</v>
      </c>
      <c r="E97" s="192">
        <v>27326000</v>
      </c>
    </row>
    <row r="98" spans="1:5" ht="12" customHeight="1">
      <c r="A98" s="13" t="s">
        <v>110</v>
      </c>
      <c r="B98" s="18" t="s">
        <v>179</v>
      </c>
      <c r="C98" s="275">
        <v>93670791</v>
      </c>
      <c r="D98" s="275">
        <v>91681516</v>
      </c>
      <c r="E98" s="192">
        <v>103558607</v>
      </c>
    </row>
    <row r="99" spans="1:5" ht="12" customHeight="1">
      <c r="A99" s="13" t="s">
        <v>100</v>
      </c>
      <c r="B99" s="7" t="s">
        <v>439</v>
      </c>
      <c r="C99" s="275">
        <v>490681</v>
      </c>
      <c r="D99" s="275"/>
      <c r="E99" s="192"/>
    </row>
    <row r="100" spans="1:5" ht="12" customHeight="1">
      <c r="A100" s="13" t="s">
        <v>101</v>
      </c>
      <c r="B100" s="88" t="s">
        <v>438</v>
      </c>
      <c r="C100" s="275"/>
      <c r="D100" s="275"/>
      <c r="E100" s="192"/>
    </row>
    <row r="101" spans="1:5" ht="12" customHeight="1">
      <c r="A101" s="13" t="s">
        <v>111</v>
      </c>
      <c r="B101" s="88" t="s">
        <v>437</v>
      </c>
      <c r="C101" s="275"/>
      <c r="D101" s="275"/>
      <c r="E101" s="192"/>
    </row>
    <row r="102" spans="1:5" ht="12" customHeight="1">
      <c r="A102" s="13" t="s">
        <v>112</v>
      </c>
      <c r="B102" s="86" t="s">
        <v>347</v>
      </c>
      <c r="C102" s="275"/>
      <c r="D102" s="275"/>
      <c r="E102" s="192"/>
    </row>
    <row r="103" spans="1:5" ht="12" customHeight="1">
      <c r="A103" s="13" t="s">
        <v>113</v>
      </c>
      <c r="B103" s="87" t="s">
        <v>348</v>
      </c>
      <c r="C103" s="275"/>
      <c r="D103" s="275"/>
      <c r="E103" s="192"/>
    </row>
    <row r="104" spans="1:5" ht="12" customHeight="1">
      <c r="A104" s="13" t="s">
        <v>114</v>
      </c>
      <c r="B104" s="87" t="s">
        <v>349</v>
      </c>
      <c r="C104" s="275"/>
      <c r="D104" s="275"/>
      <c r="E104" s="192"/>
    </row>
    <row r="105" spans="1:5" ht="12" customHeight="1">
      <c r="A105" s="13" t="s">
        <v>116</v>
      </c>
      <c r="B105" s="86" t="s">
        <v>350</v>
      </c>
      <c r="C105" s="275">
        <v>89840910</v>
      </c>
      <c r="D105" s="275">
        <v>88093516</v>
      </c>
      <c r="E105" s="192">
        <v>97970607</v>
      </c>
    </row>
    <row r="106" spans="1:5" ht="12" customHeight="1">
      <c r="A106" s="13" t="s">
        <v>180</v>
      </c>
      <c r="B106" s="86" t="s">
        <v>351</v>
      </c>
      <c r="C106" s="275"/>
      <c r="D106" s="275"/>
      <c r="E106" s="192"/>
    </row>
    <row r="107" spans="1:5" ht="12" customHeight="1">
      <c r="A107" s="13" t="s">
        <v>345</v>
      </c>
      <c r="B107" s="87" t="s">
        <v>352</v>
      </c>
      <c r="C107" s="275"/>
      <c r="D107" s="275"/>
      <c r="E107" s="192"/>
    </row>
    <row r="108" spans="1:5" ht="12" customHeight="1">
      <c r="A108" s="12" t="s">
        <v>346</v>
      </c>
      <c r="B108" s="88" t="s">
        <v>353</v>
      </c>
      <c r="C108" s="275"/>
      <c r="D108" s="275"/>
      <c r="E108" s="192"/>
    </row>
    <row r="109" spans="1:5" ht="12" customHeight="1">
      <c r="A109" s="13" t="s">
        <v>435</v>
      </c>
      <c r="B109" s="88" t="s">
        <v>354</v>
      </c>
      <c r="C109" s="275"/>
      <c r="D109" s="275"/>
      <c r="E109" s="192"/>
    </row>
    <row r="110" spans="1:5" ht="12" customHeight="1">
      <c r="A110" s="15" t="s">
        <v>436</v>
      </c>
      <c r="B110" s="88" t="s">
        <v>355</v>
      </c>
      <c r="C110" s="275">
        <v>3339200</v>
      </c>
      <c r="D110" s="275">
        <v>3588000</v>
      </c>
      <c r="E110" s="192">
        <v>5588000</v>
      </c>
    </row>
    <row r="111" spans="1:5" ht="12" customHeight="1">
      <c r="A111" s="13" t="s">
        <v>440</v>
      </c>
      <c r="B111" s="10" t="s">
        <v>48</v>
      </c>
      <c r="C111" s="273"/>
      <c r="D111" s="273">
        <v>50000</v>
      </c>
      <c r="E111" s="190"/>
    </row>
    <row r="112" spans="1:5" ht="12" customHeight="1">
      <c r="A112" s="13" t="s">
        <v>441</v>
      </c>
      <c r="B112" s="7" t="s">
        <v>443</v>
      </c>
      <c r="C112" s="273"/>
      <c r="D112" s="273">
        <v>50000</v>
      </c>
      <c r="E112" s="190"/>
    </row>
    <row r="113" spans="1:5" ht="12" customHeight="1" thickBot="1">
      <c r="A113" s="17" t="s">
        <v>442</v>
      </c>
      <c r="B113" s="339" t="s">
        <v>444</v>
      </c>
      <c r="C113" s="347"/>
      <c r="D113" s="347"/>
      <c r="E113" s="344"/>
    </row>
    <row r="114" spans="1:5" ht="12" customHeight="1" thickBot="1">
      <c r="A114" s="336" t="s">
        <v>18</v>
      </c>
      <c r="B114" s="337" t="s">
        <v>356</v>
      </c>
      <c r="C114" s="456">
        <f>+C115+C117+C119</f>
        <v>22899169</v>
      </c>
      <c r="D114" s="456">
        <f>+D115+D117+D119</f>
        <v>20675120</v>
      </c>
      <c r="E114" s="614">
        <f>+E115+E117+E119</f>
        <v>12000000</v>
      </c>
    </row>
    <row r="115" spans="1:5" ht="12" customHeight="1">
      <c r="A115" s="14" t="s">
        <v>102</v>
      </c>
      <c r="B115" s="7" t="s">
        <v>222</v>
      </c>
      <c r="C115" s="274">
        <v>20744071</v>
      </c>
      <c r="D115" s="274">
        <v>19675120</v>
      </c>
      <c r="E115" s="191">
        <v>11000000</v>
      </c>
    </row>
    <row r="116" spans="1:5" ht="15.75">
      <c r="A116" s="14" t="s">
        <v>103</v>
      </c>
      <c r="B116" s="11" t="s">
        <v>360</v>
      </c>
      <c r="C116" s="274"/>
      <c r="D116" s="274"/>
      <c r="E116" s="191"/>
    </row>
    <row r="117" spans="1:5" ht="12" customHeight="1">
      <c r="A117" s="14" t="s">
        <v>104</v>
      </c>
      <c r="B117" s="11" t="s">
        <v>181</v>
      </c>
      <c r="C117" s="273">
        <v>405098</v>
      </c>
      <c r="D117" s="273"/>
      <c r="E117" s="190"/>
    </row>
    <row r="118" spans="1:5" ht="12" customHeight="1">
      <c r="A118" s="14" t="s">
        <v>105</v>
      </c>
      <c r="B118" s="11" t="s">
        <v>361</v>
      </c>
      <c r="C118" s="273"/>
      <c r="D118" s="273"/>
      <c r="E118" s="190"/>
    </row>
    <row r="119" spans="1:5" ht="12" customHeight="1">
      <c r="A119" s="14" t="s">
        <v>106</v>
      </c>
      <c r="B119" s="199" t="s">
        <v>224</v>
      </c>
      <c r="C119" s="273">
        <v>1750000</v>
      </c>
      <c r="D119" s="273">
        <v>1000000</v>
      </c>
      <c r="E119" s="190">
        <v>1000000</v>
      </c>
    </row>
    <row r="120" spans="1:5" ht="12" customHeight="1">
      <c r="A120" s="14" t="s">
        <v>115</v>
      </c>
      <c r="B120" s="198" t="s">
        <v>425</v>
      </c>
      <c r="C120" s="273"/>
      <c r="D120" s="273"/>
      <c r="E120" s="190"/>
    </row>
    <row r="121" spans="1:5" ht="12" customHeight="1">
      <c r="A121" s="14" t="s">
        <v>117</v>
      </c>
      <c r="B121" s="285" t="s">
        <v>366</v>
      </c>
      <c r="C121" s="273"/>
      <c r="D121" s="273"/>
      <c r="E121" s="190"/>
    </row>
    <row r="122" spans="1:5" ht="12" customHeight="1">
      <c r="A122" s="14" t="s">
        <v>182</v>
      </c>
      <c r="B122" s="87" t="s">
        <v>349</v>
      </c>
      <c r="C122" s="273"/>
      <c r="D122" s="273"/>
      <c r="E122" s="190"/>
    </row>
    <row r="123" spans="1:5" ht="12" customHeight="1">
      <c r="A123" s="14" t="s">
        <v>183</v>
      </c>
      <c r="B123" s="87" t="s">
        <v>365</v>
      </c>
      <c r="C123" s="273"/>
      <c r="D123" s="273"/>
      <c r="E123" s="190"/>
    </row>
    <row r="124" spans="1:5" ht="12" customHeight="1">
      <c r="A124" s="14" t="s">
        <v>184</v>
      </c>
      <c r="B124" s="87" t="s">
        <v>364</v>
      </c>
      <c r="C124" s="273"/>
      <c r="D124" s="273"/>
      <c r="E124" s="190"/>
    </row>
    <row r="125" spans="1:5" ht="12" customHeight="1">
      <c r="A125" s="14" t="s">
        <v>357</v>
      </c>
      <c r="B125" s="87" t="s">
        <v>352</v>
      </c>
      <c r="C125" s="273"/>
      <c r="D125" s="273"/>
      <c r="E125" s="190"/>
    </row>
    <row r="126" spans="1:5" ht="12" customHeight="1">
      <c r="A126" s="14" t="s">
        <v>358</v>
      </c>
      <c r="B126" s="87" t="s">
        <v>363</v>
      </c>
      <c r="C126" s="273">
        <v>1750000</v>
      </c>
      <c r="D126" s="273">
        <v>1000000</v>
      </c>
      <c r="E126" s="190">
        <v>1000000</v>
      </c>
    </row>
    <row r="127" spans="1:5" ht="12" customHeight="1" thickBot="1">
      <c r="A127" s="12" t="s">
        <v>359</v>
      </c>
      <c r="B127" s="87" t="s">
        <v>362</v>
      </c>
      <c r="C127" s="275"/>
      <c r="D127" s="275"/>
      <c r="E127" s="192"/>
    </row>
    <row r="128" spans="1:5" ht="12" customHeight="1" thickBot="1">
      <c r="A128" s="19" t="s">
        <v>19</v>
      </c>
      <c r="B128" s="67" t="s">
        <v>445</v>
      </c>
      <c r="C128" s="272">
        <f>+C93+C114</f>
        <v>547387339</v>
      </c>
      <c r="D128" s="272">
        <f>+D93+D114</f>
        <v>489062000</v>
      </c>
      <c r="E128" s="189">
        <f>+E93+E114</f>
        <v>524246381</v>
      </c>
    </row>
    <row r="129" spans="1:5" ht="12" customHeight="1" thickBot="1">
      <c r="A129" s="19" t="s">
        <v>20</v>
      </c>
      <c r="B129" s="67" t="s">
        <v>446</v>
      </c>
      <c r="C129" s="272">
        <f>+C130+C131+C132</f>
        <v>0</v>
      </c>
      <c r="D129" s="272">
        <f>+D130+D131+D132</f>
        <v>3951890</v>
      </c>
      <c r="E129" s="189">
        <f>+E130+E131+E132</f>
        <v>0</v>
      </c>
    </row>
    <row r="130" spans="1:5" ht="12" customHeight="1">
      <c r="A130" s="14" t="s">
        <v>261</v>
      </c>
      <c r="B130" s="11" t="s">
        <v>453</v>
      </c>
      <c r="C130" s="273"/>
      <c r="D130" s="273"/>
      <c r="E130" s="190"/>
    </row>
    <row r="131" spans="1:5" ht="12" customHeight="1">
      <c r="A131" s="14" t="s">
        <v>262</v>
      </c>
      <c r="B131" s="11" t="s">
        <v>454</v>
      </c>
      <c r="C131" s="273"/>
      <c r="D131" s="273"/>
      <c r="E131" s="190"/>
    </row>
    <row r="132" spans="1:5" ht="12" customHeight="1" thickBot="1">
      <c r="A132" s="12" t="s">
        <v>263</v>
      </c>
      <c r="B132" s="11" t="s">
        <v>455</v>
      </c>
      <c r="C132" s="273"/>
      <c r="D132" s="273">
        <v>3951890</v>
      </c>
      <c r="E132" s="190"/>
    </row>
    <row r="133" spans="1:5" ht="12" customHeight="1" thickBot="1">
      <c r="A133" s="19" t="s">
        <v>21</v>
      </c>
      <c r="B133" s="67" t="s">
        <v>447</v>
      </c>
      <c r="C133" s="272">
        <f>SUM(C134:C139)</f>
        <v>0</v>
      </c>
      <c r="D133" s="272">
        <f>SUM(D134:D139)</f>
        <v>0</v>
      </c>
      <c r="E133" s="189">
        <f>SUM(E134:E139)</f>
        <v>0</v>
      </c>
    </row>
    <row r="134" spans="1:5" ht="12" customHeight="1">
      <c r="A134" s="14" t="s">
        <v>89</v>
      </c>
      <c r="B134" s="8" t="s">
        <v>456</v>
      </c>
      <c r="C134" s="273"/>
      <c r="D134" s="273"/>
      <c r="E134" s="190"/>
    </row>
    <row r="135" spans="1:5" ht="12" customHeight="1">
      <c r="A135" s="14" t="s">
        <v>90</v>
      </c>
      <c r="B135" s="8" t="s">
        <v>448</v>
      </c>
      <c r="C135" s="273"/>
      <c r="D135" s="273"/>
      <c r="E135" s="190"/>
    </row>
    <row r="136" spans="1:5" ht="12" customHeight="1">
      <c r="A136" s="14" t="s">
        <v>91</v>
      </c>
      <c r="B136" s="8" t="s">
        <v>449</v>
      </c>
      <c r="C136" s="273"/>
      <c r="D136" s="273"/>
      <c r="E136" s="190"/>
    </row>
    <row r="137" spans="1:5" ht="12" customHeight="1">
      <c r="A137" s="14" t="s">
        <v>169</v>
      </c>
      <c r="B137" s="8" t="s">
        <v>450</v>
      </c>
      <c r="C137" s="273"/>
      <c r="D137" s="273"/>
      <c r="E137" s="190"/>
    </row>
    <row r="138" spans="1:5" ht="12" customHeight="1">
      <c r="A138" s="14" t="s">
        <v>170</v>
      </c>
      <c r="B138" s="8" t="s">
        <v>451</v>
      </c>
      <c r="C138" s="273"/>
      <c r="D138" s="273"/>
      <c r="E138" s="190"/>
    </row>
    <row r="139" spans="1:5" ht="12" customHeight="1" thickBot="1">
      <c r="A139" s="12" t="s">
        <v>171</v>
      </c>
      <c r="B139" s="8" t="s">
        <v>452</v>
      </c>
      <c r="C139" s="273"/>
      <c r="D139" s="273"/>
      <c r="E139" s="190"/>
    </row>
    <row r="140" spans="1:5" ht="12" customHeight="1" thickBot="1">
      <c r="A140" s="19" t="s">
        <v>22</v>
      </c>
      <c r="B140" s="67" t="s">
        <v>460</v>
      </c>
      <c r="C140" s="455">
        <f>+C141+C142+C143+C144</f>
        <v>6480448</v>
      </c>
      <c r="D140" s="455">
        <f>+D141+D142+D143+D144</f>
        <v>6609659</v>
      </c>
      <c r="E140" s="313">
        <f>+E141+E142+E143+E144</f>
        <v>6609659</v>
      </c>
    </row>
    <row r="141" spans="1:5" ht="12" customHeight="1">
      <c r="A141" s="14" t="s">
        <v>92</v>
      </c>
      <c r="B141" s="8" t="s">
        <v>367</v>
      </c>
      <c r="C141" s="273"/>
      <c r="D141" s="273"/>
      <c r="E141" s="190"/>
    </row>
    <row r="142" spans="1:5" ht="12" customHeight="1">
      <c r="A142" s="14" t="s">
        <v>93</v>
      </c>
      <c r="B142" s="8" t="s">
        <v>368</v>
      </c>
      <c r="C142" s="273">
        <v>6480448</v>
      </c>
      <c r="D142" s="273">
        <v>6609659</v>
      </c>
      <c r="E142" s="190">
        <v>6609659</v>
      </c>
    </row>
    <row r="143" spans="1:5" ht="12" customHeight="1">
      <c r="A143" s="14" t="s">
        <v>281</v>
      </c>
      <c r="B143" s="8" t="s">
        <v>461</v>
      </c>
      <c r="C143" s="273"/>
      <c r="D143" s="273"/>
      <c r="E143" s="190"/>
    </row>
    <row r="144" spans="1:5" ht="12" customHeight="1" thickBot="1">
      <c r="A144" s="12" t="s">
        <v>282</v>
      </c>
      <c r="B144" s="6" t="s">
        <v>387</v>
      </c>
      <c r="C144" s="273"/>
      <c r="D144" s="273"/>
      <c r="E144" s="190"/>
    </row>
    <row r="145" spans="1:5" ht="12" customHeight="1" thickBot="1">
      <c r="A145" s="19" t="s">
        <v>23</v>
      </c>
      <c r="B145" s="67" t="s">
        <v>462</v>
      </c>
      <c r="C145" s="348">
        <f>SUM(C146:C150)</f>
        <v>0</v>
      </c>
      <c r="D145" s="348">
        <f>SUM(D146:D150)</f>
        <v>0</v>
      </c>
      <c r="E145" s="345">
        <f>SUM(E146:E150)</f>
        <v>0</v>
      </c>
    </row>
    <row r="146" spans="1:5" ht="12" customHeight="1">
      <c r="A146" s="14" t="s">
        <v>94</v>
      </c>
      <c r="B146" s="8" t="s">
        <v>457</v>
      </c>
      <c r="C146" s="273"/>
      <c r="D146" s="273"/>
      <c r="E146" s="190"/>
    </row>
    <row r="147" spans="1:5" ht="12" customHeight="1">
      <c r="A147" s="14" t="s">
        <v>95</v>
      </c>
      <c r="B147" s="8" t="s">
        <v>464</v>
      </c>
      <c r="C147" s="273"/>
      <c r="D147" s="273"/>
      <c r="E147" s="190"/>
    </row>
    <row r="148" spans="1:5" ht="12" customHeight="1">
      <c r="A148" s="14" t="s">
        <v>293</v>
      </c>
      <c r="B148" s="8" t="s">
        <v>459</v>
      </c>
      <c r="C148" s="273"/>
      <c r="D148" s="273"/>
      <c r="E148" s="190"/>
    </row>
    <row r="149" spans="1:5" ht="12" customHeight="1">
      <c r="A149" s="14" t="s">
        <v>294</v>
      </c>
      <c r="B149" s="8" t="s">
        <v>465</v>
      </c>
      <c r="C149" s="273"/>
      <c r="D149" s="273"/>
      <c r="E149" s="190"/>
    </row>
    <row r="150" spans="1:5" ht="12" customHeight="1" thickBot="1">
      <c r="A150" s="14" t="s">
        <v>463</v>
      </c>
      <c r="B150" s="8" t="s">
        <v>466</v>
      </c>
      <c r="C150" s="273"/>
      <c r="D150" s="273"/>
      <c r="E150" s="190"/>
    </row>
    <row r="151" spans="1:5" ht="12" customHeight="1" thickBot="1">
      <c r="A151" s="19" t="s">
        <v>24</v>
      </c>
      <c r="B151" s="67" t="s">
        <v>467</v>
      </c>
      <c r="C151" s="349"/>
      <c r="D151" s="349"/>
      <c r="E151" s="346"/>
    </row>
    <row r="152" spans="1:5" ht="12" customHeight="1" thickBot="1">
      <c r="A152" s="19" t="s">
        <v>25</v>
      </c>
      <c r="B152" s="67" t="s">
        <v>468</v>
      </c>
      <c r="C152" s="349"/>
      <c r="D152" s="349"/>
      <c r="E152" s="346"/>
    </row>
    <row r="153" spans="1:6" ht="15" customHeight="1" thickBot="1">
      <c r="A153" s="19" t="s">
        <v>26</v>
      </c>
      <c r="B153" s="67" t="s">
        <v>470</v>
      </c>
      <c r="C153" s="457">
        <f>+C129+C133+C140+C145+C151+C152</f>
        <v>6480448</v>
      </c>
      <c r="D153" s="457">
        <f>+D129+D133+D140+D145+D151+D152</f>
        <v>10561549</v>
      </c>
      <c r="E153" s="615">
        <f>+E129+E133+E140+E145+E151+E152</f>
        <v>6609659</v>
      </c>
      <c r="F153" s="68"/>
    </row>
    <row r="154" spans="1:5" s="1" customFormat="1" ht="12.75" customHeight="1" thickBot="1">
      <c r="A154" s="200" t="s">
        <v>27</v>
      </c>
      <c r="B154" s="263" t="s">
        <v>469</v>
      </c>
      <c r="C154" s="457">
        <f>+C128+C153</f>
        <v>553867787</v>
      </c>
      <c r="D154" s="457">
        <f>+D128+D153</f>
        <v>499623549</v>
      </c>
      <c r="E154" s="615">
        <f>+E128+E153</f>
        <v>530856040</v>
      </c>
    </row>
    <row r="155" ht="15.75">
      <c r="C155" s="266"/>
    </row>
    <row r="156" ht="15.75">
      <c r="C156" s="266"/>
    </row>
    <row r="157" ht="15.75">
      <c r="C157" s="266"/>
    </row>
    <row r="158" ht="16.5" customHeight="1">
      <c r="C158" s="266"/>
    </row>
    <row r="159" ht="15.75">
      <c r="C159" s="266"/>
    </row>
    <row r="160" ht="15.75">
      <c r="C160" s="266"/>
    </row>
    <row r="161" ht="15.75">
      <c r="C161" s="266"/>
    </row>
    <row r="162" ht="15.75">
      <c r="C162" s="266"/>
    </row>
    <row r="163" ht="15.75">
      <c r="C163" s="266"/>
    </row>
    <row r="164" ht="15.75">
      <c r="C164" s="266"/>
    </row>
    <row r="165" ht="15.75">
      <c r="C165" s="266"/>
    </row>
    <row r="166" ht="15.75">
      <c r="C166" s="266"/>
    </row>
    <row r="167" ht="15.75">
      <c r="C167" s="266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Tyukod Nagyközség Önkormányzat
2018. ÉVI KÖLTSÉGVETÉSÉNEK ÖSSZEVONT MÉRLEGE&amp;R&amp;"Times New Roman CE,Félkövér dőlt"&amp;11 1. tájékoztató tábla</oddHead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8" sqref="B8"/>
    </sheetView>
  </sheetViews>
  <sheetFormatPr defaultColWidth="9.00390625" defaultRowHeight="12.75"/>
  <cols>
    <col min="1" max="1" width="9.50390625" style="264" customWidth="1"/>
    <col min="2" max="2" width="91.625" style="264" customWidth="1"/>
    <col min="3" max="3" width="21.625" style="265" customWidth="1"/>
    <col min="4" max="4" width="9.00390625" style="264" customWidth="1"/>
    <col min="5" max="16384" width="9.375" style="264" customWidth="1"/>
  </cols>
  <sheetData>
    <row r="1" spans="1:3" ht="15.75" customHeight="1">
      <c r="A1" s="694" t="s">
        <v>14</v>
      </c>
      <c r="B1" s="694"/>
      <c r="C1" s="694"/>
    </row>
    <row r="2" spans="1:3" ht="15.75" customHeight="1" thickBot="1">
      <c r="A2" s="693" t="s">
        <v>146</v>
      </c>
      <c r="B2" s="693"/>
      <c r="C2" s="212" t="str">
        <f>'1.1.sz.mell.'!C2</f>
        <v>Forintban!</v>
      </c>
    </row>
    <row r="3" spans="1:3" ht="37.5" customHeight="1" thickBot="1">
      <c r="A3" s="22" t="s">
        <v>67</v>
      </c>
      <c r="B3" s="23" t="s">
        <v>16</v>
      </c>
      <c r="C3" s="31" t="str">
        <f>+CONCATENATE(LEFT(ÖSSZEFÜGGÉSEK!A5,4),". évi előirányzat")</f>
        <v>2018. évi előirányzat</v>
      </c>
    </row>
    <row r="4" spans="1:3" s="286" customFormat="1" ht="12" customHeight="1" thickBot="1">
      <c r="A4" s="282"/>
      <c r="B4" s="283" t="s">
        <v>490</v>
      </c>
      <c r="C4" s="284" t="s">
        <v>491</v>
      </c>
    </row>
    <row r="5" spans="1:3" s="287" customFormat="1" ht="12" customHeight="1" thickBot="1">
      <c r="A5" s="19" t="s">
        <v>17</v>
      </c>
      <c r="B5" s="20" t="s">
        <v>245</v>
      </c>
      <c r="C5" s="202">
        <f>+C6+C7+C8+C9+C10+C11</f>
        <v>265900889</v>
      </c>
    </row>
    <row r="6" spans="1:3" s="287" customFormat="1" ht="12" customHeight="1">
      <c r="A6" s="14" t="s">
        <v>96</v>
      </c>
      <c r="B6" s="288" t="s">
        <v>246</v>
      </c>
      <c r="C6" s="205">
        <f>'9.1. sz. mell'!C9</f>
        <v>81698999</v>
      </c>
    </row>
    <row r="7" spans="1:3" s="287" customFormat="1" ht="12" customHeight="1">
      <c r="A7" s="13" t="s">
        <v>97</v>
      </c>
      <c r="B7" s="289" t="s">
        <v>247</v>
      </c>
      <c r="C7" s="205">
        <f>'9.1. sz. mell'!C10</f>
        <v>91317551</v>
      </c>
    </row>
    <row r="8" spans="1:3" s="287" customFormat="1" ht="12" customHeight="1">
      <c r="A8" s="13" t="s">
        <v>98</v>
      </c>
      <c r="B8" s="289" t="s">
        <v>548</v>
      </c>
      <c r="C8" s="205">
        <f>'9.1. sz. mell'!C11</f>
        <v>63308262</v>
      </c>
    </row>
    <row r="9" spans="1:3" s="287" customFormat="1" ht="12" customHeight="1">
      <c r="A9" s="13" t="s">
        <v>99</v>
      </c>
      <c r="B9" s="289" t="s">
        <v>249</v>
      </c>
      <c r="C9" s="205">
        <f>'9.1. sz. mell'!C12</f>
        <v>2459930</v>
      </c>
    </row>
    <row r="10" spans="1:3" s="287" customFormat="1" ht="12" customHeight="1">
      <c r="A10" s="13" t="s">
        <v>142</v>
      </c>
      <c r="B10" s="198" t="s">
        <v>429</v>
      </c>
      <c r="C10" s="205">
        <f>'9.1. sz. mell'!C13</f>
        <v>27116147</v>
      </c>
    </row>
    <row r="11" spans="1:3" s="287" customFormat="1" ht="12" customHeight="1" thickBot="1">
      <c r="A11" s="15" t="s">
        <v>100</v>
      </c>
      <c r="B11" s="199" t="s">
        <v>430</v>
      </c>
      <c r="C11" s="204"/>
    </row>
    <row r="12" spans="1:3" s="287" customFormat="1" ht="12" customHeight="1" thickBot="1">
      <c r="A12" s="19" t="s">
        <v>18</v>
      </c>
      <c r="B12" s="197" t="s">
        <v>250</v>
      </c>
      <c r="C12" s="202">
        <f>+C13+C14+C15+C16+C17</f>
        <v>175066916</v>
      </c>
    </row>
    <row r="13" spans="1:3" s="287" customFormat="1" ht="12" customHeight="1">
      <c r="A13" s="14" t="s">
        <v>102</v>
      </c>
      <c r="B13" s="288" t="s">
        <v>251</v>
      </c>
      <c r="C13" s="205"/>
    </row>
    <row r="14" spans="1:3" s="287" customFormat="1" ht="12" customHeight="1">
      <c r="A14" s="13" t="s">
        <v>103</v>
      </c>
      <c r="B14" s="289" t="s">
        <v>252</v>
      </c>
      <c r="C14" s="204"/>
    </row>
    <row r="15" spans="1:3" s="287" customFormat="1" ht="12" customHeight="1">
      <c r="A15" s="13" t="s">
        <v>104</v>
      </c>
      <c r="B15" s="289" t="s">
        <v>419</v>
      </c>
      <c r="C15" s="204"/>
    </row>
    <row r="16" spans="1:3" s="287" customFormat="1" ht="12" customHeight="1">
      <c r="A16" s="13" t="s">
        <v>105</v>
      </c>
      <c r="B16" s="289" t="s">
        <v>420</v>
      </c>
      <c r="C16" s="204"/>
    </row>
    <row r="17" spans="1:3" s="287" customFormat="1" ht="12" customHeight="1">
      <c r="A17" s="13" t="s">
        <v>106</v>
      </c>
      <c r="B17" s="289" t="s">
        <v>253</v>
      </c>
      <c r="C17" s="204">
        <f>'9.1. sz. mell'!C20+'9.2. sz. mell'!C23</f>
        <v>175066916</v>
      </c>
    </row>
    <row r="18" spans="1:3" s="287" customFormat="1" ht="12" customHeight="1" thickBot="1">
      <c r="A18" s="15" t="s">
        <v>115</v>
      </c>
      <c r="B18" s="199" t="s">
        <v>254</v>
      </c>
      <c r="C18" s="206"/>
    </row>
    <row r="19" spans="1:3" s="287" customFormat="1" ht="12" customHeight="1" thickBot="1">
      <c r="A19" s="19" t="s">
        <v>19</v>
      </c>
      <c r="B19" s="20" t="s">
        <v>255</v>
      </c>
      <c r="C19" s="202">
        <f>+C20+C21+C22+C23+C24</f>
        <v>5400000</v>
      </c>
    </row>
    <row r="20" spans="1:3" s="287" customFormat="1" ht="12" customHeight="1">
      <c r="A20" s="14" t="s">
        <v>85</v>
      </c>
      <c r="B20" s="288" t="s">
        <v>256</v>
      </c>
      <c r="C20" s="205"/>
    </row>
    <row r="21" spans="1:3" s="287" customFormat="1" ht="12" customHeight="1">
      <c r="A21" s="13" t="s">
        <v>86</v>
      </c>
      <c r="B21" s="289" t="s">
        <v>257</v>
      </c>
      <c r="C21" s="204"/>
    </row>
    <row r="22" spans="1:3" s="287" customFormat="1" ht="12" customHeight="1">
      <c r="A22" s="13" t="s">
        <v>87</v>
      </c>
      <c r="B22" s="289" t="s">
        <v>421</v>
      </c>
      <c r="C22" s="204"/>
    </row>
    <row r="23" spans="1:3" s="287" customFormat="1" ht="12" customHeight="1">
      <c r="A23" s="13" t="s">
        <v>88</v>
      </c>
      <c r="B23" s="289" t="s">
        <v>422</v>
      </c>
      <c r="C23" s="204"/>
    </row>
    <row r="24" spans="1:3" s="287" customFormat="1" ht="12" customHeight="1">
      <c r="A24" s="13" t="s">
        <v>165</v>
      </c>
      <c r="B24" s="289" t="s">
        <v>258</v>
      </c>
      <c r="C24" s="204">
        <f>'9.1. sz. mell'!C27</f>
        <v>5400000</v>
      </c>
    </row>
    <row r="25" spans="1:3" s="287" customFormat="1" ht="12" customHeight="1" thickBot="1">
      <c r="A25" s="15" t="s">
        <v>166</v>
      </c>
      <c r="B25" s="290" t="s">
        <v>259</v>
      </c>
      <c r="C25" s="206"/>
    </row>
    <row r="26" spans="1:3" s="287" customFormat="1" ht="12" customHeight="1" thickBot="1">
      <c r="A26" s="19" t="s">
        <v>167</v>
      </c>
      <c r="B26" s="20" t="s">
        <v>557</v>
      </c>
      <c r="C26" s="208">
        <f>SUM(C27:C33)</f>
        <v>21000000</v>
      </c>
    </row>
    <row r="27" spans="1:3" s="287" customFormat="1" ht="12" customHeight="1">
      <c r="A27" s="14" t="s">
        <v>261</v>
      </c>
      <c r="B27" s="288" t="s">
        <v>687</v>
      </c>
      <c r="C27" s="205">
        <f>'9.1. sz. mell'!C30</f>
        <v>2500000</v>
      </c>
    </row>
    <row r="28" spans="1:3" s="287" customFormat="1" ht="12" customHeight="1">
      <c r="A28" s="13" t="s">
        <v>262</v>
      </c>
      <c r="B28" s="289" t="s">
        <v>553</v>
      </c>
      <c r="C28" s="205">
        <f>'9.1. sz. mell'!C31</f>
        <v>0</v>
      </c>
    </row>
    <row r="29" spans="1:3" s="287" customFormat="1" ht="12" customHeight="1">
      <c r="A29" s="13" t="s">
        <v>263</v>
      </c>
      <c r="B29" s="289" t="s">
        <v>554</v>
      </c>
      <c r="C29" s="205">
        <f>'9.1. sz. mell'!C32</f>
        <v>16000000</v>
      </c>
    </row>
    <row r="30" spans="1:3" s="287" customFormat="1" ht="12" customHeight="1">
      <c r="A30" s="13" t="s">
        <v>264</v>
      </c>
      <c r="B30" s="289" t="s">
        <v>555</v>
      </c>
      <c r="C30" s="205">
        <f>'9.1. sz. mell'!C33</f>
        <v>0</v>
      </c>
    </row>
    <row r="31" spans="1:3" s="287" customFormat="1" ht="12" customHeight="1">
      <c r="A31" s="13" t="s">
        <v>550</v>
      </c>
      <c r="B31" s="289" t="s">
        <v>265</v>
      </c>
      <c r="C31" s="205">
        <f>'9.1. sz. mell'!C34</f>
        <v>2500000</v>
      </c>
    </row>
    <row r="32" spans="1:3" s="287" customFormat="1" ht="12" customHeight="1">
      <c r="A32" s="13" t="s">
        <v>551</v>
      </c>
      <c r="B32" s="289" t="s">
        <v>266</v>
      </c>
      <c r="C32" s="205">
        <f>'9.1. sz. mell'!C35</f>
        <v>0</v>
      </c>
    </row>
    <row r="33" spans="1:3" s="287" customFormat="1" ht="12" customHeight="1" thickBot="1">
      <c r="A33" s="15" t="s">
        <v>552</v>
      </c>
      <c r="B33" s="357" t="s">
        <v>267</v>
      </c>
      <c r="C33" s="205">
        <f>'9.1. sz. mell'!C36</f>
        <v>0</v>
      </c>
    </row>
    <row r="34" spans="1:3" s="287" customFormat="1" ht="12" customHeight="1" thickBot="1">
      <c r="A34" s="19" t="s">
        <v>21</v>
      </c>
      <c r="B34" s="20" t="s">
        <v>431</v>
      </c>
      <c r="C34" s="202">
        <f>SUM(C35:C45)</f>
        <v>26739149</v>
      </c>
    </row>
    <row r="35" spans="1:3" s="287" customFormat="1" ht="12" customHeight="1">
      <c r="A35" s="14" t="s">
        <v>89</v>
      </c>
      <c r="B35" s="288" t="s">
        <v>270</v>
      </c>
      <c r="C35" s="205">
        <f>'9.1. sz. mell'!C38+'9.2. sz. mell'!C9+'9.3. sz. mell'!C9</f>
        <v>0</v>
      </c>
    </row>
    <row r="36" spans="1:3" s="287" customFormat="1" ht="12" customHeight="1">
      <c r="A36" s="13" t="s">
        <v>90</v>
      </c>
      <c r="B36" s="289" t="s">
        <v>271</v>
      </c>
      <c r="C36" s="205">
        <f>'9.1. sz. mell'!C39+'9.2. sz. mell'!C10+'9.3. sz. mell'!C10</f>
        <v>7110791</v>
      </c>
    </row>
    <row r="37" spans="1:3" s="287" customFormat="1" ht="12" customHeight="1">
      <c r="A37" s="13" t="s">
        <v>91</v>
      </c>
      <c r="B37" s="289" t="s">
        <v>272</v>
      </c>
      <c r="C37" s="205">
        <f>'9.1. sz. mell'!C40+'9.2. sz. mell'!C11+'9.3. sz. mell'!C11</f>
        <v>0</v>
      </c>
    </row>
    <row r="38" spans="1:3" s="287" customFormat="1" ht="12" customHeight="1">
      <c r="A38" s="13" t="s">
        <v>169</v>
      </c>
      <c r="B38" s="289" t="s">
        <v>273</v>
      </c>
      <c r="C38" s="205">
        <f>'9.1. sz. mell'!C41+'9.2. sz. mell'!C12+'9.3. sz. mell'!C12</f>
        <v>0</v>
      </c>
    </row>
    <row r="39" spans="1:3" s="287" customFormat="1" ht="12" customHeight="1">
      <c r="A39" s="13" t="s">
        <v>170</v>
      </c>
      <c r="B39" s="289" t="s">
        <v>274</v>
      </c>
      <c r="C39" s="205">
        <f>'9.1. sz. mell'!C42+'9.2. sz. mell'!C13+'9.3. sz. mell'!C13</f>
        <v>14136734</v>
      </c>
    </row>
    <row r="40" spans="1:3" s="287" customFormat="1" ht="12" customHeight="1">
      <c r="A40" s="13" t="s">
        <v>171</v>
      </c>
      <c r="B40" s="289" t="s">
        <v>275</v>
      </c>
      <c r="C40" s="205">
        <f>'9.1. sz. mell'!C43+'9.2. sz. mell'!C14+'9.3. sz. mell'!C14</f>
        <v>5491624</v>
      </c>
    </row>
    <row r="41" spans="1:3" s="287" customFormat="1" ht="12" customHeight="1">
      <c r="A41" s="13" t="s">
        <v>172</v>
      </c>
      <c r="B41" s="289" t="s">
        <v>276</v>
      </c>
      <c r="C41" s="205">
        <f>'9.1. sz. mell'!C44+'9.2. sz. mell'!C15+'9.3. sz. mell'!C15</f>
        <v>0</v>
      </c>
    </row>
    <row r="42" spans="1:3" s="287" customFormat="1" ht="12" customHeight="1">
      <c r="A42" s="13" t="s">
        <v>173</v>
      </c>
      <c r="B42" s="289" t="s">
        <v>556</v>
      </c>
      <c r="C42" s="205">
        <f>'9.1. sz. mell'!C45+'9.2. sz. mell'!C16+'9.3. sz. mell'!C16</f>
        <v>0</v>
      </c>
    </row>
    <row r="43" spans="1:3" s="287" customFormat="1" ht="12" customHeight="1">
      <c r="A43" s="13" t="s">
        <v>268</v>
      </c>
      <c r="B43" s="289" t="s">
        <v>278</v>
      </c>
      <c r="C43" s="205">
        <f>'9.1. sz. mell'!C46+'9.2. sz. mell'!C17+'9.3. sz. mell'!C17</f>
        <v>0</v>
      </c>
    </row>
    <row r="44" spans="1:3" s="287" customFormat="1" ht="12" customHeight="1">
      <c r="A44" s="15" t="s">
        <v>269</v>
      </c>
      <c r="B44" s="290" t="s">
        <v>433</v>
      </c>
      <c r="C44" s="205">
        <f>'9.1. sz. mell'!C47+'9.2. sz. mell'!C18+'9.3. sz. mell'!C18</f>
        <v>0</v>
      </c>
    </row>
    <row r="45" spans="1:3" s="287" customFormat="1" ht="12" customHeight="1" thickBot="1">
      <c r="A45" s="15" t="s">
        <v>432</v>
      </c>
      <c r="B45" s="199" t="s">
        <v>279</v>
      </c>
      <c r="C45" s="205">
        <f>'9.1. sz. mell'!C48+'9.2. sz. mell'!C19+'9.3. sz. mell'!C19</f>
        <v>0</v>
      </c>
    </row>
    <row r="46" spans="1:3" s="287" customFormat="1" ht="12" customHeight="1" thickBot="1">
      <c r="A46" s="19" t="s">
        <v>22</v>
      </c>
      <c r="B46" s="20" t="s">
        <v>280</v>
      </c>
      <c r="C46" s="202">
        <f>SUM(C47:C51)</f>
        <v>0</v>
      </c>
    </row>
    <row r="47" spans="1:3" s="287" customFormat="1" ht="12" customHeight="1">
      <c r="A47" s="14" t="s">
        <v>92</v>
      </c>
      <c r="B47" s="288" t="s">
        <v>284</v>
      </c>
      <c r="C47" s="326">
        <f>'9.1. sz. mell'!C50</f>
        <v>0</v>
      </c>
    </row>
    <row r="48" spans="1:3" s="287" customFormat="1" ht="12" customHeight="1">
      <c r="A48" s="13" t="s">
        <v>93</v>
      </c>
      <c r="B48" s="289" t="s">
        <v>285</v>
      </c>
      <c r="C48" s="326">
        <f>'9.1. sz. mell'!C51</f>
        <v>0</v>
      </c>
    </row>
    <row r="49" spans="1:3" s="287" customFormat="1" ht="12" customHeight="1">
      <c r="A49" s="13" t="s">
        <v>281</v>
      </c>
      <c r="B49" s="289" t="s">
        <v>286</v>
      </c>
      <c r="C49" s="326">
        <f>'9.1. sz. mell'!C52</f>
        <v>0</v>
      </c>
    </row>
    <row r="50" spans="1:3" s="287" customFormat="1" ht="12" customHeight="1">
      <c r="A50" s="13" t="s">
        <v>282</v>
      </c>
      <c r="B50" s="289" t="s">
        <v>287</v>
      </c>
      <c r="C50" s="326">
        <f>'9.1. sz. mell'!C53</f>
        <v>0</v>
      </c>
    </row>
    <row r="51" spans="1:3" s="287" customFormat="1" ht="12" customHeight="1" thickBot="1">
      <c r="A51" s="15" t="s">
        <v>283</v>
      </c>
      <c r="B51" s="199" t="s">
        <v>288</v>
      </c>
      <c r="C51" s="326">
        <f>'9.1. sz. mell'!C54</f>
        <v>0</v>
      </c>
    </row>
    <row r="52" spans="1:3" s="287" customFormat="1" ht="12" customHeight="1" thickBot="1">
      <c r="A52" s="19" t="s">
        <v>174</v>
      </c>
      <c r="B52" s="20" t="s">
        <v>289</v>
      </c>
      <c r="C52" s="202">
        <f>SUM(C53:C55)</f>
        <v>0</v>
      </c>
    </row>
    <row r="53" spans="1:3" s="287" customFormat="1" ht="12" customHeight="1">
      <c r="A53" s="14" t="s">
        <v>94</v>
      </c>
      <c r="B53" s="288" t="s">
        <v>290</v>
      </c>
      <c r="C53" s="205"/>
    </row>
    <row r="54" spans="1:3" s="287" customFormat="1" ht="12" customHeight="1">
      <c r="A54" s="13" t="s">
        <v>95</v>
      </c>
      <c r="B54" s="289" t="s">
        <v>423</v>
      </c>
      <c r="C54" s="204"/>
    </row>
    <row r="55" spans="1:3" s="287" customFormat="1" ht="12" customHeight="1">
      <c r="A55" s="13" t="s">
        <v>293</v>
      </c>
      <c r="B55" s="289" t="s">
        <v>291</v>
      </c>
      <c r="C55" s="204"/>
    </row>
    <row r="56" spans="1:3" s="287" customFormat="1" ht="12" customHeight="1" thickBot="1">
      <c r="A56" s="15" t="s">
        <v>294</v>
      </c>
      <c r="B56" s="199" t="s">
        <v>292</v>
      </c>
      <c r="C56" s="206"/>
    </row>
    <row r="57" spans="1:3" s="287" customFormat="1" ht="12" customHeight="1" thickBot="1">
      <c r="A57" s="19" t="s">
        <v>24</v>
      </c>
      <c r="B57" s="197" t="s">
        <v>295</v>
      </c>
      <c r="C57" s="202">
        <f>SUM(C58:C60)</f>
        <v>0</v>
      </c>
    </row>
    <row r="58" spans="1:3" s="287" customFormat="1" ht="12" customHeight="1">
      <c r="A58" s="14" t="s">
        <v>175</v>
      </c>
      <c r="B58" s="288" t="s">
        <v>297</v>
      </c>
      <c r="C58" s="207"/>
    </row>
    <row r="59" spans="1:3" s="287" customFormat="1" ht="12" customHeight="1">
      <c r="A59" s="13" t="s">
        <v>176</v>
      </c>
      <c r="B59" s="289" t="s">
        <v>424</v>
      </c>
      <c r="C59" s="207"/>
    </row>
    <row r="60" spans="1:3" s="287" customFormat="1" ht="12" customHeight="1">
      <c r="A60" s="13" t="s">
        <v>223</v>
      </c>
      <c r="B60" s="289" t="s">
        <v>298</v>
      </c>
      <c r="C60" s="207"/>
    </row>
    <row r="61" spans="1:3" s="287" customFormat="1" ht="12" customHeight="1" thickBot="1">
      <c r="A61" s="15" t="s">
        <v>296</v>
      </c>
      <c r="B61" s="199" t="s">
        <v>299</v>
      </c>
      <c r="C61" s="207"/>
    </row>
    <row r="62" spans="1:3" s="287" customFormat="1" ht="12" customHeight="1" thickBot="1">
      <c r="A62" s="341" t="s">
        <v>473</v>
      </c>
      <c r="B62" s="20" t="s">
        <v>300</v>
      </c>
      <c r="C62" s="208">
        <f>+C5+C12+C19+C26+C34+C46+C52+C57</f>
        <v>494106954</v>
      </c>
    </row>
    <row r="63" spans="1:3" s="287" customFormat="1" ht="12" customHeight="1" thickBot="1">
      <c r="A63" s="329" t="s">
        <v>301</v>
      </c>
      <c r="B63" s="197" t="s">
        <v>302</v>
      </c>
      <c r="C63" s="202">
        <f>SUM(C64:C66)</f>
        <v>0</v>
      </c>
    </row>
    <row r="64" spans="1:3" s="287" customFormat="1" ht="12" customHeight="1">
      <c r="A64" s="14" t="s">
        <v>333</v>
      </c>
      <c r="B64" s="288" t="s">
        <v>303</v>
      </c>
      <c r="C64" s="207"/>
    </row>
    <row r="65" spans="1:3" s="287" customFormat="1" ht="12" customHeight="1">
      <c r="A65" s="13" t="s">
        <v>342</v>
      </c>
      <c r="B65" s="289" t="s">
        <v>304</v>
      </c>
      <c r="C65" s="207"/>
    </row>
    <row r="66" spans="1:3" s="287" customFormat="1" ht="12" customHeight="1" thickBot="1">
      <c r="A66" s="15" t="s">
        <v>343</v>
      </c>
      <c r="B66" s="335" t="s">
        <v>458</v>
      </c>
      <c r="C66" s="207">
        <f>'9.1. sz. mell'!C69</f>
        <v>0</v>
      </c>
    </row>
    <row r="67" spans="1:3" s="287" customFormat="1" ht="12" customHeight="1" thickBot="1">
      <c r="A67" s="329" t="s">
        <v>306</v>
      </c>
      <c r="B67" s="197" t="s">
        <v>307</v>
      </c>
      <c r="C67" s="202">
        <f>SUM(C68:C71)</f>
        <v>0</v>
      </c>
    </row>
    <row r="68" spans="1:3" s="287" customFormat="1" ht="12" customHeight="1">
      <c r="A68" s="14" t="s">
        <v>143</v>
      </c>
      <c r="B68" s="288" t="s">
        <v>308</v>
      </c>
      <c r="C68" s="207"/>
    </row>
    <row r="69" spans="1:3" s="287" customFormat="1" ht="12" customHeight="1">
      <c r="A69" s="13" t="s">
        <v>144</v>
      </c>
      <c r="B69" s="289" t="s">
        <v>309</v>
      </c>
      <c r="C69" s="207"/>
    </row>
    <row r="70" spans="1:3" s="287" customFormat="1" ht="12" customHeight="1">
      <c r="A70" s="13" t="s">
        <v>334</v>
      </c>
      <c r="B70" s="289" t="s">
        <v>310</v>
      </c>
      <c r="C70" s="207"/>
    </row>
    <row r="71" spans="1:3" s="287" customFormat="1" ht="12" customHeight="1" thickBot="1">
      <c r="A71" s="15" t="s">
        <v>335</v>
      </c>
      <c r="B71" s="199" t="s">
        <v>311</v>
      </c>
      <c r="C71" s="207"/>
    </row>
    <row r="72" spans="1:3" s="287" customFormat="1" ht="12" customHeight="1" thickBot="1">
      <c r="A72" s="329" t="s">
        <v>312</v>
      </c>
      <c r="B72" s="197" t="s">
        <v>313</v>
      </c>
      <c r="C72" s="202">
        <f>SUM(C73:C74)</f>
        <v>54934828</v>
      </c>
    </row>
    <row r="73" spans="1:3" s="287" customFormat="1" ht="12" customHeight="1">
      <c r="A73" s="14" t="s">
        <v>336</v>
      </c>
      <c r="B73" s="288" t="s">
        <v>314</v>
      </c>
      <c r="C73" s="207">
        <f>'9.1. sz. mell'!C76+'9.2. sz. mell'!C39+'9.3. sz. mell'!C38</f>
        <v>54934828</v>
      </c>
    </row>
    <row r="74" spans="1:3" s="287" customFormat="1" ht="12" customHeight="1" thickBot="1">
      <c r="A74" s="15" t="s">
        <v>337</v>
      </c>
      <c r="B74" s="199" t="s">
        <v>315</v>
      </c>
      <c r="C74" s="207"/>
    </row>
    <row r="75" spans="1:3" s="287" customFormat="1" ht="12" customHeight="1" thickBot="1">
      <c r="A75" s="329" t="s">
        <v>316</v>
      </c>
      <c r="B75" s="197" t="s">
        <v>317</v>
      </c>
      <c r="C75" s="202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207"/>
    </row>
    <row r="77" spans="1:3" s="287" customFormat="1" ht="12" customHeight="1">
      <c r="A77" s="13" t="s">
        <v>339</v>
      </c>
      <c r="B77" s="289" t="s">
        <v>319</v>
      </c>
      <c r="C77" s="207"/>
    </row>
    <row r="78" spans="1:3" s="287" customFormat="1" ht="12" customHeight="1" thickBot="1">
      <c r="A78" s="15" t="s">
        <v>340</v>
      </c>
      <c r="B78" s="199" t="s">
        <v>320</v>
      </c>
      <c r="C78" s="207"/>
    </row>
    <row r="79" spans="1:3" s="287" customFormat="1" ht="12" customHeight="1" thickBot="1">
      <c r="A79" s="329" t="s">
        <v>321</v>
      </c>
      <c r="B79" s="197" t="s">
        <v>341</v>
      </c>
      <c r="C79" s="202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207"/>
    </row>
    <row r="81" spans="1:3" s="287" customFormat="1" ht="12" customHeight="1">
      <c r="A81" s="293" t="s">
        <v>324</v>
      </c>
      <c r="B81" s="289" t="s">
        <v>325</v>
      </c>
      <c r="C81" s="207"/>
    </row>
    <row r="82" spans="1:3" s="287" customFormat="1" ht="12" customHeight="1">
      <c r="A82" s="293" t="s">
        <v>326</v>
      </c>
      <c r="B82" s="289" t="s">
        <v>327</v>
      </c>
      <c r="C82" s="207"/>
    </row>
    <row r="83" spans="1:3" s="287" customFormat="1" ht="12" customHeight="1" thickBot="1">
      <c r="A83" s="294" t="s">
        <v>328</v>
      </c>
      <c r="B83" s="199" t="s">
        <v>329</v>
      </c>
      <c r="C83" s="207"/>
    </row>
    <row r="84" spans="1:3" s="287" customFormat="1" ht="12" customHeight="1" thickBot="1">
      <c r="A84" s="329" t="s">
        <v>330</v>
      </c>
      <c r="B84" s="197" t="s">
        <v>472</v>
      </c>
      <c r="C84" s="327"/>
    </row>
    <row r="85" spans="1:3" s="287" customFormat="1" ht="13.5" customHeight="1" thickBot="1">
      <c r="A85" s="329" t="s">
        <v>332</v>
      </c>
      <c r="B85" s="197" t="s">
        <v>331</v>
      </c>
      <c r="C85" s="327"/>
    </row>
    <row r="86" spans="1:3" s="287" customFormat="1" ht="15.75" customHeight="1" thickBot="1">
      <c r="A86" s="329" t="s">
        <v>344</v>
      </c>
      <c r="B86" s="295" t="s">
        <v>475</v>
      </c>
      <c r="C86" s="208">
        <f>+C63+C67+C72+C75+C79+C85+C84</f>
        <v>54934828</v>
      </c>
    </row>
    <row r="87" spans="1:3" s="287" customFormat="1" ht="16.5" customHeight="1" thickBot="1">
      <c r="A87" s="330" t="s">
        <v>474</v>
      </c>
      <c r="B87" s="296" t="s">
        <v>476</v>
      </c>
      <c r="C87" s="208">
        <f>+C62+C86</f>
        <v>549041782</v>
      </c>
    </row>
    <row r="88" spans="1:3" s="287" customFormat="1" ht="83.25" customHeight="1">
      <c r="A88" s="4"/>
      <c r="B88" s="5"/>
      <c r="C88" s="209"/>
    </row>
    <row r="89" spans="1:3" ht="16.5" customHeight="1">
      <c r="A89" s="694" t="s">
        <v>45</v>
      </c>
      <c r="B89" s="694"/>
      <c r="C89" s="694"/>
    </row>
    <row r="90" spans="1:3" s="691" customFormat="1" ht="16.5" customHeight="1" thickBot="1">
      <c r="A90" s="695" t="s">
        <v>147</v>
      </c>
      <c r="B90" s="695"/>
      <c r="C90" s="83" t="str">
        <f>C2</f>
        <v>Forintban!</v>
      </c>
    </row>
    <row r="91" spans="1:3" ht="37.5" customHeight="1" thickBot="1">
      <c r="A91" s="22" t="s">
        <v>67</v>
      </c>
      <c r="B91" s="23" t="s">
        <v>46</v>
      </c>
      <c r="C91" s="31" t="str">
        <f>+C3</f>
        <v>2018. évi előirányzat</v>
      </c>
    </row>
    <row r="92" spans="1:3" s="286" customFormat="1" ht="12" customHeight="1" thickBot="1">
      <c r="A92" s="26"/>
      <c r="B92" s="27" t="s">
        <v>490</v>
      </c>
      <c r="C92" s="28" t="s">
        <v>491</v>
      </c>
    </row>
    <row r="93" spans="1:3" ht="12" customHeight="1" thickBot="1">
      <c r="A93" s="21" t="s">
        <v>17</v>
      </c>
      <c r="B93" s="25" t="s">
        <v>434</v>
      </c>
      <c r="C93" s="201">
        <f>C94+C95+C96+C97+C98+C111</f>
        <v>507888897</v>
      </c>
    </row>
    <row r="94" spans="1:3" ht="12" customHeight="1">
      <c r="A94" s="16" t="s">
        <v>96</v>
      </c>
      <c r="B94" s="9" t="s">
        <v>47</v>
      </c>
      <c r="C94" s="203">
        <f>'9.1. sz. mell'!C94+'9.2. sz. mell'!C47+'9.3. sz. mell'!C46</f>
        <v>228431868</v>
      </c>
    </row>
    <row r="95" spans="1:3" ht="12" customHeight="1">
      <c r="A95" s="13" t="s">
        <v>97</v>
      </c>
      <c r="B95" s="7" t="s">
        <v>177</v>
      </c>
      <c r="C95" s="204">
        <f>'9.1. sz. mell'!C95+'9.2. sz. mell'!C48+'9.3. sz. mell'!C47</f>
        <v>32620851</v>
      </c>
    </row>
    <row r="96" spans="1:3" ht="12" customHeight="1">
      <c r="A96" s="13" t="s">
        <v>98</v>
      </c>
      <c r="B96" s="7" t="s">
        <v>134</v>
      </c>
      <c r="C96" s="204">
        <f>'9.1. sz. mell'!C96+'9.2. sz. mell'!C49+'9.3. sz. mell'!C48</f>
        <v>113201566</v>
      </c>
    </row>
    <row r="97" spans="1:3" ht="12" customHeight="1">
      <c r="A97" s="13" t="s">
        <v>99</v>
      </c>
      <c r="B97" s="10" t="s">
        <v>178</v>
      </c>
      <c r="C97" s="204">
        <f>'9.1. sz. mell'!C97+'9.2. sz. mell'!C50+'9.3. sz. mell'!C49</f>
        <v>27326000</v>
      </c>
    </row>
    <row r="98" spans="1:3" ht="12" customHeight="1">
      <c r="A98" s="13" t="s">
        <v>110</v>
      </c>
      <c r="B98" s="18" t="s">
        <v>179</v>
      </c>
      <c r="C98" s="205">
        <f>'9.1. sz. mell'!C98+'9.2. sz. mell'!C51+'9.3. sz. mell'!C50</f>
        <v>106258612</v>
      </c>
    </row>
    <row r="99" spans="1:3" ht="12" customHeight="1">
      <c r="A99" s="13" t="s">
        <v>100</v>
      </c>
      <c r="B99" s="7" t="s">
        <v>439</v>
      </c>
      <c r="C99" s="206"/>
    </row>
    <row r="100" spans="1:3" ht="12" customHeight="1">
      <c r="A100" s="13" t="s">
        <v>101</v>
      </c>
      <c r="B100" s="88" t="s">
        <v>438</v>
      </c>
      <c r="C100" s="206"/>
    </row>
    <row r="101" spans="1:3" ht="12" customHeight="1">
      <c r="A101" s="13" t="s">
        <v>111</v>
      </c>
      <c r="B101" s="88" t="s">
        <v>437</v>
      </c>
      <c r="C101" s="206"/>
    </row>
    <row r="102" spans="1:3" ht="12" customHeight="1">
      <c r="A102" s="13" t="s">
        <v>112</v>
      </c>
      <c r="B102" s="86" t="s">
        <v>347</v>
      </c>
      <c r="C102" s="206"/>
    </row>
    <row r="103" spans="1:3" ht="12" customHeight="1">
      <c r="A103" s="13" t="s">
        <v>113</v>
      </c>
      <c r="B103" s="87" t="s">
        <v>348</v>
      </c>
      <c r="C103" s="206"/>
    </row>
    <row r="104" spans="1:3" ht="12" customHeight="1">
      <c r="A104" s="13" t="s">
        <v>114</v>
      </c>
      <c r="B104" s="87" t="s">
        <v>349</v>
      </c>
      <c r="C104" s="206"/>
    </row>
    <row r="105" spans="1:3" ht="12" customHeight="1">
      <c r="A105" s="13" t="s">
        <v>116</v>
      </c>
      <c r="B105" s="86" t="s">
        <v>350</v>
      </c>
      <c r="C105" s="206">
        <f>'9.1. sz. mell'!C105</f>
        <v>97970607</v>
      </c>
    </row>
    <row r="106" spans="1:3" ht="12" customHeight="1">
      <c r="A106" s="13" t="s">
        <v>180</v>
      </c>
      <c r="B106" s="86" t="s">
        <v>351</v>
      </c>
      <c r="C106" s="206">
        <f>'9.1. sz. mell'!C106</f>
        <v>0</v>
      </c>
    </row>
    <row r="107" spans="1:3" ht="12" customHeight="1">
      <c r="A107" s="13" t="s">
        <v>345</v>
      </c>
      <c r="B107" s="87" t="s">
        <v>352</v>
      </c>
      <c r="C107" s="206">
        <f>'9.1. sz. mell'!C107</f>
        <v>0</v>
      </c>
    </row>
    <row r="108" spans="1:3" ht="12" customHeight="1">
      <c r="A108" s="12" t="s">
        <v>346</v>
      </c>
      <c r="B108" s="88" t="s">
        <v>353</v>
      </c>
      <c r="C108" s="206">
        <f>'9.1. sz. mell'!C108</f>
        <v>0</v>
      </c>
    </row>
    <row r="109" spans="1:3" ht="12" customHeight="1">
      <c r="A109" s="13" t="s">
        <v>435</v>
      </c>
      <c r="B109" s="88" t="s">
        <v>354</v>
      </c>
      <c r="C109" s="206">
        <f>'9.1. sz. mell'!C109</f>
        <v>0</v>
      </c>
    </row>
    <row r="110" spans="1:3" ht="12" customHeight="1">
      <c r="A110" s="15" t="s">
        <v>436</v>
      </c>
      <c r="B110" s="88" t="s">
        <v>355</v>
      </c>
      <c r="C110" s="206">
        <f>'9.1. sz. mell'!C110</f>
        <v>5588000</v>
      </c>
    </row>
    <row r="111" spans="1:3" ht="12" customHeight="1">
      <c r="A111" s="13" t="s">
        <v>440</v>
      </c>
      <c r="B111" s="10" t="s">
        <v>48</v>
      </c>
      <c r="C111" s="206">
        <f>'9.1. sz. mell'!C111</f>
        <v>50000</v>
      </c>
    </row>
    <row r="112" spans="1:3" ht="12" customHeight="1">
      <c r="A112" s="13" t="s">
        <v>441</v>
      </c>
      <c r="B112" s="7" t="s">
        <v>443</v>
      </c>
      <c r="C112" s="206">
        <f>'9.1. sz. mell'!C112</f>
        <v>50000</v>
      </c>
    </row>
    <row r="113" spans="1:3" ht="12" customHeight="1" thickBot="1">
      <c r="A113" s="17" t="s">
        <v>442</v>
      </c>
      <c r="B113" s="339" t="s">
        <v>444</v>
      </c>
      <c r="C113" s="210"/>
    </row>
    <row r="114" spans="1:3" ht="12" customHeight="1" thickBot="1">
      <c r="A114" s="336" t="s">
        <v>18</v>
      </c>
      <c r="B114" s="337" t="s">
        <v>356</v>
      </c>
      <c r="C114" s="338">
        <f>+C115+C117+C119</f>
        <v>41152885</v>
      </c>
    </row>
    <row r="115" spans="1:3" ht="12" customHeight="1">
      <c r="A115" s="14" t="s">
        <v>102</v>
      </c>
      <c r="B115" s="7" t="s">
        <v>222</v>
      </c>
      <c r="C115" s="205">
        <f>'9.1. sz. mell'!C115+'9.2. sz. mell'!C53+'9.3. sz. mell'!C52</f>
        <v>1000000</v>
      </c>
    </row>
    <row r="116" spans="1:3" ht="12" customHeight="1">
      <c r="A116" s="14" t="s">
        <v>103</v>
      </c>
      <c r="B116" s="11" t="s">
        <v>360</v>
      </c>
      <c r="C116" s="205"/>
    </row>
    <row r="117" spans="1:3" ht="12" customHeight="1">
      <c r="A117" s="14" t="s">
        <v>104</v>
      </c>
      <c r="B117" s="11" t="s">
        <v>181</v>
      </c>
      <c r="C117" s="204">
        <f>'9.1. sz. mell'!C117+'9.2. sz. mell'!C54+'9.3. sz. mell'!C53</f>
        <v>34752885</v>
      </c>
    </row>
    <row r="118" spans="1:3" ht="12" customHeight="1">
      <c r="A118" s="14" t="s">
        <v>105</v>
      </c>
      <c r="B118" s="11" t="s">
        <v>361</v>
      </c>
      <c r="C118" s="190"/>
    </row>
    <row r="119" spans="1:3" ht="12" customHeight="1">
      <c r="A119" s="14" t="s">
        <v>106</v>
      </c>
      <c r="B119" s="199" t="s">
        <v>224</v>
      </c>
      <c r="C119" s="190">
        <f>'9.1. sz. mell'!C119</f>
        <v>5400000</v>
      </c>
    </row>
    <row r="120" spans="1:3" ht="12" customHeight="1">
      <c r="A120" s="14" t="s">
        <v>115</v>
      </c>
      <c r="B120" s="198" t="s">
        <v>425</v>
      </c>
      <c r="C120" s="190"/>
    </row>
    <row r="121" spans="1:3" ht="12" customHeight="1">
      <c r="A121" s="14" t="s">
        <v>117</v>
      </c>
      <c r="B121" s="285" t="s">
        <v>366</v>
      </c>
      <c r="C121" s="190"/>
    </row>
    <row r="122" spans="1:3" ht="15.75">
      <c r="A122" s="14" t="s">
        <v>182</v>
      </c>
      <c r="B122" s="87" t="s">
        <v>349</v>
      </c>
      <c r="C122" s="190"/>
    </row>
    <row r="123" spans="1:3" ht="12" customHeight="1">
      <c r="A123" s="14" t="s">
        <v>183</v>
      </c>
      <c r="B123" s="87" t="s">
        <v>365</v>
      </c>
      <c r="C123" s="190"/>
    </row>
    <row r="124" spans="1:3" ht="12" customHeight="1">
      <c r="A124" s="14" t="s">
        <v>184</v>
      </c>
      <c r="B124" s="87" t="s">
        <v>364</v>
      </c>
      <c r="C124" s="190"/>
    </row>
    <row r="125" spans="1:3" ht="12" customHeight="1">
      <c r="A125" s="14" t="s">
        <v>357</v>
      </c>
      <c r="B125" s="87" t="s">
        <v>352</v>
      </c>
      <c r="C125" s="190"/>
    </row>
    <row r="126" spans="1:3" ht="12" customHeight="1">
      <c r="A126" s="14" t="s">
        <v>358</v>
      </c>
      <c r="B126" s="87" t="s">
        <v>363</v>
      </c>
      <c r="C126" s="190">
        <f>'9.1. sz. mell'!C126</f>
        <v>1000000</v>
      </c>
    </row>
    <row r="127" spans="1:3" ht="16.5" thickBot="1">
      <c r="A127" s="12" t="s">
        <v>359</v>
      </c>
      <c r="B127" s="87" t="s">
        <v>362</v>
      </c>
      <c r="C127" s="192"/>
    </row>
    <row r="128" spans="1:3" ht="12" customHeight="1" thickBot="1">
      <c r="A128" s="19" t="s">
        <v>19</v>
      </c>
      <c r="B128" s="67" t="s">
        <v>445</v>
      </c>
      <c r="C128" s="202">
        <f>+C93+C114</f>
        <v>549041782</v>
      </c>
    </row>
    <row r="129" spans="1:3" ht="12" customHeight="1" thickBot="1">
      <c r="A129" s="19" t="s">
        <v>20</v>
      </c>
      <c r="B129" s="67" t="s">
        <v>446</v>
      </c>
      <c r="C129" s="202">
        <f>+C130+C131+C132</f>
        <v>0</v>
      </c>
    </row>
    <row r="130" spans="1:3" ht="12" customHeight="1">
      <c r="A130" s="14" t="s">
        <v>261</v>
      </c>
      <c r="B130" s="11" t="s">
        <v>453</v>
      </c>
      <c r="C130" s="190"/>
    </row>
    <row r="131" spans="1:3" ht="12" customHeight="1">
      <c r="A131" s="14" t="s">
        <v>262</v>
      </c>
      <c r="B131" s="11" t="s">
        <v>454</v>
      </c>
      <c r="C131" s="190"/>
    </row>
    <row r="132" spans="1:3" ht="12" customHeight="1" thickBot="1">
      <c r="A132" s="12" t="s">
        <v>263</v>
      </c>
      <c r="B132" s="11" t="s">
        <v>455</v>
      </c>
      <c r="C132" s="190">
        <f>'9.1. sz. mell'!C132</f>
        <v>0</v>
      </c>
    </row>
    <row r="133" spans="1:3" ht="12" customHeight="1" thickBot="1">
      <c r="A133" s="19" t="s">
        <v>21</v>
      </c>
      <c r="B133" s="67" t="s">
        <v>447</v>
      </c>
      <c r="C133" s="202">
        <f>SUM(C134:C139)</f>
        <v>0</v>
      </c>
    </row>
    <row r="134" spans="1:3" ht="12" customHeight="1">
      <c r="A134" s="14" t="s">
        <v>89</v>
      </c>
      <c r="B134" s="8" t="s">
        <v>456</v>
      </c>
      <c r="C134" s="190"/>
    </row>
    <row r="135" spans="1:3" ht="12" customHeight="1">
      <c r="A135" s="14" t="s">
        <v>90</v>
      </c>
      <c r="B135" s="8" t="s">
        <v>448</v>
      </c>
      <c r="C135" s="190"/>
    </row>
    <row r="136" spans="1:3" ht="12" customHeight="1">
      <c r="A136" s="14" t="s">
        <v>91</v>
      </c>
      <c r="B136" s="8" t="s">
        <v>449</v>
      </c>
      <c r="C136" s="190"/>
    </row>
    <row r="137" spans="1:3" ht="12" customHeight="1">
      <c r="A137" s="14" t="s">
        <v>169</v>
      </c>
      <c r="B137" s="8" t="s">
        <v>450</v>
      </c>
      <c r="C137" s="190"/>
    </row>
    <row r="138" spans="1:3" ht="12" customHeight="1">
      <c r="A138" s="14" t="s">
        <v>170</v>
      </c>
      <c r="B138" s="8" t="s">
        <v>451</v>
      </c>
      <c r="C138" s="190"/>
    </row>
    <row r="139" spans="1:3" ht="12" customHeight="1" thickBot="1">
      <c r="A139" s="12" t="s">
        <v>171</v>
      </c>
      <c r="B139" s="8" t="s">
        <v>452</v>
      </c>
      <c r="C139" s="190"/>
    </row>
    <row r="140" spans="1:3" ht="12" customHeight="1" thickBot="1">
      <c r="A140" s="19" t="s">
        <v>22</v>
      </c>
      <c r="B140" s="67" t="s">
        <v>460</v>
      </c>
      <c r="C140" s="208">
        <f>+C141+C142+C143+C144</f>
        <v>8279795</v>
      </c>
    </row>
    <row r="141" spans="1:3" ht="12" customHeight="1">
      <c r="A141" s="14" t="s">
        <v>92</v>
      </c>
      <c r="B141" s="8" t="s">
        <v>367</v>
      </c>
      <c r="C141" s="190"/>
    </row>
    <row r="142" spans="1:3" ht="12" customHeight="1">
      <c r="A142" s="14" t="s">
        <v>93</v>
      </c>
      <c r="B142" s="8" t="s">
        <v>368</v>
      </c>
      <c r="C142" s="190">
        <f>'9.1. sz. mell'!C142</f>
        <v>8279795</v>
      </c>
    </row>
    <row r="143" spans="1:3" ht="12" customHeight="1">
      <c r="A143" s="14" t="s">
        <v>281</v>
      </c>
      <c r="B143" s="8" t="s">
        <v>461</v>
      </c>
      <c r="C143" s="190"/>
    </row>
    <row r="144" spans="1:3" ht="12" customHeight="1" thickBot="1">
      <c r="A144" s="12" t="s">
        <v>282</v>
      </c>
      <c r="B144" s="6" t="s">
        <v>387</v>
      </c>
      <c r="C144" s="190"/>
    </row>
    <row r="145" spans="1:3" ht="12" customHeight="1" thickBot="1">
      <c r="A145" s="19" t="s">
        <v>23</v>
      </c>
      <c r="B145" s="67" t="s">
        <v>462</v>
      </c>
      <c r="C145" s="211">
        <f>SUM(C146:C150)</f>
        <v>0</v>
      </c>
    </row>
    <row r="146" spans="1:3" ht="12" customHeight="1">
      <c r="A146" s="14" t="s">
        <v>94</v>
      </c>
      <c r="B146" s="8" t="s">
        <v>457</v>
      </c>
      <c r="C146" s="190"/>
    </row>
    <row r="147" spans="1:3" ht="12" customHeight="1">
      <c r="A147" s="14" t="s">
        <v>95</v>
      </c>
      <c r="B147" s="8" t="s">
        <v>464</v>
      </c>
      <c r="C147" s="190"/>
    </row>
    <row r="148" spans="1:3" ht="12" customHeight="1">
      <c r="A148" s="14" t="s">
        <v>293</v>
      </c>
      <c r="B148" s="8" t="s">
        <v>459</v>
      </c>
      <c r="C148" s="190"/>
    </row>
    <row r="149" spans="1:3" ht="12" customHeight="1">
      <c r="A149" s="14" t="s">
        <v>294</v>
      </c>
      <c r="B149" s="8" t="s">
        <v>465</v>
      </c>
      <c r="C149" s="190"/>
    </row>
    <row r="150" spans="1:3" ht="12" customHeight="1" thickBot="1">
      <c r="A150" s="14" t="s">
        <v>463</v>
      </c>
      <c r="B150" s="8" t="s">
        <v>466</v>
      </c>
      <c r="C150" s="190"/>
    </row>
    <row r="151" spans="1:3" ht="12" customHeight="1" thickBot="1">
      <c r="A151" s="19" t="s">
        <v>24</v>
      </c>
      <c r="B151" s="67" t="s">
        <v>467</v>
      </c>
      <c r="C151" s="340"/>
    </row>
    <row r="152" spans="1:3" ht="12" customHeight="1" thickBot="1">
      <c r="A152" s="19" t="s">
        <v>25</v>
      </c>
      <c r="B152" s="67" t="s">
        <v>468</v>
      </c>
      <c r="C152" s="340"/>
    </row>
    <row r="153" spans="1:9" ht="15" customHeight="1" thickBot="1">
      <c r="A153" s="19" t="s">
        <v>26</v>
      </c>
      <c r="B153" s="67" t="s">
        <v>470</v>
      </c>
      <c r="C153" s="297">
        <f>+C129+C133+C140+C145+C151+C152</f>
        <v>8279795</v>
      </c>
      <c r="F153" s="298"/>
      <c r="G153" s="298"/>
      <c r="H153" s="298"/>
      <c r="I153" s="298"/>
    </row>
    <row r="154" spans="1:3" s="287" customFormat="1" ht="12.75" customHeight="1" thickBot="1">
      <c r="A154" s="200" t="s">
        <v>27</v>
      </c>
      <c r="B154" s="263" t="s">
        <v>469</v>
      </c>
      <c r="C154" s="297">
        <f>+C128+C153</f>
        <v>557321577</v>
      </c>
    </row>
    <row r="155" ht="7.5" customHeight="1"/>
    <row r="156" spans="1:3" ht="15.75">
      <c r="A156" s="696" t="s">
        <v>369</v>
      </c>
      <c r="B156" s="696"/>
      <c r="C156" s="696"/>
    </row>
    <row r="157" spans="1:3" ht="15" customHeight="1" thickBot="1">
      <c r="A157" s="693" t="s">
        <v>148</v>
      </c>
      <c r="B157" s="693"/>
      <c r="C157" s="212" t="str">
        <f>C90</f>
        <v>Forintban!</v>
      </c>
    </row>
    <row r="158" spans="1:4" ht="13.5" customHeight="1" thickBot="1">
      <c r="A158" s="19">
        <v>1</v>
      </c>
      <c r="B158" s="24" t="s">
        <v>471</v>
      </c>
      <c r="C158" s="202">
        <f>+C62-C128</f>
        <v>-54934828</v>
      </c>
      <c r="D158" s="692"/>
    </row>
    <row r="159" spans="1:3" ht="27.75" customHeight="1" thickBot="1">
      <c r="A159" s="19" t="s">
        <v>18</v>
      </c>
      <c r="B159" s="24" t="s">
        <v>477</v>
      </c>
      <c r="C159" s="202">
        <f>+C86-C153</f>
        <v>46655033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Tyukod Nagyközség Önkormányzat
2018. ÉVI KÖLTSÉGVETÉS
KÖTELEZŐ FELADATAINAK MÉRLEGE &amp;R&amp;"Times New Roman CE,Félkövér dőlt"&amp;11 1.2. melléklet az 1/2018. (III. 19.) önkormányzati rendelethez</oddHeader>
  </headerFooter>
  <rowBreaks count="1" manualBreakCount="1">
    <brk id="88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view="pageLayout" workbookViewId="0" topLeftCell="A1">
      <selection activeCell="C10" sqref="C10:D10"/>
    </sheetView>
  </sheetViews>
  <sheetFormatPr defaultColWidth="9.00390625" defaultRowHeight="12.75"/>
  <cols>
    <col min="1" max="1" width="6.875" style="569" customWidth="1"/>
    <col min="2" max="2" width="49.625" style="568" customWidth="1"/>
    <col min="3" max="8" width="12.875" style="568" customWidth="1"/>
    <col min="9" max="9" width="14.375" style="568" customWidth="1"/>
    <col min="10" max="10" width="3.375" style="568" customWidth="1"/>
    <col min="11" max="16384" width="9.375" style="568" customWidth="1"/>
  </cols>
  <sheetData>
    <row r="1" spans="1:9" ht="27.75" customHeight="1">
      <c r="A1" s="742" t="s">
        <v>4</v>
      </c>
      <c r="B1" s="742"/>
      <c r="C1" s="742"/>
      <c r="D1" s="742"/>
      <c r="E1" s="742"/>
      <c r="F1" s="742"/>
      <c r="G1" s="742"/>
      <c r="H1" s="742"/>
      <c r="I1" s="742"/>
    </row>
    <row r="2" ht="20.25" customHeight="1" thickBot="1">
      <c r="I2" s="570" t="str">
        <f>'1. sz tájékoztató t.'!E2</f>
        <v>Forintban!</v>
      </c>
    </row>
    <row r="3" spans="1:9" s="571" customFormat="1" ht="26.25" customHeight="1">
      <c r="A3" s="697" t="s">
        <v>67</v>
      </c>
      <c r="B3" s="745" t="s">
        <v>83</v>
      </c>
      <c r="C3" s="697" t="s">
        <v>84</v>
      </c>
      <c r="D3" s="697" t="str">
        <f>+CONCATENATE(LEFT(ÖSSZEFÜGGÉSEK!A5,4)," előtti kifizetés")</f>
        <v>2018 előtti kifizetés</v>
      </c>
      <c r="E3" s="747" t="s">
        <v>66</v>
      </c>
      <c r="F3" s="748"/>
      <c r="G3" s="748"/>
      <c r="H3" s="749"/>
      <c r="I3" s="745" t="s">
        <v>49</v>
      </c>
    </row>
    <row r="4" spans="1:9" s="574" customFormat="1" ht="32.25" customHeight="1" thickBot="1">
      <c r="A4" s="698"/>
      <c r="B4" s="746"/>
      <c r="C4" s="746"/>
      <c r="D4" s="698"/>
      <c r="E4" s="572" t="str">
        <f>+CONCATENATE(LEFT(ÖSSZEFÜGGÉSEK!A5,4),".")</f>
        <v>2018.</v>
      </c>
      <c r="F4" s="572" t="str">
        <f>+CONCATENATE(LEFT(ÖSSZEFÜGGÉSEK!A5,4)+1,".")</f>
        <v>2019.</v>
      </c>
      <c r="G4" s="572" t="str">
        <f>+CONCATENATE(LEFT(ÖSSZEFÜGGÉSEK!A5,4)+2,".")</f>
        <v>2020.</v>
      </c>
      <c r="H4" s="573" t="str">
        <f>+CONCATENATE(LEFT(ÖSSZEFÜGGÉSEK!A5,4)+2,".",CHAR(10)," után")</f>
        <v>2020.
 után</v>
      </c>
      <c r="I4" s="746"/>
    </row>
    <row r="5" spans="1:9" s="578" customFormat="1" ht="12.75" customHeight="1" thickBot="1">
      <c r="A5" s="575" t="s">
        <v>490</v>
      </c>
      <c r="B5" s="220" t="s">
        <v>491</v>
      </c>
      <c r="C5" s="576" t="s">
        <v>492</v>
      </c>
      <c r="D5" s="220" t="s">
        <v>494</v>
      </c>
      <c r="E5" s="575" t="s">
        <v>493</v>
      </c>
      <c r="F5" s="576" t="s">
        <v>495</v>
      </c>
      <c r="G5" s="576" t="s">
        <v>496</v>
      </c>
      <c r="H5" s="223" t="s">
        <v>497</v>
      </c>
      <c r="I5" s="577" t="s">
        <v>498</v>
      </c>
    </row>
    <row r="6" spans="1:9" ht="24.75" customHeight="1" thickBot="1">
      <c r="A6" s="221" t="s">
        <v>17</v>
      </c>
      <c r="B6" s="195" t="s">
        <v>5</v>
      </c>
      <c r="C6" s="579" t="s">
        <v>688</v>
      </c>
      <c r="D6" s="580">
        <v>0</v>
      </c>
      <c r="E6" s="581">
        <v>7860156</v>
      </c>
      <c r="F6" s="582">
        <v>7500000</v>
      </c>
      <c r="G6" s="582">
        <v>7500000</v>
      </c>
      <c r="H6" s="583">
        <v>15000000</v>
      </c>
      <c r="I6" s="584">
        <f aca="true" t="shared" si="0" ref="I6:I17">SUM(D6:H6)</f>
        <v>37860156</v>
      </c>
    </row>
    <row r="7" spans="1:10" ht="19.5" customHeight="1">
      <c r="A7" s="585" t="s">
        <v>18</v>
      </c>
      <c r="B7" s="586" t="s">
        <v>685</v>
      </c>
      <c r="C7" s="587"/>
      <c r="D7" s="588"/>
      <c r="E7" s="589"/>
      <c r="F7" s="590"/>
      <c r="G7" s="590"/>
      <c r="H7" s="591"/>
      <c r="I7" s="592">
        <f t="shared" si="0"/>
        <v>0</v>
      </c>
      <c r="J7" s="741" t="s">
        <v>525</v>
      </c>
    </row>
    <row r="8" spans="1:10" ht="19.5" customHeight="1" thickBot="1">
      <c r="A8" s="585" t="s">
        <v>19</v>
      </c>
      <c r="B8" s="586" t="s">
        <v>68</v>
      </c>
      <c r="C8" s="587"/>
      <c r="D8" s="588"/>
      <c r="E8" s="589"/>
      <c r="F8" s="590"/>
      <c r="G8" s="590"/>
      <c r="H8" s="591"/>
      <c r="I8" s="592">
        <f t="shared" si="0"/>
        <v>0</v>
      </c>
      <c r="J8" s="741"/>
    </row>
    <row r="9" spans="1:10" ht="25.5" customHeight="1" thickBot="1">
      <c r="A9" s="221" t="s">
        <v>20</v>
      </c>
      <c r="B9" s="195" t="s">
        <v>6</v>
      </c>
      <c r="C9" s="579"/>
      <c r="D9" s="580">
        <f>+D10+D11</f>
        <v>0</v>
      </c>
      <c r="E9" s="581">
        <f>+E10+E11</f>
        <v>0</v>
      </c>
      <c r="F9" s="582">
        <f>+F10+F11</f>
        <v>0</v>
      </c>
      <c r="G9" s="582">
        <f>+G10+G11</f>
        <v>0</v>
      </c>
      <c r="H9" s="583">
        <f>+H10+H11</f>
        <v>0</v>
      </c>
      <c r="I9" s="584">
        <f t="shared" si="0"/>
        <v>0</v>
      </c>
      <c r="J9" s="741"/>
    </row>
    <row r="10" spans="1:10" ht="19.5" customHeight="1">
      <c r="A10" s="585" t="s">
        <v>21</v>
      </c>
      <c r="B10" s="586" t="s">
        <v>68</v>
      </c>
      <c r="C10" s="587"/>
      <c r="D10" s="588"/>
      <c r="E10" s="589"/>
      <c r="F10" s="590"/>
      <c r="G10" s="590"/>
      <c r="H10" s="591"/>
      <c r="I10" s="592">
        <f t="shared" si="0"/>
        <v>0</v>
      </c>
      <c r="J10" s="741"/>
    </row>
    <row r="11" spans="1:10" ht="19.5" customHeight="1" thickBot="1">
      <c r="A11" s="585" t="s">
        <v>22</v>
      </c>
      <c r="B11" s="586" t="s">
        <v>68</v>
      </c>
      <c r="C11" s="587"/>
      <c r="D11" s="588"/>
      <c r="E11" s="589"/>
      <c r="F11" s="590"/>
      <c r="G11" s="590"/>
      <c r="H11" s="591"/>
      <c r="I11" s="592">
        <f t="shared" si="0"/>
        <v>0</v>
      </c>
      <c r="J11" s="741"/>
    </row>
    <row r="12" spans="1:10" ht="19.5" customHeight="1" thickBot="1">
      <c r="A12" s="221" t="s">
        <v>23</v>
      </c>
      <c r="B12" s="195" t="s">
        <v>200</v>
      </c>
      <c r="C12" s="579"/>
      <c r="D12" s="580">
        <f>+D13</f>
        <v>0</v>
      </c>
      <c r="E12" s="581">
        <f>+E13</f>
        <v>0</v>
      </c>
      <c r="F12" s="582">
        <f>+F13</f>
        <v>0</v>
      </c>
      <c r="G12" s="582">
        <f>+G13</f>
        <v>0</v>
      </c>
      <c r="H12" s="583">
        <f>+H13</f>
        <v>0</v>
      </c>
      <c r="I12" s="584">
        <f t="shared" si="0"/>
        <v>0</v>
      </c>
      <c r="J12" s="741"/>
    </row>
    <row r="13" spans="1:10" ht="19.5" customHeight="1" thickBot="1">
      <c r="A13" s="585" t="s">
        <v>24</v>
      </c>
      <c r="B13" s="586" t="s">
        <v>68</v>
      </c>
      <c r="C13" s="587"/>
      <c r="D13" s="588"/>
      <c r="E13" s="589"/>
      <c r="F13" s="590"/>
      <c r="G13" s="590"/>
      <c r="H13" s="591"/>
      <c r="I13" s="592">
        <f t="shared" si="0"/>
        <v>0</v>
      </c>
      <c r="J13" s="741"/>
    </row>
    <row r="14" spans="1:10" ht="19.5" customHeight="1" thickBot="1">
      <c r="A14" s="221" t="s">
        <v>25</v>
      </c>
      <c r="B14" s="195" t="s">
        <v>201</v>
      </c>
      <c r="C14" s="579"/>
      <c r="D14" s="580">
        <f>+D15</f>
        <v>0</v>
      </c>
      <c r="E14" s="581">
        <f>+E15</f>
        <v>0</v>
      </c>
      <c r="F14" s="582">
        <f>+F15</f>
        <v>0</v>
      </c>
      <c r="G14" s="582">
        <f>+G15</f>
        <v>0</v>
      </c>
      <c r="H14" s="583">
        <f>+H15</f>
        <v>0</v>
      </c>
      <c r="I14" s="584">
        <f t="shared" si="0"/>
        <v>0</v>
      </c>
      <c r="J14" s="741"/>
    </row>
    <row r="15" spans="1:10" ht="19.5" customHeight="1" thickBot="1">
      <c r="A15" s="593" t="s">
        <v>26</v>
      </c>
      <c r="B15" s="594" t="s">
        <v>68</v>
      </c>
      <c r="C15" s="595"/>
      <c r="D15" s="596"/>
      <c r="E15" s="597"/>
      <c r="F15" s="598"/>
      <c r="G15" s="598"/>
      <c r="H15" s="599"/>
      <c r="I15" s="600">
        <f t="shared" si="0"/>
        <v>0</v>
      </c>
      <c r="J15" s="741"/>
    </row>
    <row r="16" spans="1:10" ht="19.5" customHeight="1" thickBot="1">
      <c r="A16" s="221" t="s">
        <v>27</v>
      </c>
      <c r="B16" s="195" t="s">
        <v>202</v>
      </c>
      <c r="C16" s="579"/>
      <c r="D16" s="580">
        <f>+D17</f>
        <v>0</v>
      </c>
      <c r="E16" s="581">
        <f>+E17</f>
        <v>0</v>
      </c>
      <c r="F16" s="582">
        <f>+F17</f>
        <v>0</v>
      </c>
      <c r="G16" s="582">
        <f>+G17</f>
        <v>0</v>
      </c>
      <c r="H16" s="583">
        <f>+H17</f>
        <v>0</v>
      </c>
      <c r="I16" s="584">
        <f t="shared" si="0"/>
        <v>0</v>
      </c>
      <c r="J16" s="741"/>
    </row>
    <row r="17" spans="1:10" ht="19.5" customHeight="1" thickBot="1">
      <c r="A17" s="601" t="s">
        <v>28</v>
      </c>
      <c r="B17" s="602" t="s">
        <v>68</v>
      </c>
      <c r="C17" s="603"/>
      <c r="D17" s="604"/>
      <c r="E17" s="605"/>
      <c r="F17" s="606"/>
      <c r="G17" s="606"/>
      <c r="H17" s="607"/>
      <c r="I17" s="608">
        <f t="shared" si="0"/>
        <v>0</v>
      </c>
      <c r="J17" s="741"/>
    </row>
    <row r="18" spans="1:10" ht="19.5" customHeight="1" thickBot="1">
      <c r="A18" s="743" t="s">
        <v>140</v>
      </c>
      <c r="B18" s="744"/>
      <c r="C18" s="609"/>
      <c r="D18" s="580">
        <f aca="true" t="shared" si="1" ref="D18:I18">+D6+D9+D12+D14+D16</f>
        <v>0</v>
      </c>
      <c r="E18" s="581">
        <f t="shared" si="1"/>
        <v>7860156</v>
      </c>
      <c r="F18" s="582">
        <f t="shared" si="1"/>
        <v>7500000</v>
      </c>
      <c r="G18" s="582">
        <f t="shared" si="1"/>
        <v>7500000</v>
      </c>
      <c r="H18" s="583">
        <f t="shared" si="1"/>
        <v>15000000</v>
      </c>
      <c r="I18" s="584">
        <f t="shared" si="1"/>
        <v>37860156</v>
      </c>
      <c r="J18" s="741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view="pageLayout" workbookViewId="0" topLeftCell="A1">
      <selection activeCell="C12" sqref="C12"/>
    </sheetView>
  </sheetViews>
  <sheetFormatPr defaultColWidth="9.00390625" defaultRowHeight="12.75"/>
  <cols>
    <col min="1" max="1" width="5.875" style="566" customWidth="1"/>
    <col min="2" max="2" width="54.875" style="516" customWidth="1"/>
    <col min="3" max="4" width="17.625" style="516" customWidth="1"/>
    <col min="5" max="16384" width="9.375" style="516" customWidth="1"/>
  </cols>
  <sheetData>
    <row r="1" spans="2:4" ht="31.5" customHeight="1">
      <c r="B1" s="751" t="s">
        <v>7</v>
      </c>
      <c r="C1" s="751"/>
      <c r="D1" s="751"/>
    </row>
    <row r="2" spans="1:4" s="37" customFormat="1" ht="16.5" thickBot="1">
      <c r="A2" s="36"/>
      <c r="B2" s="262"/>
      <c r="D2" s="33" t="str">
        <f>'2. sz tájékoztató t'!I2</f>
        <v>Forintban!</v>
      </c>
    </row>
    <row r="3" spans="1:4" s="39" customFormat="1" ht="48" customHeight="1" thickBot="1">
      <c r="A3" s="38" t="s">
        <v>15</v>
      </c>
      <c r="B3" s="125" t="s">
        <v>16</v>
      </c>
      <c r="C3" s="125" t="s">
        <v>69</v>
      </c>
      <c r="D3" s="126" t="s">
        <v>70</v>
      </c>
    </row>
    <row r="4" spans="1:4" s="39" customFormat="1" ht="13.5" customHeight="1" thickBot="1">
      <c r="A4" s="29" t="s">
        <v>490</v>
      </c>
      <c r="B4" s="128" t="s">
        <v>491</v>
      </c>
      <c r="C4" s="128" t="s">
        <v>492</v>
      </c>
      <c r="D4" s="129" t="s">
        <v>494</v>
      </c>
    </row>
    <row r="5" spans="1:4" ht="18" customHeight="1">
      <c r="A5" s="77" t="s">
        <v>17</v>
      </c>
      <c r="B5" s="130" t="s">
        <v>161</v>
      </c>
      <c r="C5" s="75"/>
      <c r="D5" s="40"/>
    </row>
    <row r="6" spans="1:4" ht="18" customHeight="1">
      <c r="A6" s="41" t="s">
        <v>18</v>
      </c>
      <c r="B6" s="131" t="s">
        <v>162</v>
      </c>
      <c r="C6" s="76"/>
      <c r="D6" s="43"/>
    </row>
    <row r="7" spans="1:4" ht="18" customHeight="1">
      <c r="A7" s="41" t="s">
        <v>19</v>
      </c>
      <c r="B7" s="131" t="s">
        <v>118</v>
      </c>
      <c r="C7" s="76"/>
      <c r="D7" s="43"/>
    </row>
    <row r="8" spans="1:4" ht="18" customHeight="1">
      <c r="A8" s="41" t="s">
        <v>20</v>
      </c>
      <c r="B8" s="131" t="s">
        <v>119</v>
      </c>
      <c r="C8" s="76"/>
      <c r="D8" s="43"/>
    </row>
    <row r="9" spans="1:4" ht="18" customHeight="1">
      <c r="A9" s="41" t="s">
        <v>21</v>
      </c>
      <c r="B9" s="131" t="s">
        <v>154</v>
      </c>
      <c r="C9" s="76"/>
      <c r="D9" s="43"/>
    </row>
    <row r="10" spans="1:4" ht="18" customHeight="1">
      <c r="A10" s="41" t="s">
        <v>22</v>
      </c>
      <c r="B10" s="131" t="s">
        <v>155</v>
      </c>
      <c r="C10" s="76"/>
      <c r="D10" s="43"/>
    </row>
    <row r="11" spans="1:4" ht="18" customHeight="1">
      <c r="A11" s="41" t="s">
        <v>23</v>
      </c>
      <c r="B11" s="132" t="s">
        <v>156</v>
      </c>
      <c r="C11" s="76"/>
      <c r="D11" s="43"/>
    </row>
    <row r="12" spans="1:4" ht="18" customHeight="1">
      <c r="A12" s="41" t="s">
        <v>25</v>
      </c>
      <c r="B12" s="132" t="s">
        <v>157</v>
      </c>
      <c r="C12" s="76">
        <v>4651000</v>
      </c>
      <c r="D12" s="43">
        <v>1018000</v>
      </c>
    </row>
    <row r="13" spans="1:4" ht="18" customHeight="1">
      <c r="A13" s="41" t="s">
        <v>26</v>
      </c>
      <c r="B13" s="132" t="s">
        <v>158</v>
      </c>
      <c r="C13" s="76"/>
      <c r="D13" s="43"/>
    </row>
    <row r="14" spans="1:4" ht="18" customHeight="1">
      <c r="A14" s="41" t="s">
        <v>27</v>
      </c>
      <c r="B14" s="132" t="s">
        <v>159</v>
      </c>
      <c r="C14" s="76"/>
      <c r="D14" s="43"/>
    </row>
    <row r="15" spans="1:4" ht="22.5" customHeight="1">
      <c r="A15" s="41" t="s">
        <v>28</v>
      </c>
      <c r="B15" s="132" t="s">
        <v>160</v>
      </c>
      <c r="C15" s="76"/>
      <c r="D15" s="43"/>
    </row>
    <row r="16" spans="1:4" ht="18" customHeight="1">
      <c r="A16" s="41" t="s">
        <v>29</v>
      </c>
      <c r="B16" s="131" t="s">
        <v>120</v>
      </c>
      <c r="C16" s="76"/>
      <c r="D16" s="43"/>
    </row>
    <row r="17" spans="1:4" ht="18" customHeight="1">
      <c r="A17" s="41" t="s">
        <v>30</v>
      </c>
      <c r="B17" s="131" t="s">
        <v>9</v>
      </c>
      <c r="C17" s="76"/>
      <c r="D17" s="43"/>
    </row>
    <row r="18" spans="1:4" ht="18" customHeight="1">
      <c r="A18" s="41" t="s">
        <v>31</v>
      </c>
      <c r="B18" s="131" t="s">
        <v>8</v>
      </c>
      <c r="C18" s="76"/>
      <c r="D18" s="43"/>
    </row>
    <row r="19" spans="1:4" ht="18" customHeight="1">
      <c r="A19" s="41" t="s">
        <v>32</v>
      </c>
      <c r="B19" s="131" t="s">
        <v>121</v>
      </c>
      <c r="C19" s="76"/>
      <c r="D19" s="43"/>
    </row>
    <row r="20" spans="1:4" ht="18" customHeight="1">
      <c r="A20" s="41" t="s">
        <v>33</v>
      </c>
      <c r="B20" s="131" t="s">
        <v>122</v>
      </c>
      <c r="C20" s="76"/>
      <c r="D20" s="43"/>
    </row>
    <row r="21" spans="1:4" ht="18" customHeight="1">
      <c r="A21" s="41" t="s">
        <v>34</v>
      </c>
      <c r="B21" s="66"/>
      <c r="C21" s="42"/>
      <c r="D21" s="43"/>
    </row>
    <row r="22" spans="1:4" ht="18" customHeight="1">
      <c r="A22" s="41" t="s">
        <v>35</v>
      </c>
      <c r="B22" s="44"/>
      <c r="C22" s="42"/>
      <c r="D22" s="43"/>
    </row>
    <row r="23" spans="1:4" ht="18" customHeight="1">
      <c r="A23" s="41" t="s">
        <v>36</v>
      </c>
      <c r="B23" s="44"/>
      <c r="C23" s="42"/>
      <c r="D23" s="43"/>
    </row>
    <row r="24" spans="1:4" ht="18" customHeight="1">
      <c r="A24" s="41" t="s">
        <v>37</v>
      </c>
      <c r="B24" s="44"/>
      <c r="C24" s="42"/>
      <c r="D24" s="43"/>
    </row>
    <row r="25" spans="1:4" ht="18" customHeight="1">
      <c r="A25" s="41" t="s">
        <v>38</v>
      </c>
      <c r="B25" s="44"/>
      <c r="C25" s="42"/>
      <c r="D25" s="43"/>
    </row>
    <row r="26" spans="1:4" ht="18" customHeight="1">
      <c r="A26" s="41" t="s">
        <v>39</v>
      </c>
      <c r="B26" s="44"/>
      <c r="C26" s="42"/>
      <c r="D26" s="43"/>
    </row>
    <row r="27" spans="1:4" ht="18" customHeight="1">
      <c r="A27" s="41" t="s">
        <v>40</v>
      </c>
      <c r="B27" s="44"/>
      <c r="C27" s="42"/>
      <c r="D27" s="43"/>
    </row>
    <row r="28" spans="1:4" ht="18" customHeight="1">
      <c r="A28" s="41" t="s">
        <v>41</v>
      </c>
      <c r="B28" s="44"/>
      <c r="C28" s="42"/>
      <c r="D28" s="43"/>
    </row>
    <row r="29" spans="1:4" ht="18" customHeight="1" thickBot="1">
      <c r="A29" s="78" t="s">
        <v>42</v>
      </c>
      <c r="B29" s="45"/>
      <c r="C29" s="46"/>
      <c r="D29" s="47"/>
    </row>
    <row r="30" spans="1:4" ht="18" customHeight="1" thickBot="1">
      <c r="A30" s="30" t="s">
        <v>43</v>
      </c>
      <c r="B30" s="136" t="s">
        <v>51</v>
      </c>
      <c r="C30" s="137">
        <f>+C5+C6+C7+C8+C9+C16+C17+C18+C19+C20+C21+C22+C23+C24+C25+C26+C27+C28+C29</f>
        <v>0</v>
      </c>
      <c r="D30" s="138">
        <f>+D5+D6+D7+D8+D9+D16+D17+D18+D19+D20+D21+D22+D23+D24+D25+D26+D27+D28+D29</f>
        <v>0</v>
      </c>
    </row>
    <row r="31" spans="1:4" ht="8.25" customHeight="1">
      <c r="A31" s="567"/>
      <c r="B31" s="750"/>
      <c r="C31" s="750"/>
      <c r="D31" s="750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6"/>
  <sheetViews>
    <sheetView view="pageLayout" zoomScale="80" zoomScalePageLayoutView="80" workbookViewId="0" topLeftCell="A1">
      <selection activeCell="F28" sqref="F28"/>
    </sheetView>
  </sheetViews>
  <sheetFormatPr defaultColWidth="9.00390625" defaultRowHeight="12.75"/>
  <cols>
    <col min="1" max="1" width="26.00390625" style="536" customWidth="1"/>
    <col min="2" max="2" width="87.625" style="536" customWidth="1"/>
    <col min="3" max="3" width="17.375" style="536" customWidth="1"/>
    <col min="4" max="4" width="18.625" style="536" customWidth="1"/>
    <col min="5" max="6" width="17.875" style="536" customWidth="1"/>
    <col min="7" max="7" width="3.50390625" style="536" customWidth="1"/>
    <col min="8" max="16384" width="9.375" style="536" customWidth="1"/>
  </cols>
  <sheetData>
    <row r="1" spans="1:5" ht="47.25" customHeight="1" thickBot="1">
      <c r="A1" s="755" t="str">
        <f>+CONCATENATE("A ",LEFT(ÖSSZEFÜGGÉSEK!A5,4),". évi általános működés és ágazati feladatok támogatásának alakulása jogcímenként")</f>
        <v>A 2018. évi általános működés és ágazati feladatok támogatásának alakulása jogcímenként</v>
      </c>
      <c r="B1" s="755"/>
      <c r="C1" s="755"/>
      <c r="D1" s="755"/>
      <c r="E1" s="755"/>
    </row>
    <row r="2" spans="1:7" ht="22.5" customHeight="1">
      <c r="A2" s="756" t="s">
        <v>50</v>
      </c>
      <c r="B2" s="757"/>
      <c r="C2" s="760" t="s">
        <v>571</v>
      </c>
      <c r="D2" s="762" t="s">
        <v>572</v>
      </c>
      <c r="E2" s="764" t="str">
        <f>+CONCATENATE(LEFT(ÖSSZEFÜGGÉSEK!A5,4),". évi számított támogatás")</f>
        <v>2018. évi számított támogatás</v>
      </c>
      <c r="F2" s="764" t="str">
        <f>+CONCATENATE(LEFT(ÖSSZEFÜGGÉSEK!A5,4),". évi támogatás beszámítás után")</f>
        <v>2018. évi támogatás beszámítás után</v>
      </c>
      <c r="G2" s="752" t="s">
        <v>644</v>
      </c>
    </row>
    <row r="3" spans="1:7" s="537" customFormat="1" ht="24" customHeight="1">
      <c r="A3" s="758"/>
      <c r="B3" s="759"/>
      <c r="C3" s="761"/>
      <c r="D3" s="763"/>
      <c r="E3" s="765"/>
      <c r="F3" s="765"/>
      <c r="G3" s="752"/>
    </row>
    <row r="4" spans="1:7" s="34" customFormat="1" ht="12.75">
      <c r="A4" s="758"/>
      <c r="B4" s="759"/>
      <c r="C4" s="761"/>
      <c r="D4" s="763"/>
      <c r="E4" s="765"/>
      <c r="F4" s="765"/>
      <c r="G4" s="752"/>
    </row>
    <row r="5" spans="1:7" ht="12.75">
      <c r="A5" s="758"/>
      <c r="B5" s="759"/>
      <c r="C5" s="538"/>
      <c r="D5" s="539"/>
      <c r="E5" s="373" t="s">
        <v>573</v>
      </c>
      <c r="F5" s="373" t="s">
        <v>573</v>
      </c>
      <c r="G5" s="752"/>
    </row>
    <row r="6" spans="1:7" ht="12.75" customHeight="1">
      <c r="A6" s="766">
        <v>1</v>
      </c>
      <c r="B6" s="767"/>
      <c r="C6" s="374"/>
      <c r="D6" s="375"/>
      <c r="E6" s="376"/>
      <c r="F6" s="376"/>
      <c r="G6" s="752"/>
    </row>
    <row r="7" spans="1:7" ht="13.5" customHeight="1">
      <c r="A7" s="377" t="s">
        <v>574</v>
      </c>
      <c r="B7" s="378" t="s">
        <v>575</v>
      </c>
      <c r="C7" s="379"/>
      <c r="D7" s="380"/>
      <c r="E7" s="540">
        <f>E8</f>
        <v>38059800</v>
      </c>
      <c r="F7" s="540">
        <f>F8</f>
        <v>38059800</v>
      </c>
      <c r="G7" s="752"/>
    </row>
    <row r="8" spans="1:7" ht="13.5" customHeight="1">
      <c r="A8" s="541" t="s">
        <v>576</v>
      </c>
      <c r="B8" s="381" t="s">
        <v>577</v>
      </c>
      <c r="C8" s="541">
        <v>8.31</v>
      </c>
      <c r="D8" s="542">
        <v>4580000</v>
      </c>
      <c r="E8" s="543">
        <f>C8*D8</f>
        <v>38059800</v>
      </c>
      <c r="F8" s="543">
        <v>38059800</v>
      </c>
      <c r="G8" s="752"/>
    </row>
    <row r="9" spans="1:7" ht="13.5" customHeight="1">
      <c r="A9" s="379" t="s">
        <v>578</v>
      </c>
      <c r="B9" s="378" t="s">
        <v>579</v>
      </c>
      <c r="C9" s="379"/>
      <c r="D9" s="380"/>
      <c r="E9" s="540">
        <f>E10+E11+E12+E13-E16</f>
        <v>23109299</v>
      </c>
      <c r="F9" s="540">
        <f>E9</f>
        <v>23109299</v>
      </c>
      <c r="G9" s="752"/>
    </row>
    <row r="10" spans="1:7" ht="13.5" customHeight="1">
      <c r="A10" s="541" t="s">
        <v>580</v>
      </c>
      <c r="B10" s="381" t="s">
        <v>581</v>
      </c>
      <c r="C10" s="541"/>
      <c r="D10" s="542">
        <v>22300</v>
      </c>
      <c r="E10" s="543">
        <v>9432900</v>
      </c>
      <c r="F10" s="543">
        <v>9432900</v>
      </c>
      <c r="G10" s="752"/>
    </row>
    <row r="11" spans="1:7" ht="13.5" customHeight="1">
      <c r="A11" s="544" t="s">
        <v>582</v>
      </c>
      <c r="B11" s="381" t="s">
        <v>583</v>
      </c>
      <c r="C11" s="541"/>
      <c r="D11" s="542"/>
      <c r="E11" s="543">
        <v>6496000</v>
      </c>
      <c r="F11" s="543">
        <v>6496000</v>
      </c>
      <c r="G11" s="752"/>
    </row>
    <row r="12" spans="1:7" ht="13.5" customHeight="1">
      <c r="A12" s="544" t="s">
        <v>584</v>
      </c>
      <c r="B12" s="381" t="s">
        <v>585</v>
      </c>
      <c r="C12" s="541"/>
      <c r="D12" s="542"/>
      <c r="E12" s="543">
        <v>1312449</v>
      </c>
      <c r="F12" s="543">
        <v>1312449</v>
      </c>
      <c r="G12" s="752"/>
    </row>
    <row r="13" spans="1:7" ht="13.5" customHeight="1">
      <c r="A13" s="544" t="s">
        <v>586</v>
      </c>
      <c r="B13" s="381" t="s">
        <v>587</v>
      </c>
      <c r="C13" s="541"/>
      <c r="D13" s="542"/>
      <c r="E13" s="543">
        <v>5867950</v>
      </c>
      <c r="F13" s="543">
        <v>5867950</v>
      </c>
      <c r="G13" s="752"/>
    </row>
    <row r="14" spans="1:7" ht="13.5" customHeight="1">
      <c r="A14" s="377" t="s">
        <v>588</v>
      </c>
      <c r="B14" s="382" t="s">
        <v>589</v>
      </c>
      <c r="C14" s="379"/>
      <c r="D14" s="542">
        <v>2700</v>
      </c>
      <c r="E14" s="543">
        <v>6000000</v>
      </c>
      <c r="F14" s="543">
        <v>6000000</v>
      </c>
      <c r="G14" s="752"/>
    </row>
    <row r="15" spans="1:7" ht="13.5" customHeight="1">
      <c r="A15" s="454" t="s">
        <v>590</v>
      </c>
      <c r="B15" s="545" t="s">
        <v>591</v>
      </c>
      <c r="C15" s="541">
        <v>2550</v>
      </c>
      <c r="D15" s="542"/>
      <c r="E15" s="543">
        <v>45900</v>
      </c>
      <c r="F15" s="543">
        <v>45900</v>
      </c>
      <c r="G15" s="752"/>
    </row>
    <row r="16" spans="1:7" ht="13.5" customHeight="1">
      <c r="A16" s="454" t="s">
        <v>592</v>
      </c>
      <c r="B16" s="382" t="s">
        <v>593</v>
      </c>
      <c r="C16" s="541"/>
      <c r="D16" s="542"/>
      <c r="E16" s="543"/>
      <c r="F16" s="543"/>
      <c r="G16" s="752"/>
    </row>
    <row r="17" spans="1:7" ht="13.5" customHeight="1">
      <c r="A17" s="454" t="s">
        <v>594</v>
      </c>
      <c r="B17" s="382" t="s">
        <v>595</v>
      </c>
      <c r="C17" s="541"/>
      <c r="D17" s="542"/>
      <c r="E17" s="543">
        <v>13443000</v>
      </c>
      <c r="F17" s="543">
        <v>13443000</v>
      </c>
      <c r="G17" s="752"/>
    </row>
    <row r="18" spans="1:7" ht="13.5" customHeight="1">
      <c r="A18" s="454" t="s">
        <v>715</v>
      </c>
      <c r="B18" s="382" t="s">
        <v>714</v>
      </c>
      <c r="C18" s="541"/>
      <c r="D18" s="542"/>
      <c r="E18" s="543">
        <v>1041000</v>
      </c>
      <c r="F18" s="543">
        <v>1041000</v>
      </c>
      <c r="G18" s="752"/>
    </row>
    <row r="19" spans="1:7" ht="13.5" customHeight="1" thickBot="1">
      <c r="A19" s="546">
        <v>42375</v>
      </c>
      <c r="B19" s="383" t="s">
        <v>596</v>
      </c>
      <c r="C19" s="547"/>
      <c r="D19" s="548"/>
      <c r="E19" s="549"/>
      <c r="F19" s="549"/>
      <c r="G19" s="752"/>
    </row>
    <row r="20" spans="1:7" ht="13.5" customHeight="1" thickBot="1">
      <c r="A20" s="384" t="s">
        <v>597</v>
      </c>
      <c r="B20" s="385" t="s">
        <v>598</v>
      </c>
      <c r="C20" s="384"/>
      <c r="D20" s="386"/>
      <c r="E20" s="550">
        <f>E7+E9+E19+E17+E18+E14+E15</f>
        <v>81698999</v>
      </c>
      <c r="F20" s="550">
        <f>F7+F9+F19+F17+F18+F14+F15</f>
        <v>81698999</v>
      </c>
      <c r="G20" s="752"/>
    </row>
    <row r="21" spans="1:7" ht="13.5" customHeight="1">
      <c r="A21" s="551" t="s">
        <v>599</v>
      </c>
      <c r="B21" s="387" t="s">
        <v>600</v>
      </c>
      <c r="C21" s="552">
        <v>12.7</v>
      </c>
      <c r="D21" s="553">
        <v>4419000</v>
      </c>
      <c r="E21" s="554">
        <f>D21*C21/12*8</f>
        <v>37414200</v>
      </c>
      <c r="F21" s="554">
        <v>37414200</v>
      </c>
      <c r="G21" s="752"/>
    </row>
    <row r="22" spans="1:7" ht="13.5" customHeight="1">
      <c r="A22" s="454" t="s">
        <v>601</v>
      </c>
      <c r="B22" s="382" t="s">
        <v>602</v>
      </c>
      <c r="C22" s="541">
        <v>8</v>
      </c>
      <c r="D22" s="542">
        <v>2205000</v>
      </c>
      <c r="E22" s="543">
        <f>D22*C22/12*8</f>
        <v>11760000</v>
      </c>
      <c r="F22" s="543">
        <v>11760000</v>
      </c>
      <c r="G22" s="752"/>
    </row>
    <row r="23" spans="1:7" ht="13.5" customHeight="1">
      <c r="A23" s="454"/>
      <c r="B23" s="382" t="s">
        <v>603</v>
      </c>
      <c r="C23" s="541">
        <v>1</v>
      </c>
      <c r="D23" s="542">
        <v>4419000</v>
      </c>
      <c r="E23" s="543">
        <f>D23*C23/12*8</f>
        <v>2946000</v>
      </c>
      <c r="F23" s="543">
        <v>2946000</v>
      </c>
      <c r="G23" s="752"/>
    </row>
    <row r="24" spans="1:7" ht="13.5" customHeight="1">
      <c r="A24" s="454" t="s">
        <v>604</v>
      </c>
      <c r="B24" s="382" t="s">
        <v>605</v>
      </c>
      <c r="C24" s="541">
        <v>12.7</v>
      </c>
      <c r="D24" s="542">
        <v>4419000</v>
      </c>
      <c r="E24" s="543">
        <f>D24*C24/12*4</f>
        <v>18707100</v>
      </c>
      <c r="F24" s="543">
        <v>18707100</v>
      </c>
      <c r="G24" s="752"/>
    </row>
    <row r="25" spans="1:7" ht="13.5" customHeight="1">
      <c r="A25" s="454" t="s">
        <v>606</v>
      </c>
      <c r="B25" s="382" t="s">
        <v>607</v>
      </c>
      <c r="C25" s="541">
        <v>8</v>
      </c>
      <c r="D25" s="542">
        <v>2205000</v>
      </c>
      <c r="E25" s="543">
        <f>D25*C25/12*4</f>
        <v>5880000</v>
      </c>
      <c r="F25" s="543">
        <v>5880000</v>
      </c>
      <c r="G25" s="752"/>
    </row>
    <row r="26" spans="1:7" s="555" customFormat="1" ht="13.5" customHeight="1">
      <c r="A26" s="454"/>
      <c r="B26" s="382" t="s">
        <v>608</v>
      </c>
      <c r="C26" s="541">
        <v>1</v>
      </c>
      <c r="D26" s="542">
        <v>4419000</v>
      </c>
      <c r="E26" s="543">
        <f>D26*C26/12*4</f>
        <v>1473000</v>
      </c>
      <c r="F26" s="543">
        <v>1473000</v>
      </c>
      <c r="G26" s="752"/>
    </row>
    <row r="27" spans="1:6" ht="13.5" customHeight="1">
      <c r="A27" s="454" t="s">
        <v>609</v>
      </c>
      <c r="B27" s="382" t="s">
        <v>610</v>
      </c>
      <c r="C27" s="541">
        <v>0</v>
      </c>
      <c r="D27" s="542">
        <v>40850</v>
      </c>
      <c r="E27" s="543">
        <f>D27*C27</f>
        <v>0</v>
      </c>
      <c r="F27" s="543">
        <v>0</v>
      </c>
    </row>
    <row r="28" spans="1:6" ht="13.5" customHeight="1">
      <c r="A28" s="454"/>
      <c r="B28" s="382" t="s">
        <v>611</v>
      </c>
      <c r="C28" s="541">
        <v>0</v>
      </c>
      <c r="D28" s="542">
        <v>40850</v>
      </c>
      <c r="E28" s="543">
        <f>D28*C28</f>
        <v>0</v>
      </c>
      <c r="F28" s="543">
        <v>0</v>
      </c>
    </row>
    <row r="29" spans="1:6" ht="13.5" customHeight="1">
      <c r="A29" s="556" t="s">
        <v>612</v>
      </c>
      <c r="B29" s="382" t="s">
        <v>613</v>
      </c>
      <c r="C29" s="541">
        <v>136</v>
      </c>
      <c r="D29" s="542">
        <v>81700</v>
      </c>
      <c r="E29" s="543">
        <f>D29*C29/12*8</f>
        <v>7407466.666666667</v>
      </c>
      <c r="F29" s="543">
        <v>7407467</v>
      </c>
    </row>
    <row r="30" spans="1:6" ht="13.5" customHeight="1">
      <c r="A30" s="556" t="s">
        <v>614</v>
      </c>
      <c r="B30" s="382" t="s">
        <v>615</v>
      </c>
      <c r="C30" s="541">
        <v>138</v>
      </c>
      <c r="D30" s="542">
        <v>81700</v>
      </c>
      <c r="E30" s="543">
        <f>D30*C30/12*4</f>
        <v>3758200</v>
      </c>
      <c r="F30" s="543">
        <v>3758200</v>
      </c>
    </row>
    <row r="31" spans="1:6" ht="13.5" customHeight="1" thickBot="1">
      <c r="A31" s="557" t="s">
        <v>616</v>
      </c>
      <c r="B31" s="388" t="s">
        <v>617</v>
      </c>
      <c r="C31" s="558">
        <v>5</v>
      </c>
      <c r="D31" s="559">
        <v>394316.8</v>
      </c>
      <c r="E31" s="560">
        <v>1971584</v>
      </c>
      <c r="F31" s="560">
        <v>1971584</v>
      </c>
    </row>
    <row r="32" spans="1:6" ht="13.5" customHeight="1" thickBot="1">
      <c r="A32" s="389" t="s">
        <v>618</v>
      </c>
      <c r="B32" s="390" t="s">
        <v>619</v>
      </c>
      <c r="C32" s="384"/>
      <c r="D32" s="386"/>
      <c r="E32" s="550">
        <f>SUM(E21:E31)</f>
        <v>91317550.66666667</v>
      </c>
      <c r="F32" s="550">
        <f>SUM(F21:F31)</f>
        <v>91317551</v>
      </c>
    </row>
    <row r="33" spans="1:6" ht="13.5" customHeight="1">
      <c r="A33" s="561" t="s">
        <v>620</v>
      </c>
      <c r="B33" s="387" t="s">
        <v>621</v>
      </c>
      <c r="C33" s="552"/>
      <c r="D33" s="553"/>
      <c r="E33" s="554"/>
      <c r="F33" s="554"/>
    </row>
    <row r="34" spans="1:6" ht="13.5" customHeight="1">
      <c r="A34" s="556" t="s">
        <v>622</v>
      </c>
      <c r="B34" s="382" t="s">
        <v>623</v>
      </c>
      <c r="C34" s="541"/>
      <c r="D34" s="542"/>
      <c r="E34" s="543">
        <v>27326000</v>
      </c>
      <c r="F34" s="543">
        <v>27326000</v>
      </c>
    </row>
    <row r="35" spans="1:6" ht="13.5" customHeight="1">
      <c r="A35" s="556" t="s">
        <v>624</v>
      </c>
      <c r="B35" s="391" t="s">
        <v>625</v>
      </c>
      <c r="C35" s="541"/>
      <c r="D35" s="542"/>
      <c r="E35" s="562">
        <f>E36+E37+E38</f>
        <v>35982262</v>
      </c>
      <c r="F35" s="562">
        <f>F36+F37+F38</f>
        <v>35982262</v>
      </c>
    </row>
    <row r="36" spans="1:6" ht="13.5" customHeight="1">
      <c r="A36" s="556" t="s">
        <v>626</v>
      </c>
      <c r="B36" s="382" t="s">
        <v>627</v>
      </c>
      <c r="C36" s="541">
        <v>6.91</v>
      </c>
      <c r="D36" s="542">
        <v>1900000</v>
      </c>
      <c r="E36" s="543">
        <f>C36*D36</f>
        <v>13129000</v>
      </c>
      <c r="F36" s="543">
        <v>13129000</v>
      </c>
    </row>
    <row r="37" spans="1:6" ht="13.5" customHeight="1">
      <c r="A37" s="556" t="s">
        <v>628</v>
      </c>
      <c r="B37" s="382" t="s">
        <v>629</v>
      </c>
      <c r="C37" s="541"/>
      <c r="D37" s="542"/>
      <c r="E37" s="543">
        <v>12808722</v>
      </c>
      <c r="F37" s="543">
        <v>12808722</v>
      </c>
    </row>
    <row r="38" spans="1:6" ht="13.5" customHeight="1" thickBot="1">
      <c r="A38" s="557"/>
      <c r="B38" s="388" t="s">
        <v>630</v>
      </c>
      <c r="C38" s="558">
        <v>17622</v>
      </c>
      <c r="D38" s="559">
        <v>570</v>
      </c>
      <c r="E38" s="560">
        <f>C38*D38</f>
        <v>10044540</v>
      </c>
      <c r="F38" s="560">
        <v>10044540</v>
      </c>
    </row>
    <row r="39" spans="1:6" ht="13.5" customHeight="1" thickBot="1">
      <c r="A39" s="389" t="s">
        <v>631</v>
      </c>
      <c r="B39" s="390" t="s">
        <v>632</v>
      </c>
      <c r="C39" s="384"/>
      <c r="D39" s="386"/>
      <c r="E39" s="550">
        <f>E33+E34+E35</f>
        <v>63308262</v>
      </c>
      <c r="F39" s="550">
        <f>F33+F34+F35</f>
        <v>63308262</v>
      </c>
    </row>
    <row r="40" spans="1:6" ht="13.5" customHeight="1" thickBot="1">
      <c r="A40" s="547" t="s">
        <v>633</v>
      </c>
      <c r="B40" s="383" t="s">
        <v>634</v>
      </c>
      <c r="C40" s="547">
        <v>2033</v>
      </c>
      <c r="D40" s="548">
        <v>1210</v>
      </c>
      <c r="E40" s="549">
        <f>C40*D40</f>
        <v>2459930</v>
      </c>
      <c r="F40" s="549">
        <v>2459930</v>
      </c>
    </row>
    <row r="41" spans="1:6" ht="13.5" customHeight="1" thickBot="1">
      <c r="A41" s="389" t="s">
        <v>635</v>
      </c>
      <c r="B41" s="390" t="s">
        <v>636</v>
      </c>
      <c r="C41" s="384"/>
      <c r="D41" s="386"/>
      <c r="E41" s="550">
        <f>SUM(E40)</f>
        <v>2459930</v>
      </c>
      <c r="F41" s="550">
        <f>SUM(F40)</f>
        <v>2459930</v>
      </c>
    </row>
    <row r="42" spans="1:6" ht="13.5" customHeight="1" thickBot="1">
      <c r="A42" s="753" t="s">
        <v>637</v>
      </c>
      <c r="B42" s="754"/>
      <c r="C42" s="563"/>
      <c r="D42" s="564"/>
      <c r="E42" s="550">
        <f>E20+E32+E39+E41</f>
        <v>238784741.6666667</v>
      </c>
      <c r="F42" s="550">
        <f>F20+F32+F39+F41</f>
        <v>238784742</v>
      </c>
    </row>
    <row r="43" ht="13.5" customHeight="1"/>
    <row r="44" spans="1:2" ht="13.5" customHeight="1">
      <c r="A44" s="392" t="s">
        <v>638</v>
      </c>
      <c r="B44" s="392" t="s">
        <v>697</v>
      </c>
    </row>
    <row r="45" ht="13.5" customHeight="1">
      <c r="B45" s="392" t="s">
        <v>718</v>
      </c>
    </row>
    <row r="46" ht="13.5" customHeight="1">
      <c r="B46" s="565" t="s">
        <v>719</v>
      </c>
    </row>
  </sheetData>
  <sheetProtection/>
  <mergeCells count="9">
    <mergeCell ref="G2:G26"/>
    <mergeCell ref="A42:B42"/>
    <mergeCell ref="A1:E1"/>
    <mergeCell ref="A2:B5"/>
    <mergeCell ref="C2:C4"/>
    <mergeCell ref="D2:D4"/>
    <mergeCell ref="E2:E4"/>
    <mergeCell ref="F2:F4"/>
    <mergeCell ref="A6:B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67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B32"/>
  <sheetViews>
    <sheetView view="pageLayout" workbookViewId="0" topLeftCell="A1">
      <selection activeCell="A8" sqref="A8"/>
    </sheetView>
  </sheetViews>
  <sheetFormatPr defaultColWidth="9.00390625" defaultRowHeight="12.75"/>
  <cols>
    <col min="1" max="1" width="67.875" style="534" customWidth="1"/>
    <col min="2" max="2" width="37.50390625" style="402" customWidth="1"/>
    <col min="3" max="4" width="12.875" style="526" customWidth="1"/>
    <col min="5" max="5" width="13.875" style="526" customWidth="1"/>
    <col min="6" max="16384" width="9.375" style="526" customWidth="1"/>
  </cols>
  <sheetData>
    <row r="2" spans="1:2" ht="23.25" customHeight="1" thickBot="1">
      <c r="A2" s="525"/>
      <c r="B2" s="3" t="s">
        <v>691</v>
      </c>
    </row>
    <row r="3" spans="1:2" s="394" customFormat="1" ht="48.75" customHeight="1">
      <c r="A3" s="393" t="s">
        <v>639</v>
      </c>
      <c r="B3" s="407" t="str">
        <f>+CONCATENATE(LEFT(ÖSSZEFÜGGÉSEK!A5,4),". évi eredeti előirányzat")</f>
        <v>2018. évi eredeti előirányzat</v>
      </c>
    </row>
    <row r="4" spans="1:2" s="529" customFormat="1" ht="19.5" customHeight="1">
      <c r="A4" s="527" t="s">
        <v>640</v>
      </c>
      <c r="B4" s="528">
        <v>4916400</v>
      </c>
    </row>
    <row r="5" spans="1:2" ht="19.5" customHeight="1">
      <c r="A5" s="395" t="s">
        <v>641</v>
      </c>
      <c r="B5" s="530">
        <v>160130360</v>
      </c>
    </row>
    <row r="6" spans="1:2" ht="19.5" customHeight="1">
      <c r="A6" s="395" t="s">
        <v>707</v>
      </c>
      <c r="B6" s="530">
        <v>2160000</v>
      </c>
    </row>
    <row r="7" spans="1:2" ht="19.5" customHeight="1" thickBot="1">
      <c r="A7" s="531" t="s">
        <v>717</v>
      </c>
      <c r="B7" s="532">
        <v>7860156</v>
      </c>
    </row>
    <row r="8" spans="1:2" ht="19.5" customHeight="1" thickBot="1">
      <c r="A8" s="396" t="s">
        <v>642</v>
      </c>
      <c r="B8" s="533">
        <f>SUM(B4:B7)</f>
        <v>175066916</v>
      </c>
    </row>
    <row r="9" spans="1:2" ht="19.5" customHeight="1">
      <c r="A9" s="395" t="s">
        <v>700</v>
      </c>
      <c r="B9" s="397">
        <v>1400000</v>
      </c>
    </row>
    <row r="10" spans="1:2" ht="19.5" customHeight="1">
      <c r="A10" s="398" t="s">
        <v>699</v>
      </c>
      <c r="B10" s="397">
        <v>4000000</v>
      </c>
    </row>
    <row r="11" spans="1:2" ht="19.5" customHeight="1" thickBot="1">
      <c r="A11" s="399" t="s">
        <v>641</v>
      </c>
      <c r="B11" s="397"/>
    </row>
    <row r="12" spans="1:2" ht="18" customHeight="1" thickBot="1">
      <c r="A12" s="396" t="s">
        <v>643</v>
      </c>
      <c r="B12" s="533">
        <f>SUM(B9:B11)</f>
        <v>5400000</v>
      </c>
    </row>
    <row r="13" spans="1:2" ht="15.75" customHeight="1">
      <c r="A13" s="400"/>
      <c r="B13" s="401"/>
    </row>
    <row r="14" spans="1:2" ht="15.75" customHeight="1">
      <c r="A14" s="400"/>
      <c r="B14" s="401"/>
    </row>
    <row r="15" spans="1:2" ht="15.75" customHeight="1">
      <c r="A15" s="400"/>
      <c r="B15" s="401"/>
    </row>
    <row r="16" ht="15.75" customHeight="1"/>
    <row r="17" spans="1:2" ht="15.75" customHeight="1">
      <c r="A17" s="400"/>
      <c r="B17" s="401"/>
    </row>
    <row r="18" spans="1:2" ht="15.75" customHeight="1">
      <c r="A18" s="400"/>
      <c r="B18" s="401"/>
    </row>
    <row r="19" spans="1:2" ht="15.75" customHeight="1">
      <c r="A19" s="400"/>
      <c r="B19" s="401"/>
    </row>
    <row r="20" ht="15.75" customHeight="1">
      <c r="A20" s="400"/>
    </row>
    <row r="21" spans="1:2" ht="15.75" customHeight="1">
      <c r="A21" s="400"/>
      <c r="B21" s="401"/>
    </row>
    <row r="22" spans="1:2" ht="15.75" customHeight="1">
      <c r="A22" s="400"/>
      <c r="B22" s="401"/>
    </row>
    <row r="23" spans="1:2" ht="15.75" customHeight="1">
      <c r="A23" s="400"/>
      <c r="B23" s="401"/>
    </row>
    <row r="24" spans="1:2" ht="15.75" customHeight="1">
      <c r="A24" s="400"/>
      <c r="B24" s="401"/>
    </row>
    <row r="25" spans="1:2" ht="15.75" customHeight="1">
      <c r="A25" s="400"/>
      <c r="B25" s="401"/>
    </row>
    <row r="26" spans="1:2" s="405" customFormat="1" ht="18" customHeight="1">
      <c r="A26" s="403"/>
      <c r="B26" s="404"/>
    </row>
    <row r="27" spans="1:2" ht="12.75">
      <c r="A27" s="535"/>
      <c r="B27" s="406"/>
    </row>
    <row r="28" spans="1:2" ht="12.75">
      <c r="A28" s="535"/>
      <c r="B28" s="406"/>
    </row>
    <row r="29" spans="1:2" ht="12.75">
      <c r="A29" s="535"/>
      <c r="B29" s="406"/>
    </row>
    <row r="30" spans="1:2" ht="12.75">
      <c r="A30" s="535"/>
      <c r="B30" s="406"/>
    </row>
    <row r="31" spans="1:2" ht="12.75">
      <c r="A31" s="535"/>
      <c r="B31" s="406"/>
    </row>
    <row r="32" spans="1:2" ht="12.75">
      <c r="A32" s="535"/>
      <c r="B32" s="406"/>
    </row>
  </sheetData>
  <sheetProtection/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portrait" paperSize="9" scale="90" r:id="rId1"/>
  <headerFooter alignWithMargins="0">
    <oddHeader>&amp;C&amp;"Times New Roman CE,Félkövér"&amp;12Működési és felhalmozási célú támogatások államháztartáson belülről 2018. évben
Önkormányzat&amp;R&amp;"Times New Roman CE,Félkövér dőlt"&amp;12
 5.tájékoztató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6"/>
  <sheetViews>
    <sheetView view="pageLayout" workbookViewId="0" topLeftCell="A1">
      <selection activeCell="A15" sqref="A15:C15"/>
    </sheetView>
  </sheetViews>
  <sheetFormatPr defaultColWidth="9.00390625" defaultRowHeight="12.75"/>
  <cols>
    <col min="1" max="1" width="6.625" style="489" customWidth="1"/>
    <col min="2" max="2" width="68.625" style="489" customWidth="1"/>
    <col min="3" max="3" width="43.50390625" style="489" customWidth="1"/>
    <col min="4" max="4" width="26.125" style="489" customWidth="1"/>
    <col min="5" max="16384" width="9.375" style="489" customWidth="1"/>
  </cols>
  <sheetData>
    <row r="1" spans="1:4" ht="45" customHeight="1" thickBot="1">
      <c r="A1" s="768" t="s">
        <v>698</v>
      </c>
      <c r="B1" s="769"/>
      <c r="C1" s="769"/>
      <c r="D1" s="769"/>
    </row>
    <row r="2" spans="1:4" ht="33.75" customHeight="1">
      <c r="A2" s="408" t="s">
        <v>67</v>
      </c>
      <c r="B2" s="409" t="s">
        <v>123</v>
      </c>
      <c r="C2" s="409" t="s">
        <v>124</v>
      </c>
      <c r="D2" s="410" t="s">
        <v>686</v>
      </c>
    </row>
    <row r="3" spans="1:4" ht="15">
      <c r="A3" s="413" t="s">
        <v>17</v>
      </c>
      <c r="B3" s="414" t="s">
        <v>645</v>
      </c>
      <c r="C3" s="414" t="s">
        <v>646</v>
      </c>
      <c r="D3" s="519">
        <v>3053056</v>
      </c>
    </row>
    <row r="4" spans="1:4" ht="15.75" customHeight="1">
      <c r="A4" s="411" t="s">
        <v>18</v>
      </c>
      <c r="B4" s="412" t="s">
        <v>647</v>
      </c>
      <c r="C4" s="412" t="s">
        <v>648</v>
      </c>
      <c r="D4" s="520">
        <v>91317551</v>
      </c>
    </row>
    <row r="5" spans="1:4" ht="15.75" customHeight="1">
      <c r="A5" s="411" t="s">
        <v>19</v>
      </c>
      <c r="B5" s="412" t="s">
        <v>649</v>
      </c>
      <c r="C5" s="412" t="s">
        <v>650</v>
      </c>
      <c r="D5" s="520">
        <v>3600000</v>
      </c>
    </row>
    <row r="6" spans="1:4" ht="15.75" customHeight="1" thickBot="1">
      <c r="A6" s="770" t="s">
        <v>651</v>
      </c>
      <c r="B6" s="771"/>
      <c r="C6" s="771"/>
      <c r="D6" s="521">
        <f>SUM(D3:D5)</f>
        <v>97970607</v>
      </c>
    </row>
    <row r="7" spans="1:4" ht="15.75" customHeight="1">
      <c r="A7" s="415" t="s">
        <v>17</v>
      </c>
      <c r="B7" s="416" t="s">
        <v>652</v>
      </c>
      <c r="C7" s="416" t="s">
        <v>653</v>
      </c>
      <c r="D7" s="522">
        <v>200000</v>
      </c>
    </row>
    <row r="8" spans="1:4" ht="15.75" customHeight="1">
      <c r="A8" s="415" t="s">
        <v>18</v>
      </c>
      <c r="B8" s="416" t="s">
        <v>654</v>
      </c>
      <c r="C8" s="416" t="s">
        <v>653</v>
      </c>
      <c r="D8" s="522">
        <v>200000</v>
      </c>
    </row>
    <row r="9" spans="1:4" ht="15.75" customHeight="1">
      <c r="A9" s="415" t="s">
        <v>19</v>
      </c>
      <c r="B9" s="414" t="s">
        <v>655</v>
      </c>
      <c r="C9" s="414" t="s">
        <v>656</v>
      </c>
      <c r="D9" s="519">
        <v>350000</v>
      </c>
    </row>
    <row r="10" spans="1:4" ht="15.75" customHeight="1">
      <c r="A10" s="415" t="s">
        <v>20</v>
      </c>
      <c r="B10" s="414" t="s">
        <v>657</v>
      </c>
      <c r="C10" s="414" t="s">
        <v>658</v>
      </c>
      <c r="D10" s="519">
        <v>2500000</v>
      </c>
    </row>
    <row r="11" spans="1:4" ht="15.75" customHeight="1">
      <c r="A11" s="415" t="s">
        <v>21</v>
      </c>
      <c r="B11" s="414" t="s">
        <v>660</v>
      </c>
      <c r="C11" s="414" t="s">
        <v>661</v>
      </c>
      <c r="D11" s="519">
        <v>200000</v>
      </c>
    </row>
    <row r="12" spans="1:4" ht="15.75" customHeight="1">
      <c r="A12" s="415" t="s">
        <v>22</v>
      </c>
      <c r="B12" s="414" t="s">
        <v>701</v>
      </c>
      <c r="C12" s="414" t="s">
        <v>702</v>
      </c>
      <c r="D12" s="519">
        <v>1000000</v>
      </c>
    </row>
    <row r="13" spans="1:4" ht="15.75" customHeight="1">
      <c r="A13" s="415" t="s">
        <v>23</v>
      </c>
      <c r="B13" s="414" t="s">
        <v>694</v>
      </c>
      <c r="C13" s="414" t="s">
        <v>716</v>
      </c>
      <c r="D13" s="519">
        <v>1138000</v>
      </c>
    </row>
    <row r="14" spans="1:4" ht="15.75" customHeight="1">
      <c r="A14" s="415"/>
      <c r="B14" s="414"/>
      <c r="C14" s="414"/>
      <c r="D14" s="519"/>
    </row>
    <row r="15" spans="1:4" ht="15.75" customHeight="1" thickBot="1">
      <c r="A15" s="770" t="s">
        <v>659</v>
      </c>
      <c r="B15" s="771"/>
      <c r="C15" s="771"/>
      <c r="D15" s="521">
        <f>SUM(D7:D13)</f>
        <v>5588000</v>
      </c>
    </row>
    <row r="16" spans="1:4" ht="15.75" customHeight="1" thickBot="1">
      <c r="A16" s="417" t="s">
        <v>51</v>
      </c>
      <c r="B16" s="418"/>
      <c r="C16" s="523"/>
      <c r="D16" s="524">
        <f>D15+D6</f>
        <v>103558607</v>
      </c>
    </row>
  </sheetData>
  <sheetProtection/>
  <mergeCells count="3">
    <mergeCell ref="A1:D1"/>
    <mergeCell ref="A6:C6"/>
    <mergeCell ref="A15:C15"/>
  </mergeCells>
  <conditionalFormatting sqref="D16">
    <cfRule type="cellIs" priority="2" dxfId="5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J17"/>
  <sheetViews>
    <sheetView view="pageLayout" workbookViewId="0" topLeftCell="A1">
      <selection activeCell="A15" sqref="A15"/>
    </sheetView>
  </sheetViews>
  <sheetFormatPr defaultColWidth="9.00390625" defaultRowHeight="12.75"/>
  <cols>
    <col min="1" max="1" width="68.125" style="419" customWidth="1"/>
    <col min="2" max="2" width="25.625" style="516" customWidth="1"/>
    <col min="3" max="16384" width="9.375" style="516" customWidth="1"/>
  </cols>
  <sheetData>
    <row r="1" spans="1:2" s="502" customFormat="1" ht="24" customHeight="1">
      <c r="A1" s="421"/>
      <c r="B1" s="422" t="s">
        <v>692</v>
      </c>
    </row>
    <row r="2" spans="1:2" s="420" customFormat="1" ht="54.75" customHeight="1">
      <c r="A2" s="450" t="s">
        <v>59</v>
      </c>
      <c r="B2" s="450" t="str">
        <f>+CONCATENATE(LEFT(ÖSSZEFÜGGÉSEK!A5,4),". évi terv")</f>
        <v>2018. évi terv</v>
      </c>
    </row>
    <row r="3" spans="1:10" s="506" customFormat="1" ht="24.75" customHeight="1">
      <c r="A3" s="503" t="s">
        <v>669</v>
      </c>
      <c r="B3" s="504">
        <v>600000</v>
      </c>
      <c r="C3" s="505"/>
      <c r="D3" s="505"/>
      <c r="E3" s="505"/>
      <c r="F3" s="505"/>
      <c r="G3" s="505"/>
      <c r="H3" s="505"/>
      <c r="I3" s="505"/>
      <c r="J3" s="505"/>
    </row>
    <row r="4" spans="1:10" s="506" customFormat="1" ht="24.75" customHeight="1">
      <c r="A4" s="503" t="s">
        <v>670</v>
      </c>
      <c r="B4" s="504">
        <v>300000</v>
      </c>
      <c r="C4" s="507"/>
      <c r="D4" s="507"/>
      <c r="E4" s="507"/>
      <c r="F4" s="507"/>
      <c r="G4" s="507"/>
      <c r="H4" s="507"/>
      <c r="I4" s="507"/>
      <c r="J4" s="507"/>
    </row>
    <row r="5" spans="1:10" s="506" customFormat="1" ht="24.75" customHeight="1">
      <c r="A5" s="503" t="s">
        <v>671</v>
      </c>
      <c r="B5" s="504">
        <f>B6+B7+B8+B9+B10+B11+B12+B13</f>
        <v>26356150</v>
      </c>
      <c r="C5" s="507"/>
      <c r="D5" s="507"/>
      <c r="E5" s="507"/>
      <c r="F5" s="507"/>
      <c r="G5" s="507"/>
      <c r="H5" s="507"/>
      <c r="I5" s="507"/>
      <c r="J5" s="507"/>
    </row>
    <row r="6" spans="1:10" s="506" customFormat="1" ht="24.75" customHeight="1">
      <c r="A6" s="423" t="s">
        <v>672</v>
      </c>
      <c r="B6" s="508">
        <v>3000000</v>
      </c>
      <c r="C6" s="507"/>
      <c r="D6" s="507"/>
      <c r="E6" s="507"/>
      <c r="F6" s="507"/>
      <c r="G6" s="507"/>
      <c r="H6" s="507"/>
      <c r="I6" s="507"/>
      <c r="J6" s="507"/>
    </row>
    <row r="7" spans="1:10" s="506" customFormat="1" ht="24.75" customHeight="1">
      <c r="A7" s="424" t="s">
        <v>668</v>
      </c>
      <c r="B7" s="508">
        <v>8300000</v>
      </c>
      <c r="C7" s="507"/>
      <c r="D7" s="507"/>
      <c r="E7" s="507"/>
      <c r="F7" s="507"/>
      <c r="G7" s="507"/>
      <c r="H7" s="507"/>
      <c r="I7" s="507"/>
      <c r="J7" s="507"/>
    </row>
    <row r="8" spans="1:10" s="506" customFormat="1" ht="24.75" customHeight="1">
      <c r="A8" s="424" t="s">
        <v>667</v>
      </c>
      <c r="B8" s="508">
        <v>6000000</v>
      </c>
      <c r="C8" s="507"/>
      <c r="D8" s="507"/>
      <c r="E8" s="507"/>
      <c r="F8" s="507"/>
      <c r="G8" s="507"/>
      <c r="H8" s="507"/>
      <c r="I8" s="507"/>
      <c r="J8" s="507"/>
    </row>
    <row r="9" spans="1:10" s="506" customFormat="1" ht="24.75" customHeight="1">
      <c r="A9" s="424" t="s">
        <v>666</v>
      </c>
      <c r="B9" s="508">
        <v>200000</v>
      </c>
      <c r="C9" s="507"/>
      <c r="D9" s="507"/>
      <c r="E9" s="507"/>
      <c r="F9" s="507"/>
      <c r="G9" s="507"/>
      <c r="H9" s="507"/>
      <c r="I9" s="507"/>
      <c r="J9" s="507"/>
    </row>
    <row r="10" spans="1:10" s="506" customFormat="1" ht="36" customHeight="1">
      <c r="A10" s="509" t="s">
        <v>665</v>
      </c>
      <c r="B10" s="510">
        <v>6806150</v>
      </c>
      <c r="C10" s="507"/>
      <c r="D10" s="507"/>
      <c r="E10" s="507"/>
      <c r="F10" s="507"/>
      <c r="G10" s="507"/>
      <c r="H10" s="507"/>
      <c r="I10" s="507"/>
      <c r="J10" s="507"/>
    </row>
    <row r="11" spans="1:10" s="506" customFormat="1" ht="36.75" customHeight="1">
      <c r="A11" s="509" t="s">
        <v>664</v>
      </c>
      <c r="B11" s="510">
        <v>700000</v>
      </c>
      <c r="C11" s="505"/>
      <c r="D11" s="505"/>
      <c r="E11" s="505"/>
      <c r="F11" s="505"/>
      <c r="G11" s="505"/>
      <c r="H11" s="505"/>
      <c r="I11" s="505"/>
      <c r="J11" s="505"/>
    </row>
    <row r="12" spans="1:10" s="506" customFormat="1" ht="42" customHeight="1">
      <c r="A12" s="511" t="s">
        <v>663</v>
      </c>
      <c r="B12" s="512">
        <v>1200000</v>
      </c>
      <c r="C12" s="507"/>
      <c r="D12" s="507"/>
      <c r="E12" s="507"/>
      <c r="F12" s="507"/>
      <c r="G12" s="507"/>
      <c r="H12" s="507"/>
      <c r="I12" s="507"/>
      <c r="J12" s="507"/>
    </row>
    <row r="13" spans="1:10" s="506" customFormat="1" ht="35.25" customHeight="1">
      <c r="A13" s="509" t="s">
        <v>662</v>
      </c>
      <c r="B13" s="510">
        <v>150000</v>
      </c>
      <c r="C13" s="507"/>
      <c r="D13" s="507"/>
      <c r="E13" s="507"/>
      <c r="F13" s="507"/>
      <c r="G13" s="507"/>
      <c r="H13" s="507"/>
      <c r="I13" s="507"/>
      <c r="J13" s="507"/>
    </row>
    <row r="14" spans="1:10" s="506" customFormat="1" ht="35.25" customHeight="1">
      <c r="A14" s="513" t="s">
        <v>693</v>
      </c>
      <c r="B14" s="504">
        <v>69850</v>
      </c>
      <c r="C14" s="507"/>
      <c r="D14" s="507"/>
      <c r="E14" s="507"/>
      <c r="F14" s="507"/>
      <c r="G14" s="507"/>
      <c r="H14" s="507"/>
      <c r="I14" s="507"/>
      <c r="J14" s="507"/>
    </row>
    <row r="15" spans="1:10" s="506" customFormat="1" ht="24.75" customHeight="1">
      <c r="A15" s="514" t="s">
        <v>178</v>
      </c>
      <c r="B15" s="515">
        <f>B5+B4+B3+B14</f>
        <v>27326000</v>
      </c>
      <c r="C15" s="505"/>
      <c r="D15" s="505"/>
      <c r="E15" s="505"/>
      <c r="F15" s="505"/>
      <c r="G15" s="505"/>
      <c r="H15" s="505"/>
      <c r="I15" s="505"/>
      <c r="J15" s="505"/>
    </row>
    <row r="16" spans="1:2" ht="15">
      <c r="A16" s="425"/>
      <c r="B16" s="426"/>
    </row>
    <row r="17" spans="1:2" ht="12.75">
      <c r="A17" s="517" t="s">
        <v>623</v>
      </c>
      <c r="B17" s="518">
        <v>27326000</v>
      </c>
    </row>
  </sheetData>
  <sheetProtection/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Önkormányzat
2018. évi ellátottak pénzbeli juttatásai részletezése&amp;R&amp;"Times New Roman CE,Félkövér dőlt"&amp;12 7. tájékoztató tábla&amp;"Times New Roman CE,Dőlt"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E60"/>
  <sheetViews>
    <sheetView view="pageLayout" workbookViewId="0" topLeftCell="A1">
      <selection activeCell="B49" sqref="B49"/>
    </sheetView>
  </sheetViews>
  <sheetFormatPr defaultColWidth="9.00390625" defaultRowHeight="12.75"/>
  <cols>
    <col min="1" max="1" width="13.125" style="489" customWidth="1"/>
    <col min="2" max="2" width="62.125" style="489" customWidth="1"/>
    <col min="3" max="3" width="13.50390625" style="489" customWidth="1"/>
    <col min="4" max="4" width="13.875" style="489" customWidth="1"/>
    <col min="5" max="5" width="13.375" style="489" customWidth="1"/>
    <col min="6" max="16384" width="9.375" style="489" customWidth="1"/>
  </cols>
  <sheetData>
    <row r="1" spans="1:5" ht="16.5" thickBot="1">
      <c r="A1" s="153"/>
      <c r="B1" s="155"/>
      <c r="C1" s="427"/>
      <c r="D1" s="427"/>
      <c r="E1" s="427"/>
    </row>
    <row r="2" spans="1:5" ht="36">
      <c r="A2" s="280" t="s">
        <v>197</v>
      </c>
      <c r="B2" s="241" t="s">
        <v>567</v>
      </c>
      <c r="C2" s="772" t="s">
        <v>57</v>
      </c>
      <c r="D2" s="773"/>
      <c r="E2" s="774"/>
    </row>
    <row r="3" spans="1:5" ht="24.75" thickBot="1">
      <c r="A3" s="315" t="s">
        <v>196</v>
      </c>
      <c r="B3" s="242" t="s">
        <v>395</v>
      </c>
      <c r="C3" s="775" t="s">
        <v>52</v>
      </c>
      <c r="D3" s="776"/>
      <c r="E3" s="777"/>
    </row>
    <row r="4" spans="1:5" ht="14.25" thickBot="1">
      <c r="A4" s="157"/>
      <c r="B4" s="157"/>
      <c r="C4" s="158"/>
      <c r="D4" s="158"/>
      <c r="E4" s="158" t="s">
        <v>691</v>
      </c>
    </row>
    <row r="5" spans="1:5" ht="13.5" thickBot="1">
      <c r="A5" s="281" t="s">
        <v>198</v>
      </c>
      <c r="B5" s="159" t="s">
        <v>673</v>
      </c>
      <c r="C5" s="428" t="s">
        <v>53</v>
      </c>
      <c r="D5" s="428" t="s">
        <v>53</v>
      </c>
      <c r="E5" s="160" t="s">
        <v>53</v>
      </c>
    </row>
    <row r="6" spans="1:5" ht="13.5" thickBot="1">
      <c r="A6" s="127">
        <v>1</v>
      </c>
      <c r="B6" s="128">
        <v>2</v>
      </c>
      <c r="C6" s="429"/>
      <c r="D6" s="429"/>
      <c r="E6" s="129">
        <v>3</v>
      </c>
    </row>
    <row r="7" spans="1:5" ht="24.75" thickBot="1">
      <c r="A7" s="161"/>
      <c r="B7" s="162" t="s">
        <v>54</v>
      </c>
      <c r="C7" s="430" t="s">
        <v>674</v>
      </c>
      <c r="D7" s="431" t="s">
        <v>675</v>
      </c>
      <c r="E7" s="432" t="s">
        <v>49</v>
      </c>
    </row>
    <row r="8" spans="1:5" ht="13.5" thickBot="1">
      <c r="A8" s="127" t="s">
        <v>17</v>
      </c>
      <c r="B8" s="164" t="s">
        <v>676</v>
      </c>
      <c r="C8" s="433">
        <f>SUM(C9:C18)</f>
        <v>0</v>
      </c>
      <c r="D8" s="433">
        <f>SUM(D9:D18)</f>
        <v>0</v>
      </c>
      <c r="E8" s="218">
        <f>SUM(E9:E18)</f>
        <v>0</v>
      </c>
    </row>
    <row r="9" spans="1:5" ht="12.75">
      <c r="A9" s="316" t="s">
        <v>96</v>
      </c>
      <c r="B9" s="9" t="s">
        <v>270</v>
      </c>
      <c r="C9" s="434"/>
      <c r="D9" s="434"/>
      <c r="E9" s="246">
        <f>SUM(C9:D9)</f>
        <v>0</v>
      </c>
    </row>
    <row r="10" spans="1:5" ht="12.75">
      <c r="A10" s="317" t="s">
        <v>97</v>
      </c>
      <c r="B10" s="7" t="s">
        <v>271</v>
      </c>
      <c r="C10" s="213"/>
      <c r="D10" s="213"/>
      <c r="E10" s="216"/>
    </row>
    <row r="11" spans="1:5" ht="12.75">
      <c r="A11" s="317" t="s">
        <v>98</v>
      </c>
      <c r="B11" s="7" t="s">
        <v>272</v>
      </c>
      <c r="C11" s="213"/>
      <c r="D11" s="213"/>
      <c r="E11" s="216"/>
    </row>
    <row r="12" spans="1:5" ht="12.75">
      <c r="A12" s="317" t="s">
        <v>99</v>
      </c>
      <c r="B12" s="7" t="s">
        <v>273</v>
      </c>
      <c r="C12" s="213"/>
      <c r="D12" s="213"/>
      <c r="E12" s="216"/>
    </row>
    <row r="13" spans="1:5" ht="12.75">
      <c r="A13" s="317" t="s">
        <v>142</v>
      </c>
      <c r="B13" s="7" t="s">
        <v>274</v>
      </c>
      <c r="C13" s="213"/>
      <c r="D13" s="213"/>
      <c r="E13" s="216"/>
    </row>
    <row r="14" spans="1:5" ht="12.75">
      <c r="A14" s="317" t="s">
        <v>100</v>
      </c>
      <c r="B14" s="7" t="s">
        <v>396</v>
      </c>
      <c r="C14" s="213"/>
      <c r="D14" s="213"/>
      <c r="E14" s="216"/>
    </row>
    <row r="15" spans="1:5" ht="12.75">
      <c r="A15" s="317" t="s">
        <v>101</v>
      </c>
      <c r="B15" s="6" t="s">
        <v>397</v>
      </c>
      <c r="C15" s="213"/>
      <c r="D15" s="213"/>
      <c r="E15" s="216"/>
    </row>
    <row r="16" spans="1:5" ht="12.75">
      <c r="A16" s="317" t="s">
        <v>111</v>
      </c>
      <c r="B16" s="7" t="s">
        <v>277</v>
      </c>
      <c r="C16" s="271"/>
      <c r="D16" s="271"/>
      <c r="E16" s="247"/>
    </row>
    <row r="17" spans="1:5" ht="12.75">
      <c r="A17" s="317" t="s">
        <v>112</v>
      </c>
      <c r="B17" s="7" t="s">
        <v>278</v>
      </c>
      <c r="C17" s="213"/>
      <c r="D17" s="213"/>
      <c r="E17" s="216"/>
    </row>
    <row r="18" spans="1:5" ht="13.5" thickBot="1">
      <c r="A18" s="317" t="s">
        <v>113</v>
      </c>
      <c r="B18" s="6" t="s">
        <v>279</v>
      </c>
      <c r="C18" s="435"/>
      <c r="D18" s="435"/>
      <c r="E18" s="217"/>
    </row>
    <row r="19" spans="1:5" ht="21.75" thickBot="1">
      <c r="A19" s="127" t="s">
        <v>18</v>
      </c>
      <c r="B19" s="164" t="s">
        <v>398</v>
      </c>
      <c r="C19" s="433">
        <f>SUM(C20:C22)</f>
        <v>0</v>
      </c>
      <c r="D19" s="433">
        <f>SUM(D20:D22)</f>
        <v>0</v>
      </c>
      <c r="E19" s="218">
        <f>SUM(E20:E22)</f>
        <v>0</v>
      </c>
    </row>
    <row r="20" spans="1:5" ht="12.75">
      <c r="A20" s="317" t="s">
        <v>102</v>
      </c>
      <c r="B20" s="8" t="s">
        <v>251</v>
      </c>
      <c r="C20" s="213"/>
      <c r="D20" s="213"/>
      <c r="E20" s="216"/>
    </row>
    <row r="21" spans="1:5" ht="12.75">
      <c r="A21" s="317" t="s">
        <v>103</v>
      </c>
      <c r="B21" s="7" t="s">
        <v>399</v>
      </c>
      <c r="C21" s="213"/>
      <c r="D21" s="213"/>
      <c r="E21" s="216"/>
    </row>
    <row r="22" spans="1:5" ht="12.75">
      <c r="A22" s="317" t="s">
        <v>104</v>
      </c>
      <c r="B22" s="7" t="s">
        <v>400</v>
      </c>
      <c r="C22" s="213"/>
      <c r="D22" s="213"/>
      <c r="E22" s="216">
        <f>SUM(C22:D22)</f>
        <v>0</v>
      </c>
    </row>
    <row r="23" spans="1:5" ht="13.5" thickBot="1">
      <c r="A23" s="317" t="s">
        <v>105</v>
      </c>
      <c r="B23" s="7" t="s">
        <v>677</v>
      </c>
      <c r="C23" s="213"/>
      <c r="D23" s="213"/>
      <c r="E23" s="216"/>
    </row>
    <row r="24" spans="1:5" ht="13.5" thickBot="1">
      <c r="A24" s="135" t="s">
        <v>19</v>
      </c>
      <c r="B24" s="67" t="s">
        <v>168</v>
      </c>
      <c r="C24" s="436"/>
      <c r="D24" s="436"/>
      <c r="E24" s="231"/>
    </row>
    <row r="25" spans="1:5" ht="21.75" thickBot="1">
      <c r="A25" s="135" t="s">
        <v>20</v>
      </c>
      <c r="B25" s="67" t="s">
        <v>401</v>
      </c>
      <c r="C25" s="433">
        <f>+C26+C27</f>
        <v>0</v>
      </c>
      <c r="D25" s="433">
        <f>+D26+D27</f>
        <v>0</v>
      </c>
      <c r="E25" s="218">
        <f>+E26+E27</f>
        <v>0</v>
      </c>
    </row>
    <row r="26" spans="1:5" ht="12.75">
      <c r="A26" s="318" t="s">
        <v>261</v>
      </c>
      <c r="B26" s="319" t="s">
        <v>399</v>
      </c>
      <c r="C26" s="437"/>
      <c r="D26" s="437"/>
      <c r="E26" s="40"/>
    </row>
    <row r="27" spans="1:5" ht="12.75">
      <c r="A27" s="318" t="s">
        <v>262</v>
      </c>
      <c r="B27" s="320" t="s">
        <v>402</v>
      </c>
      <c r="C27" s="438"/>
      <c r="D27" s="438"/>
      <c r="E27" s="219"/>
    </row>
    <row r="28" spans="1:5" ht="13.5" thickBot="1">
      <c r="A28" s="317" t="s">
        <v>263</v>
      </c>
      <c r="B28" s="439" t="s">
        <v>678</v>
      </c>
      <c r="C28" s="440"/>
      <c r="D28" s="440"/>
      <c r="E28" s="47"/>
    </row>
    <row r="29" spans="1:5" ht="13.5" thickBot="1">
      <c r="A29" s="135" t="s">
        <v>21</v>
      </c>
      <c r="B29" s="67" t="s">
        <v>403</v>
      </c>
      <c r="C29" s="433">
        <f>+C30+C31+C32</f>
        <v>0</v>
      </c>
      <c r="D29" s="433">
        <f>+D30+D31+D32</f>
        <v>0</v>
      </c>
      <c r="E29" s="218">
        <f>+E30+E31+E32</f>
        <v>0</v>
      </c>
    </row>
    <row r="30" spans="1:5" ht="12.75">
      <c r="A30" s="318" t="s">
        <v>89</v>
      </c>
      <c r="B30" s="319" t="s">
        <v>284</v>
      </c>
      <c r="C30" s="437"/>
      <c r="D30" s="437"/>
      <c r="E30" s="40"/>
    </row>
    <row r="31" spans="1:5" ht="12.75">
      <c r="A31" s="318" t="s">
        <v>90</v>
      </c>
      <c r="B31" s="320" t="s">
        <v>285</v>
      </c>
      <c r="C31" s="438"/>
      <c r="D31" s="438"/>
      <c r="E31" s="219"/>
    </row>
    <row r="32" spans="1:5" ht="13.5" thickBot="1">
      <c r="A32" s="317" t="s">
        <v>91</v>
      </c>
      <c r="B32" s="85" t="s">
        <v>286</v>
      </c>
      <c r="C32" s="440"/>
      <c r="D32" s="440"/>
      <c r="E32" s="47"/>
    </row>
    <row r="33" spans="1:5" ht="13.5" thickBot="1">
      <c r="A33" s="135" t="s">
        <v>22</v>
      </c>
      <c r="B33" s="67" t="s">
        <v>372</v>
      </c>
      <c r="C33" s="436"/>
      <c r="D33" s="436"/>
      <c r="E33" s="231"/>
    </row>
    <row r="34" spans="1:5" ht="13.5" thickBot="1">
      <c r="A34" s="135" t="s">
        <v>23</v>
      </c>
      <c r="B34" s="67" t="s">
        <v>404</v>
      </c>
      <c r="C34" s="441"/>
      <c r="D34" s="436"/>
      <c r="E34" s="231"/>
    </row>
    <row r="35" spans="1:5" ht="13.5" thickBot="1">
      <c r="A35" s="127" t="s">
        <v>24</v>
      </c>
      <c r="B35" s="67" t="s">
        <v>405</v>
      </c>
      <c r="C35" s="490">
        <f>+C8+C19+C24+C25+C29+C33+C34</f>
        <v>0</v>
      </c>
      <c r="D35" s="433">
        <f>+D8+D19+D24+D25+D29+D33+D34</f>
        <v>0</v>
      </c>
      <c r="E35" s="218">
        <f>+E8+E19+E24+E25+E29+E33+E34</f>
        <v>0</v>
      </c>
    </row>
    <row r="36" spans="1:5" ht="13.5" thickBot="1">
      <c r="A36" s="165" t="s">
        <v>25</v>
      </c>
      <c r="B36" s="67" t="s">
        <v>406</v>
      </c>
      <c r="C36" s="490">
        <f>+C37+C38+C39</f>
        <v>36638037</v>
      </c>
      <c r="D36" s="433">
        <f>+D37+D38+D39</f>
        <v>10444486</v>
      </c>
      <c r="E36" s="218">
        <f>+E37+E38+E39</f>
        <v>47082523</v>
      </c>
    </row>
    <row r="37" spans="1:5" ht="12.75">
      <c r="A37" s="318" t="s">
        <v>407</v>
      </c>
      <c r="B37" s="319" t="s">
        <v>229</v>
      </c>
      <c r="C37" s="437"/>
      <c r="D37" s="437"/>
      <c r="E37" s="40"/>
    </row>
    <row r="38" spans="1:5" ht="12.75">
      <c r="A38" s="318" t="s">
        <v>408</v>
      </c>
      <c r="B38" s="320" t="s">
        <v>2</v>
      </c>
      <c r="C38" s="438"/>
      <c r="D38" s="438"/>
      <c r="E38" s="219"/>
    </row>
    <row r="39" spans="1:5" ht="13.5" thickBot="1">
      <c r="A39" s="317" t="s">
        <v>409</v>
      </c>
      <c r="B39" s="85" t="s">
        <v>410</v>
      </c>
      <c r="C39" s="440">
        <v>36638037</v>
      </c>
      <c r="D39" s="440">
        <v>10444486</v>
      </c>
      <c r="E39" s="47">
        <f>SUM(C39:D39)</f>
        <v>47082523</v>
      </c>
    </row>
    <row r="40" spans="1:5" ht="13.5" thickBot="1">
      <c r="A40" s="165" t="s">
        <v>26</v>
      </c>
      <c r="B40" s="491" t="s">
        <v>411</v>
      </c>
      <c r="C40" s="442">
        <f>+C35+C36</f>
        <v>36638037</v>
      </c>
      <c r="D40" s="443">
        <f>+D35+D36</f>
        <v>10444486</v>
      </c>
      <c r="E40" s="253">
        <f>+E35+E36</f>
        <v>47082523</v>
      </c>
    </row>
    <row r="41" spans="1:5" ht="12.75">
      <c r="A41" s="166"/>
      <c r="B41" s="167"/>
      <c r="C41" s="250"/>
      <c r="D41" s="250"/>
      <c r="E41" s="250"/>
    </row>
    <row r="42" spans="1:5" ht="13.5" thickBot="1">
      <c r="A42" s="168"/>
      <c r="B42" s="169"/>
      <c r="C42" s="251"/>
      <c r="D42" s="251"/>
      <c r="E42" s="251"/>
    </row>
    <row r="43" spans="1:5" ht="13.5" thickBot="1">
      <c r="A43" s="170"/>
      <c r="B43" s="171" t="s">
        <v>55</v>
      </c>
      <c r="C43" s="442"/>
      <c r="D43" s="443"/>
      <c r="E43" s="253"/>
    </row>
    <row r="44" spans="1:5" ht="13.5" thickBot="1">
      <c r="A44" s="135" t="s">
        <v>17</v>
      </c>
      <c r="B44" s="67" t="s">
        <v>412</v>
      </c>
      <c r="C44" s="433">
        <f>SUM(C45:C49)</f>
        <v>36638037</v>
      </c>
      <c r="D44" s="433">
        <f>SUM(D45:D49)</f>
        <v>10444486</v>
      </c>
      <c r="E44" s="218">
        <f>SUM(E45:E49)</f>
        <v>47082523</v>
      </c>
    </row>
    <row r="45" spans="1:5" ht="12.75">
      <c r="A45" s="317" t="s">
        <v>96</v>
      </c>
      <c r="B45" s="8" t="s">
        <v>47</v>
      </c>
      <c r="C45" s="437">
        <v>23350691</v>
      </c>
      <c r="D45" s="437">
        <v>8748211</v>
      </c>
      <c r="E45" s="40">
        <f>SUM(C45:D45)</f>
        <v>32098902</v>
      </c>
    </row>
    <row r="46" spans="1:5" ht="12.75">
      <c r="A46" s="317" t="s">
        <v>97</v>
      </c>
      <c r="B46" s="7" t="s">
        <v>177</v>
      </c>
      <c r="C46" s="444">
        <v>4725346</v>
      </c>
      <c r="D46" s="444">
        <v>1596275</v>
      </c>
      <c r="E46" s="40">
        <f>SUM(C46:D46)</f>
        <v>6321621</v>
      </c>
    </row>
    <row r="47" spans="1:5" ht="12.75">
      <c r="A47" s="317" t="s">
        <v>98</v>
      </c>
      <c r="B47" s="7" t="s">
        <v>134</v>
      </c>
      <c r="C47" s="444">
        <v>8562000</v>
      </c>
      <c r="D47" s="444">
        <v>100000</v>
      </c>
      <c r="E47" s="40">
        <f>SUM(C47:D47)</f>
        <v>8662000</v>
      </c>
    </row>
    <row r="48" spans="1:5" ht="12.75">
      <c r="A48" s="317" t="s">
        <v>99</v>
      </c>
      <c r="B48" s="7" t="s">
        <v>178</v>
      </c>
      <c r="C48" s="444"/>
      <c r="D48" s="444"/>
      <c r="E48" s="40">
        <f>SUM(C48:D48)</f>
        <v>0</v>
      </c>
    </row>
    <row r="49" spans="1:5" ht="13.5" thickBot="1">
      <c r="A49" s="317" t="s">
        <v>142</v>
      </c>
      <c r="B49" s="7" t="s">
        <v>179</v>
      </c>
      <c r="C49" s="444"/>
      <c r="D49" s="444"/>
      <c r="E49" s="43"/>
    </row>
    <row r="50" spans="1:5" ht="13.5" thickBot="1">
      <c r="A50" s="135" t="s">
        <v>18</v>
      </c>
      <c r="B50" s="67" t="s">
        <v>413</v>
      </c>
      <c r="C50" s="433">
        <f>SUM(C51:C53)</f>
        <v>0</v>
      </c>
      <c r="D50" s="433">
        <f>SUM(D51:D53)</f>
        <v>0</v>
      </c>
      <c r="E50" s="218">
        <f>SUM(E51:E53)</f>
        <v>0</v>
      </c>
    </row>
    <row r="51" spans="1:5" ht="12.75">
      <c r="A51" s="317" t="s">
        <v>102</v>
      </c>
      <c r="B51" s="8" t="s">
        <v>222</v>
      </c>
      <c r="C51" s="437"/>
      <c r="D51" s="437"/>
      <c r="E51" s="40"/>
    </row>
    <row r="52" spans="1:5" ht="12.75">
      <c r="A52" s="317" t="s">
        <v>103</v>
      </c>
      <c r="B52" s="7" t="s">
        <v>181</v>
      </c>
      <c r="C52" s="444"/>
      <c r="D52" s="444"/>
      <c r="E52" s="43"/>
    </row>
    <row r="53" spans="1:5" ht="12.75">
      <c r="A53" s="317" t="s">
        <v>104</v>
      </c>
      <c r="B53" s="7" t="s">
        <v>56</v>
      </c>
      <c r="C53" s="444"/>
      <c r="D53" s="444"/>
      <c r="E53" s="43"/>
    </row>
    <row r="54" spans="1:5" ht="13.5" thickBot="1">
      <c r="A54" s="317" t="s">
        <v>105</v>
      </c>
      <c r="B54" s="7" t="s">
        <v>679</v>
      </c>
      <c r="C54" s="444"/>
      <c r="D54" s="444"/>
      <c r="E54" s="43"/>
    </row>
    <row r="55" spans="1:5" ht="13.5" thickBot="1">
      <c r="A55" s="135" t="s">
        <v>19</v>
      </c>
      <c r="B55" s="172" t="s">
        <v>680</v>
      </c>
      <c r="C55" s="443">
        <f>+C44+C50</f>
        <v>36638037</v>
      </c>
      <c r="D55" s="443">
        <f>+D44+D50</f>
        <v>10444486</v>
      </c>
      <c r="E55" s="253">
        <f>+E44+E50</f>
        <v>47082523</v>
      </c>
    </row>
    <row r="56" spans="1:5" ht="13.5" thickBot="1">
      <c r="A56" s="492"/>
      <c r="B56" s="493"/>
      <c r="C56" s="494"/>
      <c r="D56" s="494"/>
      <c r="E56" s="494"/>
    </row>
    <row r="57" spans="1:5" ht="12.75">
      <c r="A57" s="445" t="s">
        <v>681</v>
      </c>
      <c r="B57" s="446"/>
      <c r="C57" s="495">
        <v>7</v>
      </c>
      <c r="D57" s="495">
        <v>3</v>
      </c>
      <c r="E57" s="496">
        <f>SUM(C57:D57)</f>
        <v>10</v>
      </c>
    </row>
    <row r="58" spans="1:5" ht="13.5" thickBot="1">
      <c r="A58" s="447" t="s">
        <v>199</v>
      </c>
      <c r="B58" s="448"/>
      <c r="C58" s="497"/>
      <c r="D58" s="497"/>
      <c r="E58" s="449"/>
    </row>
    <row r="59" spans="1:5" ht="12.75">
      <c r="A59" s="778" t="s">
        <v>682</v>
      </c>
      <c r="B59" s="779"/>
      <c r="C59" s="498">
        <v>28899800</v>
      </c>
      <c r="D59" s="498">
        <v>9160000</v>
      </c>
      <c r="E59" s="499">
        <f>SUM(C59:D59)</f>
        <v>38059800</v>
      </c>
    </row>
    <row r="60" spans="1:5" ht="13.5" thickBot="1">
      <c r="A60" s="780" t="s">
        <v>683</v>
      </c>
      <c r="B60" s="781"/>
      <c r="C60" s="500">
        <f>C55-C35-C59</f>
        <v>7738237</v>
      </c>
      <c r="D60" s="500">
        <f>D55-D59</f>
        <v>1284486</v>
      </c>
      <c r="E60" s="501">
        <f>SUM(C60:D60)</f>
        <v>9022723</v>
      </c>
    </row>
  </sheetData>
  <sheetProtection/>
  <mergeCells count="4">
    <mergeCell ref="C2:E2"/>
    <mergeCell ref="C3:E3"/>
    <mergeCell ref="A59:B59"/>
    <mergeCell ref="A60:B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headerFooter>
    <oddHeader>&amp;R&amp;"Times New Roman CE,Félkövér dőlt"&amp;12 8.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1"/>
  <sheetViews>
    <sheetView view="pageLayout" zoomScale="110" zoomScaleNormal="110" zoomScalePageLayoutView="110" workbookViewId="0" topLeftCell="B1">
      <selection activeCell="I18" sqref="I18"/>
    </sheetView>
  </sheetViews>
  <sheetFormatPr defaultColWidth="9.00390625" defaultRowHeight="12.75"/>
  <cols>
    <col min="1" max="1" width="4.875" style="459" customWidth="1"/>
    <col min="2" max="2" width="31.125" style="458" customWidth="1"/>
    <col min="3" max="4" width="9.00390625" style="458" customWidth="1"/>
    <col min="5" max="5" width="9.50390625" style="458" customWidth="1"/>
    <col min="6" max="6" width="8.875" style="458" customWidth="1"/>
    <col min="7" max="7" width="8.625" style="458" customWidth="1"/>
    <col min="8" max="8" width="8.875" style="458" customWidth="1"/>
    <col min="9" max="9" width="8.125" style="458" customWidth="1"/>
    <col min="10" max="14" width="9.50390625" style="458" customWidth="1"/>
    <col min="15" max="15" width="12.625" style="459" customWidth="1"/>
    <col min="16" max="16" width="15.375" style="458" bestFit="1" customWidth="1"/>
    <col min="17" max="17" width="15.00390625" style="458" customWidth="1"/>
    <col min="18" max="16384" width="9.375" style="458" customWidth="1"/>
  </cols>
  <sheetData>
    <row r="1" spans="1:15" ht="31.5" customHeight="1">
      <c r="A1" s="785" t="str">
        <f>+CONCATENATE("Előirányzat-felhasználási terv",CHAR(10),LEFT(ÖSSZEFÜGGÉSEK!A5,4),". évre")</f>
        <v>Előirányzat-felhasználási terv
2018. évre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</row>
    <row r="2" ht="16.5" thickBot="1">
      <c r="O2" s="460" t="str">
        <f>'3. sz tájékoztató t.'!D2</f>
        <v>Forintban!</v>
      </c>
    </row>
    <row r="3" spans="1:15" s="459" customFormat="1" ht="25.5" customHeight="1" thickBot="1">
      <c r="A3" s="60" t="s">
        <v>15</v>
      </c>
      <c r="B3" s="61" t="s">
        <v>59</v>
      </c>
      <c r="C3" s="61" t="s">
        <v>71</v>
      </c>
      <c r="D3" s="61" t="s">
        <v>72</v>
      </c>
      <c r="E3" s="61" t="s">
        <v>73</v>
      </c>
      <c r="F3" s="61" t="s">
        <v>74</v>
      </c>
      <c r="G3" s="61" t="s">
        <v>75</v>
      </c>
      <c r="H3" s="61" t="s">
        <v>76</v>
      </c>
      <c r="I3" s="61" t="s">
        <v>77</v>
      </c>
      <c r="J3" s="61" t="s">
        <v>78</v>
      </c>
      <c r="K3" s="61" t="s">
        <v>79</v>
      </c>
      <c r="L3" s="61" t="s">
        <v>80</v>
      </c>
      <c r="M3" s="61" t="s">
        <v>81</v>
      </c>
      <c r="N3" s="61" t="s">
        <v>82</v>
      </c>
      <c r="O3" s="62" t="s">
        <v>51</v>
      </c>
    </row>
    <row r="4" spans="1:15" s="462" customFormat="1" ht="15" customHeight="1" thickBot="1">
      <c r="A4" s="461" t="s">
        <v>17</v>
      </c>
      <c r="B4" s="782" t="s">
        <v>54</v>
      </c>
      <c r="C4" s="783"/>
      <c r="D4" s="783"/>
      <c r="E4" s="783"/>
      <c r="F4" s="783"/>
      <c r="G4" s="783"/>
      <c r="H4" s="783"/>
      <c r="I4" s="783"/>
      <c r="J4" s="783"/>
      <c r="K4" s="783"/>
      <c r="L4" s="783"/>
      <c r="M4" s="783"/>
      <c r="N4" s="783"/>
      <c r="O4" s="784"/>
    </row>
    <row r="5" spans="1:17" s="462" customFormat="1" ht="22.5">
      <c r="A5" s="463" t="s">
        <v>18</v>
      </c>
      <c r="B5" s="464" t="s">
        <v>370</v>
      </c>
      <c r="C5" s="465">
        <v>25167502</v>
      </c>
      <c r="D5" s="465">
        <v>17701835</v>
      </c>
      <c r="E5" s="465">
        <v>17701835</v>
      </c>
      <c r="F5" s="465">
        <v>17701835</v>
      </c>
      <c r="G5" s="465">
        <v>18400650</v>
      </c>
      <c r="H5" s="465">
        <v>29639468</v>
      </c>
      <c r="I5" s="465">
        <v>44652273</v>
      </c>
      <c r="J5" s="465">
        <v>17350303</v>
      </c>
      <c r="K5" s="465">
        <v>24161238</v>
      </c>
      <c r="L5" s="465">
        <v>17350303</v>
      </c>
      <c r="M5" s="465">
        <v>17350303</v>
      </c>
      <c r="N5" s="465">
        <v>18723334</v>
      </c>
      <c r="O5" s="466">
        <f aca="true" t="shared" si="0" ref="O5:O25">SUM(C5:N5)</f>
        <v>265900879</v>
      </c>
      <c r="P5" s="467"/>
      <c r="Q5" s="467"/>
    </row>
    <row r="6" spans="1:17" s="473" customFormat="1" ht="22.5">
      <c r="A6" s="468" t="s">
        <v>19</v>
      </c>
      <c r="B6" s="469" t="s">
        <v>416</v>
      </c>
      <c r="C6" s="470">
        <v>17835336</v>
      </c>
      <c r="D6" s="470">
        <v>19149605</v>
      </c>
      <c r="E6" s="470">
        <v>15343324</v>
      </c>
      <c r="F6" s="470">
        <v>12815416</v>
      </c>
      <c r="G6" s="470">
        <v>12808461</v>
      </c>
      <c r="H6" s="470">
        <v>12815416</v>
      </c>
      <c r="I6" s="470">
        <v>12815416</v>
      </c>
      <c r="J6" s="470">
        <v>19087181</v>
      </c>
      <c r="K6" s="470">
        <v>12815416</v>
      </c>
      <c r="L6" s="470">
        <v>12815416</v>
      </c>
      <c r="M6" s="470">
        <v>12815416</v>
      </c>
      <c r="N6" s="470">
        <v>13950513</v>
      </c>
      <c r="O6" s="471">
        <f t="shared" si="0"/>
        <v>175066916</v>
      </c>
      <c r="P6" s="472"/>
      <c r="Q6" s="467"/>
    </row>
    <row r="7" spans="1:17" s="473" customFormat="1" ht="22.5">
      <c r="A7" s="468" t="s">
        <v>20</v>
      </c>
      <c r="B7" s="474" t="s">
        <v>417</v>
      </c>
      <c r="C7" s="475">
        <v>140994</v>
      </c>
      <c r="D7" s="475">
        <v>140994</v>
      </c>
      <c r="E7" s="475">
        <v>2032497</v>
      </c>
      <c r="F7" s="475">
        <v>140994</v>
      </c>
      <c r="G7" s="475">
        <v>140994</v>
      </c>
      <c r="H7" s="475">
        <v>140994</v>
      </c>
      <c r="I7" s="475">
        <v>140994</v>
      </c>
      <c r="J7" s="475">
        <v>1957563</v>
      </c>
      <c r="K7" s="475">
        <v>140994</v>
      </c>
      <c r="L7" s="475">
        <v>140994</v>
      </c>
      <c r="M7" s="475">
        <v>140994</v>
      </c>
      <c r="N7" s="475">
        <v>140994</v>
      </c>
      <c r="O7" s="476">
        <f t="shared" si="0"/>
        <v>5400000</v>
      </c>
      <c r="P7" s="472"/>
      <c r="Q7" s="467"/>
    </row>
    <row r="8" spans="1:17" s="473" customFormat="1" ht="13.5" customHeight="1">
      <c r="A8" s="468" t="s">
        <v>21</v>
      </c>
      <c r="B8" s="477" t="s">
        <v>168</v>
      </c>
      <c r="C8" s="470"/>
      <c r="D8" s="470"/>
      <c r="E8" s="470">
        <v>7000000</v>
      </c>
      <c r="F8" s="470"/>
      <c r="G8" s="470">
        <v>5951236</v>
      </c>
      <c r="H8" s="470"/>
      <c r="I8" s="470"/>
      <c r="J8" s="470"/>
      <c r="K8" s="470">
        <v>8048764</v>
      </c>
      <c r="L8" s="470"/>
      <c r="M8" s="470"/>
      <c r="N8" s="470"/>
      <c r="O8" s="471">
        <f t="shared" si="0"/>
        <v>21000000</v>
      </c>
      <c r="P8" s="472"/>
      <c r="Q8" s="467"/>
    </row>
    <row r="9" spans="1:17" s="473" customFormat="1" ht="13.5" customHeight="1">
      <c r="A9" s="468" t="s">
        <v>22</v>
      </c>
      <c r="B9" s="477" t="s">
        <v>418</v>
      </c>
      <c r="C9" s="470">
        <v>2228000</v>
      </c>
      <c r="D9" s="470">
        <v>2228000</v>
      </c>
      <c r="E9" s="470">
        <v>2228000</v>
      </c>
      <c r="F9" s="470">
        <v>2228000</v>
      </c>
      <c r="G9" s="470">
        <v>2228000</v>
      </c>
      <c r="H9" s="470">
        <v>2228000</v>
      </c>
      <c r="I9" s="470">
        <v>2228000</v>
      </c>
      <c r="J9" s="470">
        <v>2228000</v>
      </c>
      <c r="K9" s="470">
        <v>2228000</v>
      </c>
      <c r="L9" s="470">
        <v>2228000</v>
      </c>
      <c r="M9" s="470">
        <v>2228000</v>
      </c>
      <c r="N9" s="470">
        <v>2231149</v>
      </c>
      <c r="O9" s="471">
        <f t="shared" si="0"/>
        <v>26739149</v>
      </c>
      <c r="P9" s="472"/>
      <c r="Q9" s="467"/>
    </row>
    <row r="10" spans="1:17" s="473" customFormat="1" ht="13.5" customHeight="1">
      <c r="A10" s="468" t="s">
        <v>23</v>
      </c>
      <c r="B10" s="477" t="s">
        <v>10</v>
      </c>
      <c r="C10" s="470"/>
      <c r="D10" s="470"/>
      <c r="E10" s="470"/>
      <c r="F10" s="470"/>
      <c r="G10" s="470"/>
      <c r="H10" s="470"/>
      <c r="I10" s="470"/>
      <c r="J10" s="470"/>
      <c r="K10" s="470"/>
      <c r="L10" s="470"/>
      <c r="M10" s="470"/>
      <c r="N10" s="470"/>
      <c r="O10" s="471">
        <f t="shared" si="0"/>
        <v>0</v>
      </c>
      <c r="P10" s="472"/>
      <c r="Q10" s="467"/>
    </row>
    <row r="11" spans="1:17" s="473" customFormat="1" ht="13.5" customHeight="1">
      <c r="A11" s="468" t="s">
        <v>24</v>
      </c>
      <c r="B11" s="477" t="s">
        <v>372</v>
      </c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  <c r="N11" s="470"/>
      <c r="O11" s="471">
        <f t="shared" si="0"/>
        <v>0</v>
      </c>
      <c r="P11" s="472"/>
      <c r="Q11" s="467"/>
    </row>
    <row r="12" spans="1:17" s="473" customFormat="1" ht="22.5">
      <c r="A12" s="468" t="s">
        <v>25</v>
      </c>
      <c r="B12" s="469" t="s">
        <v>404</v>
      </c>
      <c r="C12" s="470"/>
      <c r="D12" s="470"/>
      <c r="E12" s="470"/>
      <c r="F12" s="470"/>
      <c r="G12" s="470"/>
      <c r="H12" s="470"/>
      <c r="I12" s="470"/>
      <c r="J12" s="470"/>
      <c r="K12" s="470"/>
      <c r="L12" s="470"/>
      <c r="M12" s="470"/>
      <c r="N12" s="470"/>
      <c r="O12" s="471">
        <f t="shared" si="0"/>
        <v>0</v>
      </c>
      <c r="P12" s="472"/>
      <c r="Q12" s="467"/>
    </row>
    <row r="13" spans="1:17" s="473" customFormat="1" ht="13.5" customHeight="1" thickBot="1">
      <c r="A13" s="468" t="s">
        <v>26</v>
      </c>
      <c r="B13" s="477" t="s">
        <v>11</v>
      </c>
      <c r="C13" s="470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1">
        <f t="shared" si="0"/>
        <v>0</v>
      </c>
      <c r="P13" s="472"/>
      <c r="Q13" s="467"/>
    </row>
    <row r="14" spans="1:17" s="462" customFormat="1" ht="15.75" customHeight="1" thickBot="1">
      <c r="A14" s="461" t="s">
        <v>27</v>
      </c>
      <c r="B14" s="478" t="s">
        <v>107</v>
      </c>
      <c r="C14" s="479">
        <f aca="true" t="shared" si="1" ref="C14:N14">SUM(C5:C13)</f>
        <v>45371832</v>
      </c>
      <c r="D14" s="479">
        <f t="shared" si="1"/>
        <v>39220434</v>
      </c>
      <c r="E14" s="479">
        <f t="shared" si="1"/>
        <v>44305656</v>
      </c>
      <c r="F14" s="479">
        <f>SUM(F5:F13)</f>
        <v>32886245</v>
      </c>
      <c r="G14" s="479">
        <f t="shared" si="1"/>
        <v>39529341</v>
      </c>
      <c r="H14" s="479">
        <f t="shared" si="1"/>
        <v>44823878</v>
      </c>
      <c r="I14" s="479">
        <f t="shared" si="1"/>
        <v>59836683</v>
      </c>
      <c r="J14" s="479">
        <f t="shared" si="1"/>
        <v>40623047</v>
      </c>
      <c r="K14" s="479">
        <f t="shared" si="1"/>
        <v>47394412</v>
      </c>
      <c r="L14" s="479">
        <f>SUM(L5:L13)</f>
        <v>32534713</v>
      </c>
      <c r="M14" s="479">
        <f t="shared" si="1"/>
        <v>32534713</v>
      </c>
      <c r="N14" s="479">
        <f t="shared" si="1"/>
        <v>35045990</v>
      </c>
      <c r="O14" s="480">
        <f>SUM(C14:N14)</f>
        <v>494106944</v>
      </c>
      <c r="P14" s="467"/>
      <c r="Q14" s="467"/>
    </row>
    <row r="15" spans="1:17" s="462" customFormat="1" ht="15" customHeight="1" thickBot="1">
      <c r="A15" s="461" t="s">
        <v>28</v>
      </c>
      <c r="B15" s="782" t="s">
        <v>55</v>
      </c>
      <c r="C15" s="783"/>
      <c r="D15" s="783"/>
      <c r="E15" s="783"/>
      <c r="F15" s="783"/>
      <c r="G15" s="783"/>
      <c r="H15" s="783"/>
      <c r="I15" s="783"/>
      <c r="J15" s="783"/>
      <c r="K15" s="783"/>
      <c r="L15" s="783"/>
      <c r="M15" s="783"/>
      <c r="N15" s="783"/>
      <c r="O15" s="784"/>
      <c r="P15" s="467"/>
      <c r="Q15" s="467"/>
    </row>
    <row r="16" spans="1:17" s="473" customFormat="1" ht="13.5" customHeight="1">
      <c r="A16" s="481" t="s">
        <v>29</v>
      </c>
      <c r="B16" s="482" t="s">
        <v>60</v>
      </c>
      <c r="C16" s="475">
        <v>19657331</v>
      </c>
      <c r="D16" s="475">
        <v>19657331</v>
      </c>
      <c r="E16" s="475">
        <v>19657331</v>
      </c>
      <c r="F16" s="475">
        <v>19657331</v>
      </c>
      <c r="G16" s="475">
        <v>19531822</v>
      </c>
      <c r="H16" s="475">
        <v>19531822</v>
      </c>
      <c r="I16" s="475">
        <v>19531822</v>
      </c>
      <c r="J16" s="475">
        <v>19531822</v>
      </c>
      <c r="K16" s="475">
        <v>19531822</v>
      </c>
      <c r="L16" s="475">
        <v>19531822</v>
      </c>
      <c r="M16" s="475">
        <v>19531822</v>
      </c>
      <c r="N16" s="475">
        <v>19657326</v>
      </c>
      <c r="O16" s="476">
        <f t="shared" si="0"/>
        <v>235009404</v>
      </c>
      <c r="P16" s="472"/>
      <c r="Q16" s="467"/>
    </row>
    <row r="17" spans="1:17" s="473" customFormat="1" ht="27" customHeight="1">
      <c r="A17" s="468" t="s">
        <v>30</v>
      </c>
      <c r="B17" s="469" t="s">
        <v>177</v>
      </c>
      <c r="C17" s="470">
        <v>2842240</v>
      </c>
      <c r="D17" s="470">
        <v>2842240</v>
      </c>
      <c r="E17" s="470">
        <v>2842240</v>
      </c>
      <c r="F17" s="470">
        <v>2842240</v>
      </c>
      <c r="G17" s="470">
        <v>2813182</v>
      </c>
      <c r="H17" s="470">
        <v>2813182</v>
      </c>
      <c r="I17" s="470">
        <v>2813182</v>
      </c>
      <c r="J17" s="470">
        <v>2813182</v>
      </c>
      <c r="K17" s="470">
        <v>2813182</v>
      </c>
      <c r="L17" s="470">
        <v>2813182</v>
      </c>
      <c r="M17" s="470">
        <v>2813182</v>
      </c>
      <c r="N17" s="470">
        <v>2842237</v>
      </c>
      <c r="O17" s="471">
        <f t="shared" si="0"/>
        <v>33903471</v>
      </c>
      <c r="P17" s="472"/>
      <c r="Q17" s="467"/>
    </row>
    <row r="18" spans="1:17" s="473" customFormat="1" ht="13.5" customHeight="1">
      <c r="A18" s="468" t="s">
        <v>31</v>
      </c>
      <c r="B18" s="477" t="s">
        <v>134</v>
      </c>
      <c r="C18" s="470">
        <v>9240973</v>
      </c>
      <c r="D18" s="470">
        <v>9240973</v>
      </c>
      <c r="E18" s="470">
        <v>9471961</v>
      </c>
      <c r="F18" s="470">
        <v>9471961</v>
      </c>
      <c r="G18" s="470">
        <v>9471961</v>
      </c>
      <c r="H18" s="470">
        <v>9471961</v>
      </c>
      <c r="I18" s="470">
        <v>9471961</v>
      </c>
      <c r="J18" s="470">
        <v>9471961</v>
      </c>
      <c r="K18" s="470">
        <v>9471961</v>
      </c>
      <c r="L18" s="470">
        <v>9471961</v>
      </c>
      <c r="M18" s="470">
        <v>9471961</v>
      </c>
      <c r="N18" s="470">
        <v>9471961</v>
      </c>
      <c r="O18" s="471">
        <f t="shared" si="0"/>
        <v>113201556</v>
      </c>
      <c r="P18" s="472"/>
      <c r="Q18" s="467"/>
    </row>
    <row r="19" spans="1:17" s="473" customFormat="1" ht="13.5" customHeight="1">
      <c r="A19" s="468" t="s">
        <v>32</v>
      </c>
      <c r="B19" s="477" t="s">
        <v>178</v>
      </c>
      <c r="C19" s="470"/>
      <c r="D19" s="470">
        <v>300000</v>
      </c>
      <c r="E19" s="470">
        <v>3320000</v>
      </c>
      <c r="F19" s="470">
        <v>1030420</v>
      </c>
      <c r="G19" s="470">
        <v>6724320</v>
      </c>
      <c r="H19" s="470">
        <v>1170000</v>
      </c>
      <c r="I19" s="470">
        <v>1030420</v>
      </c>
      <c r="J19" s="470">
        <v>5260000</v>
      </c>
      <c r="K19" s="470">
        <v>1170000</v>
      </c>
      <c r="L19" s="470">
        <v>1030420</v>
      </c>
      <c r="M19" s="470">
        <v>1030420</v>
      </c>
      <c r="N19" s="470">
        <v>5260000</v>
      </c>
      <c r="O19" s="471">
        <f t="shared" si="0"/>
        <v>27326000</v>
      </c>
      <c r="P19" s="472"/>
      <c r="Q19" s="467"/>
    </row>
    <row r="20" spans="1:17" s="473" customFormat="1" ht="13.5" customHeight="1">
      <c r="A20" s="468" t="s">
        <v>33</v>
      </c>
      <c r="B20" s="477" t="s">
        <v>12</v>
      </c>
      <c r="C20" s="470">
        <v>8850000</v>
      </c>
      <c r="D20" s="470">
        <v>8850000</v>
      </c>
      <c r="E20" s="470">
        <v>8850000</v>
      </c>
      <c r="F20" s="470">
        <v>8850000</v>
      </c>
      <c r="G20" s="470">
        <v>8850000</v>
      </c>
      <c r="H20" s="470">
        <v>8850000</v>
      </c>
      <c r="I20" s="470">
        <v>8850000</v>
      </c>
      <c r="J20" s="470">
        <v>8850000</v>
      </c>
      <c r="K20" s="470">
        <v>8850000</v>
      </c>
      <c r="L20" s="470">
        <v>8850000</v>
      </c>
      <c r="M20" s="470">
        <v>8850000</v>
      </c>
      <c r="N20" s="470">
        <v>8958612</v>
      </c>
      <c r="O20" s="471">
        <f t="shared" si="0"/>
        <v>106308612</v>
      </c>
      <c r="P20" s="472"/>
      <c r="Q20" s="467"/>
    </row>
    <row r="21" spans="1:17" s="473" customFormat="1" ht="13.5" customHeight="1">
      <c r="A21" s="468" t="s">
        <v>34</v>
      </c>
      <c r="B21" s="477" t="s">
        <v>222</v>
      </c>
      <c r="C21" s="470"/>
      <c r="D21" s="470"/>
      <c r="E21" s="470">
        <v>200000</v>
      </c>
      <c r="F21" s="470">
        <v>200000</v>
      </c>
      <c r="G21" s="470">
        <v>200000</v>
      </c>
      <c r="H21" s="470">
        <v>200000</v>
      </c>
      <c r="I21" s="470">
        <v>200000</v>
      </c>
      <c r="J21" s="470"/>
      <c r="K21" s="470"/>
      <c r="L21" s="470"/>
      <c r="M21" s="470"/>
      <c r="N21" s="470"/>
      <c r="O21" s="471">
        <f t="shared" si="0"/>
        <v>1000000</v>
      </c>
      <c r="P21" s="472"/>
      <c r="Q21" s="467"/>
    </row>
    <row r="22" spans="1:17" s="473" customFormat="1" ht="15.75">
      <c r="A22" s="468" t="s">
        <v>35</v>
      </c>
      <c r="B22" s="469" t="s">
        <v>181</v>
      </c>
      <c r="C22" s="470">
        <v>2896000</v>
      </c>
      <c r="D22" s="470">
        <v>2896000</v>
      </c>
      <c r="E22" s="470">
        <v>2896000</v>
      </c>
      <c r="F22" s="470">
        <v>2896000</v>
      </c>
      <c r="G22" s="470">
        <v>2896000</v>
      </c>
      <c r="H22" s="470">
        <v>2896000</v>
      </c>
      <c r="I22" s="470">
        <v>2896000</v>
      </c>
      <c r="J22" s="470">
        <v>2896000</v>
      </c>
      <c r="K22" s="470">
        <v>2896000</v>
      </c>
      <c r="L22" s="470">
        <v>2896000</v>
      </c>
      <c r="M22" s="470">
        <v>2896000</v>
      </c>
      <c r="N22" s="470">
        <v>2896885</v>
      </c>
      <c r="O22" s="471">
        <f t="shared" si="0"/>
        <v>34752885</v>
      </c>
      <c r="P22" s="472"/>
      <c r="Q22" s="467"/>
    </row>
    <row r="23" spans="1:17" s="473" customFormat="1" ht="13.5" customHeight="1">
      <c r="A23" s="468" t="s">
        <v>36</v>
      </c>
      <c r="B23" s="477" t="s">
        <v>224</v>
      </c>
      <c r="C23" s="470"/>
      <c r="D23" s="470">
        <v>540000</v>
      </c>
      <c r="E23" s="470">
        <v>540000</v>
      </c>
      <c r="F23" s="470">
        <v>540000</v>
      </c>
      <c r="G23" s="470">
        <v>540000</v>
      </c>
      <c r="H23" s="470">
        <v>540000</v>
      </c>
      <c r="I23" s="470">
        <v>540000</v>
      </c>
      <c r="J23" s="470">
        <v>540000</v>
      </c>
      <c r="K23" s="470">
        <v>540000</v>
      </c>
      <c r="L23" s="470">
        <v>540000</v>
      </c>
      <c r="M23" s="470">
        <v>540000</v>
      </c>
      <c r="N23" s="470"/>
      <c r="O23" s="471">
        <f t="shared" si="0"/>
        <v>5400000</v>
      </c>
      <c r="P23" s="472"/>
      <c r="Q23" s="467"/>
    </row>
    <row r="24" spans="1:16" s="473" customFormat="1" ht="13.5" customHeight="1" thickBot="1">
      <c r="A24" s="468" t="s">
        <v>37</v>
      </c>
      <c r="B24" s="477" t="s">
        <v>13</v>
      </c>
      <c r="C24" s="470"/>
      <c r="D24" s="470"/>
      <c r="E24" s="470"/>
      <c r="F24" s="470"/>
      <c r="G24" s="470"/>
      <c r="H24" s="470"/>
      <c r="I24" s="470"/>
      <c r="J24" s="470"/>
      <c r="K24" s="470"/>
      <c r="L24" s="470"/>
      <c r="M24" s="470"/>
      <c r="N24" s="470"/>
      <c r="O24" s="471">
        <f t="shared" si="0"/>
        <v>0</v>
      </c>
      <c r="P24" s="472"/>
    </row>
    <row r="25" spans="1:16" s="462" customFormat="1" ht="15.75" customHeight="1" thickBot="1">
      <c r="A25" s="483" t="s">
        <v>38</v>
      </c>
      <c r="B25" s="478" t="s">
        <v>108</v>
      </c>
      <c r="C25" s="479">
        <f aca="true" t="shared" si="2" ref="C25:N25">SUM(C16:C24)</f>
        <v>43486544</v>
      </c>
      <c r="D25" s="479">
        <f t="shared" si="2"/>
        <v>44326544</v>
      </c>
      <c r="E25" s="479">
        <f t="shared" si="2"/>
        <v>47777532</v>
      </c>
      <c r="F25" s="479">
        <f t="shared" si="2"/>
        <v>45487952</v>
      </c>
      <c r="G25" s="479">
        <f t="shared" si="2"/>
        <v>51027285</v>
      </c>
      <c r="H25" s="479">
        <f t="shared" si="2"/>
        <v>45472965</v>
      </c>
      <c r="I25" s="479">
        <f t="shared" si="2"/>
        <v>45333385</v>
      </c>
      <c r="J25" s="479">
        <f t="shared" si="2"/>
        <v>49362965</v>
      </c>
      <c r="K25" s="479">
        <f t="shared" si="2"/>
        <v>45272965</v>
      </c>
      <c r="L25" s="479">
        <f t="shared" si="2"/>
        <v>45133385</v>
      </c>
      <c r="M25" s="479">
        <f t="shared" si="2"/>
        <v>45133385</v>
      </c>
      <c r="N25" s="479">
        <f t="shared" si="2"/>
        <v>49087021</v>
      </c>
      <c r="O25" s="480">
        <f t="shared" si="0"/>
        <v>556901928</v>
      </c>
      <c r="P25" s="467"/>
    </row>
    <row r="26" spans="1:16" ht="16.5" thickBot="1">
      <c r="A26" s="483" t="s">
        <v>39</v>
      </c>
      <c r="B26" s="484" t="s">
        <v>109</v>
      </c>
      <c r="C26" s="485">
        <f aca="true" t="shared" si="3" ref="C26:O26">C14-C25</f>
        <v>1885288</v>
      </c>
      <c r="D26" s="485">
        <f t="shared" si="3"/>
        <v>-5106110</v>
      </c>
      <c r="E26" s="485">
        <f t="shared" si="3"/>
        <v>-3471876</v>
      </c>
      <c r="F26" s="485">
        <f t="shared" si="3"/>
        <v>-12601707</v>
      </c>
      <c r="G26" s="485">
        <f t="shared" si="3"/>
        <v>-11497944</v>
      </c>
      <c r="H26" s="485">
        <f t="shared" si="3"/>
        <v>-649087</v>
      </c>
      <c r="I26" s="485">
        <f t="shared" si="3"/>
        <v>14503298</v>
      </c>
      <c r="J26" s="485">
        <f t="shared" si="3"/>
        <v>-8739918</v>
      </c>
      <c r="K26" s="485">
        <f t="shared" si="3"/>
        <v>2121447</v>
      </c>
      <c r="L26" s="485">
        <f t="shared" si="3"/>
        <v>-12598672</v>
      </c>
      <c r="M26" s="485">
        <f t="shared" si="3"/>
        <v>-12598672</v>
      </c>
      <c r="N26" s="485">
        <f t="shared" si="3"/>
        <v>-14041031</v>
      </c>
      <c r="O26" s="486">
        <f t="shared" si="3"/>
        <v>-62794984</v>
      </c>
      <c r="P26" s="487"/>
    </row>
    <row r="27" ht="15.75">
      <c r="A27" s="488"/>
    </row>
    <row r="28" spans="2:15" ht="15.75">
      <c r="B28" s="63"/>
      <c r="C28" s="64"/>
      <c r="D28" s="64"/>
      <c r="O28" s="458"/>
    </row>
    <row r="29" ht="15.75">
      <c r="O29" s="458"/>
    </row>
    <row r="30" ht="15.75">
      <c r="O30" s="458"/>
    </row>
    <row r="31" ht="15.75">
      <c r="O31" s="458"/>
    </row>
    <row r="32" ht="15.75">
      <c r="O32" s="458"/>
    </row>
    <row r="33" ht="15.75">
      <c r="O33" s="458"/>
    </row>
    <row r="34" ht="15.75">
      <c r="O34" s="458"/>
    </row>
    <row r="35" ht="15.75">
      <c r="O35" s="458"/>
    </row>
    <row r="36" ht="15.75">
      <c r="O36" s="458"/>
    </row>
    <row r="37" ht="15.75">
      <c r="O37" s="458"/>
    </row>
    <row r="38" ht="15.75">
      <c r="O38" s="458"/>
    </row>
    <row r="39" ht="15.75">
      <c r="O39" s="458"/>
    </row>
    <row r="40" ht="15.75">
      <c r="O40" s="458"/>
    </row>
    <row r="41" ht="15.75">
      <c r="O41" s="458"/>
    </row>
    <row r="42" ht="15.75">
      <c r="O42" s="458"/>
    </row>
    <row r="43" ht="15.75">
      <c r="O43" s="458"/>
    </row>
    <row r="44" ht="15.75">
      <c r="O44" s="458"/>
    </row>
    <row r="45" ht="15.75">
      <c r="O45" s="458"/>
    </row>
    <row r="46" ht="15.75">
      <c r="O46" s="458"/>
    </row>
    <row r="47" ht="15.75">
      <c r="O47" s="458"/>
    </row>
    <row r="48" ht="15.75">
      <c r="O48" s="458"/>
    </row>
    <row r="49" ht="15.75">
      <c r="O49" s="458"/>
    </row>
    <row r="50" ht="15.75">
      <c r="O50" s="458"/>
    </row>
    <row r="51" ht="15.75">
      <c r="O51" s="458"/>
    </row>
    <row r="52" ht="15.75">
      <c r="O52" s="458"/>
    </row>
    <row r="53" ht="15.75">
      <c r="O53" s="458"/>
    </row>
    <row r="54" ht="15.75">
      <c r="O54" s="458"/>
    </row>
    <row r="55" ht="15.75">
      <c r="O55" s="458"/>
    </row>
    <row r="56" ht="15.75">
      <c r="O56" s="458"/>
    </row>
    <row r="57" ht="15.75">
      <c r="O57" s="458"/>
    </row>
    <row r="58" ht="15.75">
      <c r="O58" s="458"/>
    </row>
    <row r="59" ht="15.75">
      <c r="O59" s="458"/>
    </row>
    <row r="60" ht="15.75">
      <c r="O60" s="458"/>
    </row>
    <row r="61" ht="15.75">
      <c r="O61" s="458"/>
    </row>
    <row r="62" ht="15.75">
      <c r="O62" s="458"/>
    </row>
    <row r="63" ht="15.75">
      <c r="O63" s="458"/>
    </row>
    <row r="64" ht="15.75">
      <c r="O64" s="458"/>
    </row>
    <row r="65" ht="15.75">
      <c r="O65" s="458"/>
    </row>
    <row r="66" ht="15.75">
      <c r="O66" s="458"/>
    </row>
    <row r="67" ht="15.75">
      <c r="O67" s="458"/>
    </row>
    <row r="68" ht="15.75">
      <c r="O68" s="458"/>
    </row>
    <row r="69" ht="15.75">
      <c r="O69" s="458"/>
    </row>
    <row r="70" ht="15.75">
      <c r="O70" s="458"/>
    </row>
    <row r="71" ht="15.75">
      <c r="O71" s="458"/>
    </row>
    <row r="72" ht="15.75">
      <c r="O72" s="458"/>
    </row>
    <row r="73" ht="15.75">
      <c r="O73" s="458"/>
    </row>
    <row r="74" ht="15.75">
      <c r="O74" s="458"/>
    </row>
    <row r="75" ht="15.75">
      <c r="O75" s="458"/>
    </row>
    <row r="76" ht="15.75">
      <c r="O76" s="458"/>
    </row>
    <row r="77" ht="15.75">
      <c r="O77" s="458"/>
    </row>
    <row r="78" ht="15.75">
      <c r="O78" s="458"/>
    </row>
    <row r="79" ht="15.75">
      <c r="O79" s="458"/>
    </row>
    <row r="80" ht="15.75">
      <c r="O80" s="458"/>
    </row>
    <row r="81" ht="15.75">
      <c r="O81" s="45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9. tájékoztató tábla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1:F48"/>
  <sheetViews>
    <sheetView view="pageLayout" zoomScaleNormal="120" zoomScaleSheetLayoutView="100" workbookViewId="0" topLeftCell="A1">
      <selection activeCell="D33" sqref="D33"/>
    </sheetView>
  </sheetViews>
  <sheetFormatPr defaultColWidth="9.00390625" defaultRowHeight="12.75"/>
  <cols>
    <col min="1" max="1" width="9.00390625" style="264" customWidth="1"/>
    <col min="2" max="2" width="66.375" style="264" bestFit="1" customWidth="1"/>
    <col min="3" max="3" width="15.50390625" style="265" customWidth="1"/>
    <col min="4" max="5" width="15.50390625" style="264" customWidth="1"/>
    <col min="6" max="6" width="9.00390625" style="264" customWidth="1"/>
    <col min="7" max="16384" width="9.375" style="264" customWidth="1"/>
  </cols>
  <sheetData>
    <row r="1" spans="1:5" ht="15.75" customHeight="1">
      <c r="A1" s="694" t="s">
        <v>14</v>
      </c>
      <c r="B1" s="694"/>
      <c r="C1" s="694"/>
      <c r="D1" s="694"/>
      <c r="E1" s="694"/>
    </row>
    <row r="2" spans="1:5" ht="15.75" customHeight="1" thickBot="1">
      <c r="A2" s="693" t="s">
        <v>146</v>
      </c>
      <c r="B2" s="693"/>
      <c r="D2" s="84"/>
      <c r="E2" s="212" t="str">
        <f>'9.sz tájékoztató t.'!O2</f>
        <v>Forintban!</v>
      </c>
    </row>
    <row r="3" spans="1:5" ht="37.5" customHeight="1" thickBot="1">
      <c r="A3" s="22" t="s">
        <v>67</v>
      </c>
      <c r="B3" s="23" t="s">
        <v>16</v>
      </c>
      <c r="C3" s="23" t="str">
        <f>+CONCATENATE(LEFT(ÖSSZEFÜGGÉSEK!A5,4)+1,". évi")</f>
        <v>2019. évi</v>
      </c>
      <c r="D3" s="279" t="str">
        <f>+CONCATENATE(LEFT(ÖSSZEFÜGGÉSEK!A5,4)+2,". évi")</f>
        <v>2020. évi</v>
      </c>
      <c r="E3" s="103" t="str">
        <f>+CONCATENATE(LEFT(ÖSSZEFÜGGÉSEK!A5,4)+3,". évi")</f>
        <v>2021. évi</v>
      </c>
    </row>
    <row r="4" spans="1:5" s="286" customFormat="1" ht="12" customHeight="1" thickBot="1">
      <c r="A4" s="26" t="s">
        <v>490</v>
      </c>
      <c r="B4" s="27" t="s">
        <v>491</v>
      </c>
      <c r="C4" s="27" t="s">
        <v>492</v>
      </c>
      <c r="D4" s="27" t="s">
        <v>494</v>
      </c>
      <c r="E4" s="314" t="s">
        <v>493</v>
      </c>
    </row>
    <row r="5" spans="1:5" s="287" customFormat="1" ht="12" customHeight="1" thickBot="1">
      <c r="A5" s="19" t="s">
        <v>17</v>
      </c>
      <c r="B5" s="20" t="s">
        <v>529</v>
      </c>
      <c r="C5" s="331">
        <v>234197000</v>
      </c>
      <c r="D5" s="331">
        <v>234197000</v>
      </c>
      <c r="E5" s="331">
        <v>234197000</v>
      </c>
    </row>
    <row r="6" spans="1:5" s="287" customFormat="1" ht="12" customHeight="1" thickBot="1">
      <c r="A6" s="19" t="s">
        <v>18</v>
      </c>
      <c r="B6" s="197" t="s">
        <v>371</v>
      </c>
      <c r="C6" s="331">
        <v>167595000</v>
      </c>
      <c r="D6" s="331">
        <v>167595000</v>
      </c>
      <c r="E6" s="331">
        <v>167595000</v>
      </c>
    </row>
    <row r="7" spans="1:5" s="287" customFormat="1" ht="12" customHeight="1" thickBot="1">
      <c r="A7" s="19" t="s">
        <v>19</v>
      </c>
      <c r="B7" s="20" t="s">
        <v>379</v>
      </c>
      <c r="C7" s="331">
        <v>4750000</v>
      </c>
      <c r="D7" s="331">
        <v>4750000</v>
      </c>
      <c r="E7" s="331">
        <v>4750000</v>
      </c>
    </row>
    <row r="8" spans="1:5" s="287" customFormat="1" ht="12" customHeight="1" thickBot="1">
      <c r="A8" s="19" t="s">
        <v>167</v>
      </c>
      <c r="B8" s="20" t="s">
        <v>260</v>
      </c>
      <c r="C8" s="272">
        <f>SUM(C9:C15)</f>
        <v>36300000</v>
      </c>
      <c r="D8" s="272">
        <f>SUM(D9:D15)</f>
        <v>36300000</v>
      </c>
      <c r="E8" s="272">
        <f>SUM(E9:E15)</f>
        <v>36300000</v>
      </c>
    </row>
    <row r="9" spans="1:5" s="287" customFormat="1" ht="12" customHeight="1">
      <c r="A9" s="14" t="s">
        <v>261</v>
      </c>
      <c r="B9" s="288" t="s">
        <v>687</v>
      </c>
      <c r="C9" s="274">
        <v>3500000</v>
      </c>
      <c r="D9" s="274">
        <v>3500000</v>
      </c>
      <c r="E9" s="274">
        <v>3500000</v>
      </c>
    </row>
    <row r="10" spans="1:5" s="287" customFormat="1" ht="12" customHeight="1">
      <c r="A10" s="13" t="s">
        <v>262</v>
      </c>
      <c r="B10" s="289" t="s">
        <v>553</v>
      </c>
      <c r="C10" s="273"/>
      <c r="D10" s="273"/>
      <c r="E10" s="273"/>
    </row>
    <row r="11" spans="1:5" s="287" customFormat="1" ht="12" customHeight="1">
      <c r="A11" s="13" t="s">
        <v>263</v>
      </c>
      <c r="B11" s="289" t="s">
        <v>554</v>
      </c>
      <c r="C11" s="273">
        <v>30000000</v>
      </c>
      <c r="D11" s="273">
        <v>30000000</v>
      </c>
      <c r="E11" s="273">
        <v>30000000</v>
      </c>
    </row>
    <row r="12" spans="1:5" s="287" customFormat="1" ht="12" customHeight="1">
      <c r="A12" s="13" t="s">
        <v>264</v>
      </c>
      <c r="B12" s="289" t="s">
        <v>555</v>
      </c>
      <c r="C12" s="273"/>
      <c r="D12" s="273"/>
      <c r="E12" s="273"/>
    </row>
    <row r="13" spans="1:5" s="287" customFormat="1" ht="12" customHeight="1">
      <c r="A13" s="13" t="s">
        <v>550</v>
      </c>
      <c r="B13" s="289" t="s">
        <v>265</v>
      </c>
      <c r="C13" s="273">
        <v>2800000</v>
      </c>
      <c r="D13" s="273">
        <v>2800000</v>
      </c>
      <c r="E13" s="273">
        <v>2800000</v>
      </c>
    </row>
    <row r="14" spans="1:5" s="287" customFormat="1" ht="12" customHeight="1">
      <c r="A14" s="13" t="s">
        <v>551</v>
      </c>
      <c r="B14" s="289" t="s">
        <v>266</v>
      </c>
      <c r="C14" s="273"/>
      <c r="D14" s="273"/>
      <c r="E14" s="273"/>
    </row>
    <row r="15" spans="1:5" s="287" customFormat="1" ht="12" customHeight="1" thickBot="1">
      <c r="A15" s="15" t="s">
        <v>552</v>
      </c>
      <c r="B15" s="290" t="s">
        <v>267</v>
      </c>
      <c r="C15" s="275"/>
      <c r="D15" s="275"/>
      <c r="E15" s="275"/>
    </row>
    <row r="16" spans="1:5" s="287" customFormat="1" ht="12" customHeight="1" thickBot="1">
      <c r="A16" s="19" t="s">
        <v>21</v>
      </c>
      <c r="B16" s="20" t="s">
        <v>532</v>
      </c>
      <c r="C16" s="331">
        <v>32860000</v>
      </c>
      <c r="D16" s="331">
        <v>32860000</v>
      </c>
      <c r="E16" s="331">
        <v>32860000</v>
      </c>
    </row>
    <row r="17" spans="1:5" s="287" customFormat="1" ht="12" customHeight="1" thickBot="1">
      <c r="A17" s="19" t="s">
        <v>22</v>
      </c>
      <c r="B17" s="20" t="s">
        <v>10</v>
      </c>
      <c r="C17" s="331"/>
      <c r="D17" s="331"/>
      <c r="E17" s="331"/>
    </row>
    <row r="18" spans="1:5" s="287" customFormat="1" ht="12" customHeight="1" thickBot="1">
      <c r="A18" s="19" t="s">
        <v>174</v>
      </c>
      <c r="B18" s="20" t="s">
        <v>531</v>
      </c>
      <c r="C18" s="331"/>
      <c r="D18" s="331"/>
      <c r="E18" s="331"/>
    </row>
    <row r="19" spans="1:5" s="287" customFormat="1" ht="12" customHeight="1" thickBot="1">
      <c r="A19" s="19" t="s">
        <v>24</v>
      </c>
      <c r="B19" s="197" t="s">
        <v>530</v>
      </c>
      <c r="C19" s="331"/>
      <c r="D19" s="331"/>
      <c r="E19" s="331"/>
    </row>
    <row r="20" spans="1:5" s="287" customFormat="1" ht="12" customHeight="1" thickBot="1">
      <c r="A20" s="19" t="s">
        <v>25</v>
      </c>
      <c r="B20" s="20" t="s">
        <v>300</v>
      </c>
      <c r="C20" s="455">
        <f>+C5+C6+C7+C8+C16+C17+C18+C19</f>
        <v>475702000</v>
      </c>
      <c r="D20" s="455">
        <f>+D5+D6+D7+D8+D16+D17+D18+D19</f>
        <v>475702000</v>
      </c>
      <c r="E20" s="455">
        <f>+E5+E6+E7+E8+E16+E17+E18+E19</f>
        <v>475702000</v>
      </c>
    </row>
    <row r="21" spans="1:5" s="287" customFormat="1" ht="12" customHeight="1" thickBot="1">
      <c r="A21" s="19" t="s">
        <v>26</v>
      </c>
      <c r="B21" s="20" t="s">
        <v>533</v>
      </c>
      <c r="C21" s="355"/>
      <c r="D21" s="355"/>
      <c r="E21" s="355"/>
    </row>
    <row r="22" spans="1:5" s="287" customFormat="1" ht="12" customHeight="1" thickBot="1">
      <c r="A22" s="19" t="s">
        <v>27</v>
      </c>
      <c r="B22" s="20" t="s">
        <v>534</v>
      </c>
      <c r="C22" s="455">
        <f>+C20+C21</f>
        <v>475702000</v>
      </c>
      <c r="D22" s="455">
        <f>+D20+D21</f>
        <v>475702000</v>
      </c>
      <c r="E22" s="455">
        <f>+E20+E21</f>
        <v>475702000</v>
      </c>
    </row>
    <row r="23" spans="1:5" s="287" customFormat="1" ht="12" customHeight="1">
      <c r="A23" s="257"/>
      <c r="B23" s="258"/>
      <c r="C23" s="259"/>
      <c r="D23" s="352"/>
      <c r="E23" s="353"/>
    </row>
    <row r="24" spans="1:5" s="287" customFormat="1" ht="12" customHeight="1">
      <c r="A24" s="694" t="s">
        <v>45</v>
      </c>
      <c r="B24" s="694"/>
      <c r="C24" s="694"/>
      <c r="D24" s="694"/>
      <c r="E24" s="694"/>
    </row>
    <row r="25" spans="1:5" s="287" customFormat="1" ht="12" customHeight="1" thickBot="1">
      <c r="A25" s="695" t="s">
        <v>147</v>
      </c>
      <c r="B25" s="695"/>
      <c r="C25" s="265"/>
      <c r="D25" s="84"/>
      <c r="E25" s="212" t="str">
        <f>E2</f>
        <v>Forintban!</v>
      </c>
    </row>
    <row r="26" spans="1:6" s="287" customFormat="1" ht="24" customHeight="1" thickBot="1">
      <c r="A26" s="22" t="s">
        <v>15</v>
      </c>
      <c r="B26" s="23" t="s">
        <v>46</v>
      </c>
      <c r="C26" s="23" t="str">
        <f>+C3</f>
        <v>2019. évi</v>
      </c>
      <c r="D26" s="23" t="str">
        <f>+D3</f>
        <v>2020. évi</v>
      </c>
      <c r="E26" s="103" t="str">
        <f>+E3</f>
        <v>2021. évi</v>
      </c>
      <c r="F26" s="354"/>
    </row>
    <row r="27" spans="1:6" s="287" customFormat="1" ht="12" customHeight="1" thickBot="1">
      <c r="A27" s="282" t="s">
        <v>490</v>
      </c>
      <c r="B27" s="283" t="s">
        <v>491</v>
      </c>
      <c r="C27" s="283" t="s">
        <v>492</v>
      </c>
      <c r="D27" s="283" t="s">
        <v>494</v>
      </c>
      <c r="E27" s="350" t="s">
        <v>493</v>
      </c>
      <c r="F27" s="354"/>
    </row>
    <row r="28" spans="1:6" s="287" customFormat="1" ht="15" customHeight="1" thickBot="1">
      <c r="A28" s="19" t="s">
        <v>17</v>
      </c>
      <c r="B28" s="24" t="s">
        <v>535</v>
      </c>
      <c r="C28" s="331">
        <v>470952000</v>
      </c>
      <c r="D28" s="331">
        <v>470952000</v>
      </c>
      <c r="E28" s="331">
        <v>470952000</v>
      </c>
      <c r="F28" s="354"/>
    </row>
    <row r="29" spans="1:5" ht="12" customHeight="1" thickBot="1">
      <c r="A29" s="336" t="s">
        <v>18</v>
      </c>
      <c r="B29" s="351" t="s">
        <v>540</v>
      </c>
      <c r="C29" s="456">
        <f>+C30+C31+C32</f>
        <v>4750000</v>
      </c>
      <c r="D29" s="456">
        <f>+D30+D31+D32</f>
        <v>4750000</v>
      </c>
      <c r="E29" s="456">
        <f>+E30+E31+E32</f>
        <v>4750000</v>
      </c>
    </row>
    <row r="30" spans="1:5" ht="12" customHeight="1">
      <c r="A30" s="14" t="s">
        <v>102</v>
      </c>
      <c r="B30" s="7" t="s">
        <v>222</v>
      </c>
      <c r="C30" s="274">
        <v>4000000</v>
      </c>
      <c r="D30" s="274">
        <v>4000000</v>
      </c>
      <c r="E30" s="274">
        <v>4000000</v>
      </c>
    </row>
    <row r="31" spans="1:5" ht="12" customHeight="1">
      <c r="A31" s="14" t="s">
        <v>103</v>
      </c>
      <c r="B31" s="11" t="s">
        <v>181</v>
      </c>
      <c r="C31" s="273"/>
      <c r="D31" s="273"/>
      <c r="E31" s="273"/>
    </row>
    <row r="32" spans="1:5" ht="12" customHeight="1" thickBot="1">
      <c r="A32" s="14" t="s">
        <v>104</v>
      </c>
      <c r="B32" s="199" t="s">
        <v>224</v>
      </c>
      <c r="C32" s="273">
        <v>750000</v>
      </c>
      <c r="D32" s="273">
        <v>750000</v>
      </c>
      <c r="E32" s="273">
        <v>750000</v>
      </c>
    </row>
    <row r="33" spans="1:5" ht="12" customHeight="1" thickBot="1">
      <c r="A33" s="19" t="s">
        <v>19</v>
      </c>
      <c r="B33" s="67" t="s">
        <v>445</v>
      </c>
      <c r="C33" s="272">
        <f>+C28+C29</f>
        <v>475702000</v>
      </c>
      <c r="D33" s="272">
        <f>+D28+D29</f>
        <v>475702000</v>
      </c>
      <c r="E33" s="272">
        <f>+E28+E29</f>
        <v>475702000</v>
      </c>
    </row>
    <row r="34" spans="1:6" ht="15" customHeight="1" thickBot="1">
      <c r="A34" s="19" t="s">
        <v>20</v>
      </c>
      <c r="B34" s="67" t="s">
        <v>536</v>
      </c>
      <c r="C34" s="356"/>
      <c r="D34" s="356"/>
      <c r="E34" s="356"/>
      <c r="F34" s="298"/>
    </row>
    <row r="35" spans="1:5" s="287" customFormat="1" ht="12.75" customHeight="1" thickBot="1">
      <c r="A35" s="200" t="s">
        <v>21</v>
      </c>
      <c r="B35" s="263" t="s">
        <v>537</v>
      </c>
      <c r="C35" s="457">
        <f>+C33+C34</f>
        <v>475702000</v>
      </c>
      <c r="D35" s="457">
        <f>+D33+D34</f>
        <v>475702000</v>
      </c>
      <c r="E35" s="457">
        <f>+E33+E34</f>
        <v>475702000</v>
      </c>
    </row>
    <row r="36" ht="15.75">
      <c r="C36" s="264"/>
    </row>
    <row r="37" ht="15.75">
      <c r="C37" s="264"/>
    </row>
    <row r="38" ht="15.75">
      <c r="C38" s="264"/>
    </row>
    <row r="39" ht="16.5" customHeight="1">
      <c r="C39" s="264"/>
    </row>
    <row r="40" ht="15.75">
      <c r="C40" s="264"/>
    </row>
    <row r="41" ht="15.75">
      <c r="C41" s="264"/>
    </row>
    <row r="42" ht="15.75">
      <c r="C42" s="264"/>
    </row>
    <row r="43" ht="15.75">
      <c r="C43" s="264"/>
    </row>
    <row r="44" ht="15.75">
      <c r="C44" s="264"/>
    </row>
    <row r="45" ht="15.75">
      <c r="C45" s="264"/>
    </row>
    <row r="46" ht="15.75">
      <c r="C46" s="264"/>
    </row>
    <row r="47" ht="15.75">
      <c r="C47" s="264"/>
    </row>
    <row r="48" ht="15.75">
      <c r="C48" s="264"/>
    </row>
  </sheetData>
  <sheetProtection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
Tyukod Nagyközség Önkormányzat
2018. ÉVI KÖLTSÉGVETÉSI ÉVET KÖVETŐ 3 ÉV TERVEZETT BEVÉTELEI, KIADÁSAI&amp;R&amp;"Times New Roman CE,Félkövér dőlt"&amp;11 10. tájékoztató tábla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264" customWidth="1"/>
    <col min="2" max="2" width="91.625" style="264" customWidth="1"/>
    <col min="3" max="3" width="21.625" style="265" customWidth="1"/>
    <col min="4" max="4" width="9.00390625" style="264" customWidth="1"/>
    <col min="5" max="16384" width="9.375" style="264" customWidth="1"/>
  </cols>
  <sheetData>
    <row r="1" spans="1:3" ht="15.75" customHeight="1">
      <c r="A1" s="694" t="s">
        <v>14</v>
      </c>
      <c r="B1" s="694"/>
      <c r="C1" s="694"/>
    </row>
    <row r="2" spans="1:3" ht="15.75" customHeight="1" thickBot="1">
      <c r="A2" s="693" t="s">
        <v>146</v>
      </c>
      <c r="B2" s="693"/>
      <c r="C2" s="212" t="str">
        <f>'1.2.sz.mell.'!C2</f>
        <v>Forintban!</v>
      </c>
    </row>
    <row r="3" spans="1:3" ht="37.5" customHeight="1" thickBot="1">
      <c r="A3" s="22" t="s">
        <v>67</v>
      </c>
      <c r="B3" s="23" t="s">
        <v>16</v>
      </c>
      <c r="C3" s="31" t="str">
        <f>+CONCATENATE(LEFT(ÖSSZEFÜGGÉSEK!A5,4),". évi előirányzat")</f>
        <v>2018. évi előirányzat</v>
      </c>
    </row>
    <row r="4" spans="1:3" s="286" customFormat="1" ht="12" customHeight="1" thickBot="1">
      <c r="A4" s="282"/>
      <c r="B4" s="283" t="s">
        <v>490</v>
      </c>
      <c r="C4" s="284" t="s">
        <v>491</v>
      </c>
    </row>
    <row r="5" spans="1:3" s="287" customFormat="1" ht="12" customHeight="1" thickBot="1">
      <c r="A5" s="19" t="s">
        <v>17</v>
      </c>
      <c r="B5" s="20" t="s">
        <v>245</v>
      </c>
      <c r="C5" s="202">
        <f>+C6+C7+C8+C9+C10+C11</f>
        <v>0</v>
      </c>
    </row>
    <row r="6" spans="1:3" s="287" customFormat="1" ht="12" customHeight="1">
      <c r="A6" s="14" t="s">
        <v>96</v>
      </c>
      <c r="B6" s="288" t="s">
        <v>246</v>
      </c>
      <c r="C6" s="205"/>
    </row>
    <row r="7" spans="1:3" s="287" customFormat="1" ht="12" customHeight="1">
      <c r="A7" s="13" t="s">
        <v>97</v>
      </c>
      <c r="B7" s="289" t="s">
        <v>247</v>
      </c>
      <c r="C7" s="204"/>
    </row>
    <row r="8" spans="1:3" s="287" customFormat="1" ht="12" customHeight="1">
      <c r="A8" s="13" t="s">
        <v>98</v>
      </c>
      <c r="B8" s="289" t="s">
        <v>548</v>
      </c>
      <c r="C8" s="204"/>
    </row>
    <row r="9" spans="1:3" s="287" customFormat="1" ht="12" customHeight="1">
      <c r="A9" s="13" t="s">
        <v>99</v>
      </c>
      <c r="B9" s="289" t="s">
        <v>249</v>
      </c>
      <c r="C9" s="204"/>
    </row>
    <row r="10" spans="1:3" s="287" customFormat="1" ht="12" customHeight="1">
      <c r="A10" s="13" t="s">
        <v>142</v>
      </c>
      <c r="B10" s="198" t="s">
        <v>429</v>
      </c>
      <c r="C10" s="204"/>
    </row>
    <row r="11" spans="1:3" s="287" customFormat="1" ht="12" customHeight="1" thickBot="1">
      <c r="A11" s="15" t="s">
        <v>100</v>
      </c>
      <c r="B11" s="199" t="s">
        <v>430</v>
      </c>
      <c r="C11" s="204"/>
    </row>
    <row r="12" spans="1:3" s="287" customFormat="1" ht="12" customHeight="1" thickBot="1">
      <c r="A12" s="19" t="s">
        <v>18</v>
      </c>
      <c r="B12" s="197" t="s">
        <v>250</v>
      </c>
      <c r="C12" s="202">
        <f>+C13+C14+C15+C16+C17</f>
        <v>0</v>
      </c>
    </row>
    <row r="13" spans="1:3" s="287" customFormat="1" ht="12" customHeight="1">
      <c r="A13" s="14" t="s">
        <v>102</v>
      </c>
      <c r="B13" s="288" t="s">
        <v>251</v>
      </c>
      <c r="C13" s="205"/>
    </row>
    <row r="14" spans="1:3" s="287" customFormat="1" ht="12" customHeight="1">
      <c r="A14" s="13" t="s">
        <v>103</v>
      </c>
      <c r="B14" s="289" t="s">
        <v>252</v>
      </c>
      <c r="C14" s="204"/>
    </row>
    <row r="15" spans="1:3" s="287" customFormat="1" ht="12" customHeight="1">
      <c r="A15" s="13" t="s">
        <v>104</v>
      </c>
      <c r="B15" s="289" t="s">
        <v>419</v>
      </c>
      <c r="C15" s="204"/>
    </row>
    <row r="16" spans="1:3" s="287" customFormat="1" ht="12" customHeight="1">
      <c r="A16" s="13" t="s">
        <v>105</v>
      </c>
      <c r="B16" s="289" t="s">
        <v>420</v>
      </c>
      <c r="C16" s="204"/>
    </row>
    <row r="17" spans="1:3" s="287" customFormat="1" ht="12" customHeight="1">
      <c r="A17" s="13" t="s">
        <v>106</v>
      </c>
      <c r="B17" s="289" t="s">
        <v>253</v>
      </c>
      <c r="C17" s="204"/>
    </row>
    <row r="18" spans="1:3" s="287" customFormat="1" ht="12" customHeight="1" thickBot="1">
      <c r="A18" s="15" t="s">
        <v>115</v>
      </c>
      <c r="B18" s="199" t="s">
        <v>254</v>
      </c>
      <c r="C18" s="206"/>
    </row>
    <row r="19" spans="1:3" s="287" customFormat="1" ht="12" customHeight="1" thickBot="1">
      <c r="A19" s="19" t="s">
        <v>19</v>
      </c>
      <c r="B19" s="20" t="s">
        <v>255</v>
      </c>
      <c r="C19" s="202">
        <f>+C20+C21+C22+C23+C24</f>
        <v>0</v>
      </c>
    </row>
    <row r="20" spans="1:3" s="287" customFormat="1" ht="12" customHeight="1">
      <c r="A20" s="14" t="s">
        <v>85</v>
      </c>
      <c r="B20" s="288" t="s">
        <v>256</v>
      </c>
      <c r="C20" s="205"/>
    </row>
    <row r="21" spans="1:3" s="287" customFormat="1" ht="12" customHeight="1">
      <c r="A21" s="13" t="s">
        <v>86</v>
      </c>
      <c r="B21" s="289" t="s">
        <v>257</v>
      </c>
      <c r="C21" s="204"/>
    </row>
    <row r="22" spans="1:3" s="287" customFormat="1" ht="12" customHeight="1">
      <c r="A22" s="13" t="s">
        <v>87</v>
      </c>
      <c r="B22" s="289" t="s">
        <v>421</v>
      </c>
      <c r="C22" s="204"/>
    </row>
    <row r="23" spans="1:3" s="287" customFormat="1" ht="12" customHeight="1">
      <c r="A23" s="13" t="s">
        <v>88</v>
      </c>
      <c r="B23" s="289" t="s">
        <v>422</v>
      </c>
      <c r="C23" s="204"/>
    </row>
    <row r="24" spans="1:3" s="287" customFormat="1" ht="12" customHeight="1">
      <c r="A24" s="13" t="s">
        <v>165</v>
      </c>
      <c r="B24" s="289" t="s">
        <v>258</v>
      </c>
      <c r="C24" s="204"/>
    </row>
    <row r="25" spans="1:3" s="287" customFormat="1" ht="12" customHeight="1" thickBot="1">
      <c r="A25" s="15" t="s">
        <v>166</v>
      </c>
      <c r="B25" s="290" t="s">
        <v>259</v>
      </c>
      <c r="C25" s="206"/>
    </row>
    <row r="26" spans="1:3" s="287" customFormat="1" ht="12" customHeight="1" thickBot="1">
      <c r="A26" s="19" t="s">
        <v>167</v>
      </c>
      <c r="B26" s="20" t="s">
        <v>549</v>
      </c>
      <c r="C26" s="208">
        <f>SUM(C27:C33)</f>
        <v>0</v>
      </c>
    </row>
    <row r="27" spans="1:3" s="287" customFormat="1" ht="12" customHeight="1">
      <c r="A27" s="14" t="s">
        <v>261</v>
      </c>
      <c r="B27" s="288" t="s">
        <v>687</v>
      </c>
      <c r="C27" s="205"/>
    </row>
    <row r="28" spans="1:3" s="287" customFormat="1" ht="12" customHeight="1">
      <c r="A28" s="13" t="s">
        <v>262</v>
      </c>
      <c r="B28" s="289" t="s">
        <v>553</v>
      </c>
      <c r="C28" s="204"/>
    </row>
    <row r="29" spans="1:3" s="287" customFormat="1" ht="12" customHeight="1">
      <c r="A29" s="13" t="s">
        <v>263</v>
      </c>
      <c r="B29" s="289" t="s">
        <v>554</v>
      </c>
      <c r="C29" s="204"/>
    </row>
    <row r="30" spans="1:3" s="287" customFormat="1" ht="12" customHeight="1">
      <c r="A30" s="13" t="s">
        <v>264</v>
      </c>
      <c r="B30" s="289" t="s">
        <v>555</v>
      </c>
      <c r="C30" s="204"/>
    </row>
    <row r="31" spans="1:3" s="287" customFormat="1" ht="12" customHeight="1">
      <c r="A31" s="13" t="s">
        <v>550</v>
      </c>
      <c r="B31" s="289" t="s">
        <v>265</v>
      </c>
      <c r="C31" s="204"/>
    </row>
    <row r="32" spans="1:3" s="287" customFormat="1" ht="12" customHeight="1">
      <c r="A32" s="13" t="s">
        <v>551</v>
      </c>
      <c r="B32" s="289" t="s">
        <v>266</v>
      </c>
      <c r="C32" s="204"/>
    </row>
    <row r="33" spans="1:3" s="287" customFormat="1" ht="12" customHeight="1" thickBot="1">
      <c r="A33" s="15" t="s">
        <v>552</v>
      </c>
      <c r="B33" s="357" t="s">
        <v>267</v>
      </c>
      <c r="C33" s="206"/>
    </row>
    <row r="34" spans="1:3" s="287" customFormat="1" ht="12" customHeight="1" thickBot="1">
      <c r="A34" s="19" t="s">
        <v>21</v>
      </c>
      <c r="B34" s="20" t="s">
        <v>431</v>
      </c>
      <c r="C34" s="202">
        <f>SUM(C35:C45)</f>
        <v>0</v>
      </c>
    </row>
    <row r="35" spans="1:3" s="287" customFormat="1" ht="12" customHeight="1">
      <c r="A35" s="14" t="s">
        <v>89</v>
      </c>
      <c r="B35" s="288" t="s">
        <v>270</v>
      </c>
      <c r="C35" s="205"/>
    </row>
    <row r="36" spans="1:3" s="287" customFormat="1" ht="12" customHeight="1">
      <c r="A36" s="13" t="s">
        <v>90</v>
      </c>
      <c r="B36" s="289" t="s">
        <v>271</v>
      </c>
      <c r="C36" s="204"/>
    </row>
    <row r="37" spans="1:3" s="287" customFormat="1" ht="12" customHeight="1">
      <c r="A37" s="13" t="s">
        <v>91</v>
      </c>
      <c r="B37" s="289" t="s">
        <v>272</v>
      </c>
      <c r="C37" s="204"/>
    </row>
    <row r="38" spans="1:3" s="287" customFormat="1" ht="12" customHeight="1">
      <c r="A38" s="13" t="s">
        <v>169</v>
      </c>
      <c r="B38" s="289" t="s">
        <v>273</v>
      </c>
      <c r="C38" s="204"/>
    </row>
    <row r="39" spans="1:3" s="287" customFormat="1" ht="12" customHeight="1">
      <c r="A39" s="13" t="s">
        <v>170</v>
      </c>
      <c r="B39" s="289" t="s">
        <v>274</v>
      </c>
      <c r="C39" s="204"/>
    </row>
    <row r="40" spans="1:3" s="287" customFormat="1" ht="12" customHeight="1">
      <c r="A40" s="13" t="s">
        <v>171</v>
      </c>
      <c r="B40" s="289" t="s">
        <v>275</v>
      </c>
      <c r="C40" s="204"/>
    </row>
    <row r="41" spans="1:3" s="287" customFormat="1" ht="12" customHeight="1">
      <c r="A41" s="13" t="s">
        <v>172</v>
      </c>
      <c r="B41" s="289" t="s">
        <v>276</v>
      </c>
      <c r="C41" s="204"/>
    </row>
    <row r="42" spans="1:3" s="287" customFormat="1" ht="12" customHeight="1">
      <c r="A42" s="13" t="s">
        <v>173</v>
      </c>
      <c r="B42" s="289" t="s">
        <v>556</v>
      </c>
      <c r="C42" s="204"/>
    </row>
    <row r="43" spans="1:3" s="287" customFormat="1" ht="12" customHeight="1">
      <c r="A43" s="13" t="s">
        <v>268</v>
      </c>
      <c r="B43" s="289" t="s">
        <v>278</v>
      </c>
      <c r="C43" s="207"/>
    </row>
    <row r="44" spans="1:3" s="287" customFormat="1" ht="12" customHeight="1">
      <c r="A44" s="15" t="s">
        <v>269</v>
      </c>
      <c r="B44" s="290" t="s">
        <v>433</v>
      </c>
      <c r="C44" s="278"/>
    </row>
    <row r="45" spans="1:3" s="287" customFormat="1" ht="12" customHeight="1" thickBot="1">
      <c r="A45" s="15" t="s">
        <v>432</v>
      </c>
      <c r="B45" s="199" t="s">
        <v>279</v>
      </c>
      <c r="C45" s="278"/>
    </row>
    <row r="46" spans="1:3" s="287" customFormat="1" ht="12" customHeight="1" thickBot="1">
      <c r="A46" s="19" t="s">
        <v>22</v>
      </c>
      <c r="B46" s="20" t="s">
        <v>280</v>
      </c>
      <c r="C46" s="202">
        <f>SUM(C47:C51)</f>
        <v>0</v>
      </c>
    </row>
    <row r="47" spans="1:3" s="287" customFormat="1" ht="12" customHeight="1">
      <c r="A47" s="14" t="s">
        <v>92</v>
      </c>
      <c r="B47" s="288" t="s">
        <v>284</v>
      </c>
      <c r="C47" s="326"/>
    </row>
    <row r="48" spans="1:3" s="287" customFormat="1" ht="12" customHeight="1">
      <c r="A48" s="13" t="s">
        <v>93</v>
      </c>
      <c r="B48" s="289" t="s">
        <v>285</v>
      </c>
      <c r="C48" s="207"/>
    </row>
    <row r="49" spans="1:3" s="287" customFormat="1" ht="12" customHeight="1">
      <c r="A49" s="13" t="s">
        <v>281</v>
      </c>
      <c r="B49" s="289" t="s">
        <v>286</v>
      </c>
      <c r="C49" s="207"/>
    </row>
    <row r="50" spans="1:3" s="287" customFormat="1" ht="12" customHeight="1">
      <c r="A50" s="13" t="s">
        <v>282</v>
      </c>
      <c r="B50" s="289" t="s">
        <v>287</v>
      </c>
      <c r="C50" s="207"/>
    </row>
    <row r="51" spans="1:3" s="287" customFormat="1" ht="12" customHeight="1" thickBot="1">
      <c r="A51" s="15" t="s">
        <v>283</v>
      </c>
      <c r="B51" s="199" t="s">
        <v>288</v>
      </c>
      <c r="C51" s="278"/>
    </row>
    <row r="52" spans="1:3" s="287" customFormat="1" ht="12" customHeight="1" thickBot="1">
      <c r="A52" s="19" t="s">
        <v>174</v>
      </c>
      <c r="B52" s="20" t="s">
        <v>289</v>
      </c>
      <c r="C52" s="202">
        <f>SUM(C53:C55)</f>
        <v>0</v>
      </c>
    </row>
    <row r="53" spans="1:3" s="287" customFormat="1" ht="12" customHeight="1">
      <c r="A53" s="14" t="s">
        <v>94</v>
      </c>
      <c r="B53" s="288" t="s">
        <v>290</v>
      </c>
      <c r="C53" s="205"/>
    </row>
    <row r="54" spans="1:3" s="287" customFormat="1" ht="12" customHeight="1">
      <c r="A54" s="13" t="s">
        <v>95</v>
      </c>
      <c r="B54" s="289" t="s">
        <v>423</v>
      </c>
      <c r="C54" s="204"/>
    </row>
    <row r="55" spans="1:3" s="287" customFormat="1" ht="12" customHeight="1">
      <c r="A55" s="13" t="s">
        <v>293</v>
      </c>
      <c r="B55" s="289" t="s">
        <v>291</v>
      </c>
      <c r="C55" s="204"/>
    </row>
    <row r="56" spans="1:3" s="287" customFormat="1" ht="12" customHeight="1" thickBot="1">
      <c r="A56" s="15" t="s">
        <v>294</v>
      </c>
      <c r="B56" s="199" t="s">
        <v>292</v>
      </c>
      <c r="C56" s="206"/>
    </row>
    <row r="57" spans="1:3" s="287" customFormat="1" ht="12" customHeight="1" thickBot="1">
      <c r="A57" s="19" t="s">
        <v>24</v>
      </c>
      <c r="B57" s="197" t="s">
        <v>295</v>
      </c>
      <c r="C57" s="202">
        <f>SUM(C58:C60)</f>
        <v>0</v>
      </c>
    </row>
    <row r="58" spans="1:3" s="287" customFormat="1" ht="12" customHeight="1">
      <c r="A58" s="14" t="s">
        <v>175</v>
      </c>
      <c r="B58" s="288" t="s">
        <v>297</v>
      </c>
      <c r="C58" s="207"/>
    </row>
    <row r="59" spans="1:3" s="287" customFormat="1" ht="12" customHeight="1">
      <c r="A59" s="13" t="s">
        <v>176</v>
      </c>
      <c r="B59" s="289" t="s">
        <v>424</v>
      </c>
      <c r="C59" s="207"/>
    </row>
    <row r="60" spans="1:3" s="287" customFormat="1" ht="12" customHeight="1">
      <c r="A60" s="13" t="s">
        <v>223</v>
      </c>
      <c r="B60" s="289" t="s">
        <v>298</v>
      </c>
      <c r="C60" s="207"/>
    </row>
    <row r="61" spans="1:3" s="287" customFormat="1" ht="12" customHeight="1" thickBot="1">
      <c r="A61" s="15" t="s">
        <v>296</v>
      </c>
      <c r="B61" s="199" t="s">
        <v>299</v>
      </c>
      <c r="C61" s="207"/>
    </row>
    <row r="62" spans="1:3" s="287" customFormat="1" ht="12" customHeight="1" thickBot="1">
      <c r="A62" s="341" t="s">
        <v>473</v>
      </c>
      <c r="B62" s="20" t="s">
        <v>300</v>
      </c>
      <c r="C62" s="208">
        <f>+C5+C12+C19+C26+C34+C46+C52+C57</f>
        <v>0</v>
      </c>
    </row>
    <row r="63" spans="1:3" s="287" customFormat="1" ht="12" customHeight="1" thickBot="1">
      <c r="A63" s="329" t="s">
        <v>301</v>
      </c>
      <c r="B63" s="197" t="s">
        <v>302</v>
      </c>
      <c r="C63" s="202">
        <f>SUM(C64:C66)</f>
        <v>0</v>
      </c>
    </row>
    <row r="64" spans="1:3" s="287" customFormat="1" ht="12" customHeight="1">
      <c r="A64" s="14" t="s">
        <v>333</v>
      </c>
      <c r="B64" s="288" t="s">
        <v>303</v>
      </c>
      <c r="C64" s="207"/>
    </row>
    <row r="65" spans="1:3" s="287" customFormat="1" ht="12" customHeight="1">
      <c r="A65" s="13" t="s">
        <v>342</v>
      </c>
      <c r="B65" s="289" t="s">
        <v>304</v>
      </c>
      <c r="C65" s="207"/>
    </row>
    <row r="66" spans="1:3" s="287" customFormat="1" ht="12" customHeight="1" thickBot="1">
      <c r="A66" s="15" t="s">
        <v>343</v>
      </c>
      <c r="B66" s="335" t="s">
        <v>458</v>
      </c>
      <c r="C66" s="207"/>
    </row>
    <row r="67" spans="1:3" s="287" customFormat="1" ht="12" customHeight="1" thickBot="1">
      <c r="A67" s="329" t="s">
        <v>306</v>
      </c>
      <c r="B67" s="197" t="s">
        <v>307</v>
      </c>
      <c r="C67" s="202">
        <f>SUM(C68:C71)</f>
        <v>0</v>
      </c>
    </row>
    <row r="68" spans="1:3" s="287" customFormat="1" ht="12" customHeight="1">
      <c r="A68" s="14" t="s">
        <v>143</v>
      </c>
      <c r="B68" s="288" t="s">
        <v>308</v>
      </c>
      <c r="C68" s="207"/>
    </row>
    <row r="69" spans="1:3" s="287" customFormat="1" ht="12" customHeight="1">
      <c r="A69" s="13" t="s">
        <v>144</v>
      </c>
      <c r="B69" s="289" t="s">
        <v>309</v>
      </c>
      <c r="C69" s="207"/>
    </row>
    <row r="70" spans="1:3" s="287" customFormat="1" ht="12" customHeight="1">
      <c r="A70" s="13" t="s">
        <v>334</v>
      </c>
      <c r="B70" s="289" t="s">
        <v>310</v>
      </c>
      <c r="C70" s="207"/>
    </row>
    <row r="71" spans="1:3" s="287" customFormat="1" ht="12" customHeight="1" thickBot="1">
      <c r="A71" s="15" t="s">
        <v>335</v>
      </c>
      <c r="B71" s="199" t="s">
        <v>311</v>
      </c>
      <c r="C71" s="207"/>
    </row>
    <row r="72" spans="1:3" s="287" customFormat="1" ht="12" customHeight="1" thickBot="1">
      <c r="A72" s="329" t="s">
        <v>312</v>
      </c>
      <c r="B72" s="197" t="s">
        <v>313</v>
      </c>
      <c r="C72" s="202">
        <f>SUM(C73:C74)</f>
        <v>0</v>
      </c>
    </row>
    <row r="73" spans="1:3" s="287" customFormat="1" ht="12" customHeight="1">
      <c r="A73" s="14" t="s">
        <v>336</v>
      </c>
      <c r="B73" s="288" t="s">
        <v>314</v>
      </c>
      <c r="C73" s="207"/>
    </row>
    <row r="74" spans="1:3" s="287" customFormat="1" ht="12" customHeight="1" thickBot="1">
      <c r="A74" s="15" t="s">
        <v>337</v>
      </c>
      <c r="B74" s="199" t="s">
        <v>315</v>
      </c>
      <c r="C74" s="207"/>
    </row>
    <row r="75" spans="1:3" s="287" customFormat="1" ht="12" customHeight="1" thickBot="1">
      <c r="A75" s="329" t="s">
        <v>316</v>
      </c>
      <c r="B75" s="197" t="s">
        <v>317</v>
      </c>
      <c r="C75" s="202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207"/>
    </row>
    <row r="77" spans="1:3" s="287" customFormat="1" ht="12" customHeight="1">
      <c r="A77" s="13" t="s">
        <v>339</v>
      </c>
      <c r="B77" s="289" t="s">
        <v>319</v>
      </c>
      <c r="C77" s="207"/>
    </row>
    <row r="78" spans="1:3" s="287" customFormat="1" ht="12" customHeight="1" thickBot="1">
      <c r="A78" s="15" t="s">
        <v>340</v>
      </c>
      <c r="B78" s="199" t="s">
        <v>320</v>
      </c>
      <c r="C78" s="207"/>
    </row>
    <row r="79" spans="1:3" s="287" customFormat="1" ht="12" customHeight="1" thickBot="1">
      <c r="A79" s="329" t="s">
        <v>321</v>
      </c>
      <c r="B79" s="197" t="s">
        <v>341</v>
      </c>
      <c r="C79" s="202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207"/>
    </row>
    <row r="81" spans="1:3" s="287" customFormat="1" ht="12" customHeight="1">
      <c r="A81" s="293" t="s">
        <v>324</v>
      </c>
      <c r="B81" s="289" t="s">
        <v>325</v>
      </c>
      <c r="C81" s="207"/>
    </row>
    <row r="82" spans="1:3" s="287" customFormat="1" ht="12" customHeight="1">
      <c r="A82" s="293" t="s">
        <v>326</v>
      </c>
      <c r="B82" s="289" t="s">
        <v>327</v>
      </c>
      <c r="C82" s="207"/>
    </row>
    <row r="83" spans="1:3" s="287" customFormat="1" ht="12" customHeight="1" thickBot="1">
      <c r="A83" s="294" t="s">
        <v>328</v>
      </c>
      <c r="B83" s="199" t="s">
        <v>329</v>
      </c>
      <c r="C83" s="207"/>
    </row>
    <row r="84" spans="1:3" s="287" customFormat="1" ht="12" customHeight="1" thickBot="1">
      <c r="A84" s="329" t="s">
        <v>330</v>
      </c>
      <c r="B84" s="197" t="s">
        <v>472</v>
      </c>
      <c r="C84" s="327"/>
    </row>
    <row r="85" spans="1:3" s="287" customFormat="1" ht="13.5" customHeight="1" thickBot="1">
      <c r="A85" s="329" t="s">
        <v>332</v>
      </c>
      <c r="B85" s="197" t="s">
        <v>331</v>
      </c>
      <c r="C85" s="327"/>
    </row>
    <row r="86" spans="1:3" s="287" customFormat="1" ht="15.75" customHeight="1" thickBot="1">
      <c r="A86" s="329" t="s">
        <v>344</v>
      </c>
      <c r="B86" s="295" t="s">
        <v>475</v>
      </c>
      <c r="C86" s="208">
        <f>+C63+C67+C72+C75+C79+C85+C84</f>
        <v>0</v>
      </c>
    </row>
    <row r="87" spans="1:3" s="287" customFormat="1" ht="16.5" customHeight="1" thickBot="1">
      <c r="A87" s="330" t="s">
        <v>474</v>
      </c>
      <c r="B87" s="296" t="s">
        <v>476</v>
      </c>
      <c r="C87" s="208">
        <f>+C62+C86</f>
        <v>0</v>
      </c>
    </row>
    <row r="88" spans="1:3" s="287" customFormat="1" ht="83.25" customHeight="1">
      <c r="A88" s="4"/>
      <c r="B88" s="5"/>
      <c r="C88" s="209"/>
    </row>
    <row r="89" spans="1:3" ht="16.5" customHeight="1">
      <c r="A89" s="694" t="s">
        <v>45</v>
      </c>
      <c r="B89" s="694"/>
      <c r="C89" s="694"/>
    </row>
    <row r="90" spans="1:3" s="691" customFormat="1" ht="16.5" customHeight="1" thickBot="1">
      <c r="A90" s="695" t="s">
        <v>147</v>
      </c>
      <c r="B90" s="695"/>
      <c r="C90" s="83" t="str">
        <f>C2</f>
        <v>Forintban!</v>
      </c>
    </row>
    <row r="91" spans="1:3" ht="37.5" customHeight="1" thickBot="1">
      <c r="A91" s="22" t="s">
        <v>67</v>
      </c>
      <c r="B91" s="23" t="s">
        <v>46</v>
      </c>
      <c r="C91" s="31" t="str">
        <f>+C3</f>
        <v>2018. évi előirányzat</v>
      </c>
    </row>
    <row r="92" spans="1:3" s="286" customFormat="1" ht="12" customHeight="1" thickBot="1">
      <c r="A92" s="26"/>
      <c r="B92" s="27" t="s">
        <v>490</v>
      </c>
      <c r="C92" s="28" t="s">
        <v>491</v>
      </c>
    </row>
    <row r="93" spans="1:3" ht="12" customHeight="1" thickBot="1">
      <c r="A93" s="21" t="s">
        <v>17</v>
      </c>
      <c r="B93" s="25" t="s">
        <v>434</v>
      </c>
      <c r="C93" s="201">
        <f>C94+C95+C96+C97+C98+C111</f>
        <v>0</v>
      </c>
    </row>
    <row r="94" spans="1:3" ht="12" customHeight="1">
      <c r="A94" s="16" t="s">
        <v>96</v>
      </c>
      <c r="B94" s="9" t="s">
        <v>47</v>
      </c>
      <c r="C94" s="203"/>
    </row>
    <row r="95" spans="1:3" ht="12" customHeight="1">
      <c r="A95" s="13" t="s">
        <v>97</v>
      </c>
      <c r="B95" s="7" t="s">
        <v>177</v>
      </c>
      <c r="C95" s="204"/>
    </row>
    <row r="96" spans="1:3" ht="12" customHeight="1">
      <c r="A96" s="13" t="s">
        <v>98</v>
      </c>
      <c r="B96" s="7" t="s">
        <v>134</v>
      </c>
      <c r="C96" s="206"/>
    </row>
    <row r="97" spans="1:3" ht="12" customHeight="1">
      <c r="A97" s="13" t="s">
        <v>99</v>
      </c>
      <c r="B97" s="10" t="s">
        <v>178</v>
      </c>
      <c r="C97" s="206"/>
    </row>
    <row r="98" spans="1:3" ht="12" customHeight="1">
      <c r="A98" s="13" t="s">
        <v>110</v>
      </c>
      <c r="B98" s="18" t="s">
        <v>179</v>
      </c>
      <c r="C98" s="206"/>
    </row>
    <row r="99" spans="1:3" ht="12" customHeight="1">
      <c r="A99" s="13" t="s">
        <v>100</v>
      </c>
      <c r="B99" s="7" t="s">
        <v>439</v>
      </c>
      <c r="C99" s="206"/>
    </row>
    <row r="100" spans="1:3" ht="12" customHeight="1">
      <c r="A100" s="13" t="s">
        <v>101</v>
      </c>
      <c r="B100" s="88" t="s">
        <v>438</v>
      </c>
      <c r="C100" s="206"/>
    </row>
    <row r="101" spans="1:3" ht="12" customHeight="1">
      <c r="A101" s="13" t="s">
        <v>111</v>
      </c>
      <c r="B101" s="88" t="s">
        <v>437</v>
      </c>
      <c r="C101" s="206"/>
    </row>
    <row r="102" spans="1:3" ht="12" customHeight="1">
      <c r="A102" s="13" t="s">
        <v>112</v>
      </c>
      <c r="B102" s="86" t="s">
        <v>347</v>
      </c>
      <c r="C102" s="206"/>
    </row>
    <row r="103" spans="1:3" ht="12" customHeight="1">
      <c r="A103" s="13" t="s">
        <v>113</v>
      </c>
      <c r="B103" s="87" t="s">
        <v>348</v>
      </c>
      <c r="C103" s="206"/>
    </row>
    <row r="104" spans="1:3" ht="12" customHeight="1">
      <c r="A104" s="13" t="s">
        <v>114</v>
      </c>
      <c r="B104" s="87" t="s">
        <v>349</v>
      </c>
      <c r="C104" s="206"/>
    </row>
    <row r="105" spans="1:3" ht="12" customHeight="1">
      <c r="A105" s="13" t="s">
        <v>116</v>
      </c>
      <c r="B105" s="86" t="s">
        <v>350</v>
      </c>
      <c r="C105" s="206"/>
    </row>
    <row r="106" spans="1:3" ht="12" customHeight="1">
      <c r="A106" s="13" t="s">
        <v>180</v>
      </c>
      <c r="B106" s="86" t="s">
        <v>351</v>
      </c>
      <c r="C106" s="206"/>
    </row>
    <row r="107" spans="1:3" ht="12" customHeight="1">
      <c r="A107" s="13" t="s">
        <v>345</v>
      </c>
      <c r="B107" s="87" t="s">
        <v>352</v>
      </c>
      <c r="C107" s="206"/>
    </row>
    <row r="108" spans="1:3" ht="12" customHeight="1">
      <c r="A108" s="12" t="s">
        <v>346</v>
      </c>
      <c r="B108" s="88" t="s">
        <v>353</v>
      </c>
      <c r="C108" s="206"/>
    </row>
    <row r="109" spans="1:3" ht="12" customHeight="1">
      <c r="A109" s="13" t="s">
        <v>435</v>
      </c>
      <c r="B109" s="88" t="s">
        <v>354</v>
      </c>
      <c r="C109" s="206"/>
    </row>
    <row r="110" spans="1:3" ht="12" customHeight="1">
      <c r="A110" s="15" t="s">
        <v>436</v>
      </c>
      <c r="B110" s="88" t="s">
        <v>355</v>
      </c>
      <c r="C110" s="206"/>
    </row>
    <row r="111" spans="1:3" ht="12" customHeight="1">
      <c r="A111" s="13" t="s">
        <v>440</v>
      </c>
      <c r="B111" s="10" t="s">
        <v>48</v>
      </c>
      <c r="C111" s="204"/>
    </row>
    <row r="112" spans="1:3" ht="12" customHeight="1">
      <c r="A112" s="13" t="s">
        <v>441</v>
      </c>
      <c r="B112" s="7" t="s">
        <v>443</v>
      </c>
      <c r="C112" s="204"/>
    </row>
    <row r="113" spans="1:3" ht="12" customHeight="1" thickBot="1">
      <c r="A113" s="17" t="s">
        <v>442</v>
      </c>
      <c r="B113" s="339" t="s">
        <v>444</v>
      </c>
      <c r="C113" s="210"/>
    </row>
    <row r="114" spans="1:3" ht="12" customHeight="1" thickBot="1">
      <c r="A114" s="336" t="s">
        <v>18</v>
      </c>
      <c r="B114" s="337" t="s">
        <v>356</v>
      </c>
      <c r="C114" s="338">
        <f>+C115+C117+C119</f>
        <v>0</v>
      </c>
    </row>
    <row r="115" spans="1:3" ht="12" customHeight="1">
      <c r="A115" s="14" t="s">
        <v>102</v>
      </c>
      <c r="B115" s="7" t="s">
        <v>222</v>
      </c>
      <c r="C115" s="205"/>
    </row>
    <row r="116" spans="1:3" ht="12" customHeight="1">
      <c r="A116" s="14" t="s">
        <v>103</v>
      </c>
      <c r="B116" s="11" t="s">
        <v>360</v>
      </c>
      <c r="C116" s="205"/>
    </row>
    <row r="117" spans="1:3" ht="12" customHeight="1">
      <c r="A117" s="14" t="s">
        <v>104</v>
      </c>
      <c r="B117" s="11" t="s">
        <v>181</v>
      </c>
      <c r="C117" s="204"/>
    </row>
    <row r="118" spans="1:3" ht="12" customHeight="1">
      <c r="A118" s="14" t="s">
        <v>105</v>
      </c>
      <c r="B118" s="11" t="s">
        <v>361</v>
      </c>
      <c r="C118" s="190"/>
    </row>
    <row r="119" spans="1:3" ht="12" customHeight="1">
      <c r="A119" s="14" t="s">
        <v>106</v>
      </c>
      <c r="B119" s="199" t="s">
        <v>224</v>
      </c>
      <c r="C119" s="190"/>
    </row>
    <row r="120" spans="1:3" ht="12" customHeight="1">
      <c r="A120" s="14" t="s">
        <v>115</v>
      </c>
      <c r="B120" s="198" t="s">
        <v>425</v>
      </c>
      <c r="C120" s="190"/>
    </row>
    <row r="121" spans="1:3" ht="12" customHeight="1">
      <c r="A121" s="14" t="s">
        <v>117</v>
      </c>
      <c r="B121" s="285" t="s">
        <v>366</v>
      </c>
      <c r="C121" s="190"/>
    </row>
    <row r="122" spans="1:3" ht="15.75">
      <c r="A122" s="14" t="s">
        <v>182</v>
      </c>
      <c r="B122" s="87" t="s">
        <v>349</v>
      </c>
      <c r="C122" s="190"/>
    </row>
    <row r="123" spans="1:3" ht="12" customHeight="1">
      <c r="A123" s="14" t="s">
        <v>183</v>
      </c>
      <c r="B123" s="87" t="s">
        <v>365</v>
      </c>
      <c r="C123" s="190"/>
    </row>
    <row r="124" spans="1:3" ht="12" customHeight="1">
      <c r="A124" s="14" t="s">
        <v>184</v>
      </c>
      <c r="B124" s="87" t="s">
        <v>364</v>
      </c>
      <c r="C124" s="190"/>
    </row>
    <row r="125" spans="1:3" ht="12" customHeight="1">
      <c r="A125" s="14" t="s">
        <v>357</v>
      </c>
      <c r="B125" s="87" t="s">
        <v>352</v>
      </c>
      <c r="C125" s="190"/>
    </row>
    <row r="126" spans="1:3" ht="12" customHeight="1">
      <c r="A126" s="14" t="s">
        <v>358</v>
      </c>
      <c r="B126" s="87" t="s">
        <v>363</v>
      </c>
      <c r="C126" s="190"/>
    </row>
    <row r="127" spans="1:3" ht="16.5" thickBot="1">
      <c r="A127" s="12" t="s">
        <v>359</v>
      </c>
      <c r="B127" s="87" t="s">
        <v>362</v>
      </c>
      <c r="C127" s="192"/>
    </row>
    <row r="128" spans="1:3" ht="12" customHeight="1" thickBot="1">
      <c r="A128" s="19" t="s">
        <v>19</v>
      </c>
      <c r="B128" s="67" t="s">
        <v>445</v>
      </c>
      <c r="C128" s="202">
        <f>+C93+C114</f>
        <v>0</v>
      </c>
    </row>
    <row r="129" spans="1:3" ht="12" customHeight="1" thickBot="1">
      <c r="A129" s="19" t="s">
        <v>20</v>
      </c>
      <c r="B129" s="67" t="s">
        <v>446</v>
      </c>
      <c r="C129" s="202">
        <f>+C130+C131+C132</f>
        <v>0</v>
      </c>
    </row>
    <row r="130" spans="1:3" ht="12" customHeight="1">
      <c r="A130" s="14" t="s">
        <v>261</v>
      </c>
      <c r="B130" s="11" t="s">
        <v>453</v>
      </c>
      <c r="C130" s="190"/>
    </row>
    <row r="131" spans="1:3" ht="12" customHeight="1">
      <c r="A131" s="14" t="s">
        <v>262</v>
      </c>
      <c r="B131" s="11" t="s">
        <v>454</v>
      </c>
      <c r="C131" s="190"/>
    </row>
    <row r="132" spans="1:3" ht="12" customHeight="1" thickBot="1">
      <c r="A132" s="12" t="s">
        <v>263</v>
      </c>
      <c r="B132" s="11" t="s">
        <v>455</v>
      </c>
      <c r="C132" s="190"/>
    </row>
    <row r="133" spans="1:3" ht="12" customHeight="1" thickBot="1">
      <c r="A133" s="19" t="s">
        <v>21</v>
      </c>
      <c r="B133" s="67" t="s">
        <v>447</v>
      </c>
      <c r="C133" s="202">
        <f>SUM(C134:C139)</f>
        <v>0</v>
      </c>
    </row>
    <row r="134" spans="1:3" ht="12" customHeight="1">
      <c r="A134" s="14" t="s">
        <v>89</v>
      </c>
      <c r="B134" s="8" t="s">
        <v>456</v>
      </c>
      <c r="C134" s="190"/>
    </row>
    <row r="135" spans="1:3" ht="12" customHeight="1">
      <c r="A135" s="14" t="s">
        <v>90</v>
      </c>
      <c r="B135" s="8" t="s">
        <v>448</v>
      </c>
      <c r="C135" s="190"/>
    </row>
    <row r="136" spans="1:3" ht="12" customHeight="1">
      <c r="A136" s="14" t="s">
        <v>91</v>
      </c>
      <c r="B136" s="8" t="s">
        <v>449</v>
      </c>
      <c r="C136" s="190"/>
    </row>
    <row r="137" spans="1:3" ht="12" customHeight="1">
      <c r="A137" s="14" t="s">
        <v>169</v>
      </c>
      <c r="B137" s="8" t="s">
        <v>450</v>
      </c>
      <c r="C137" s="190"/>
    </row>
    <row r="138" spans="1:3" ht="12" customHeight="1">
      <c r="A138" s="14" t="s">
        <v>170</v>
      </c>
      <c r="B138" s="8" t="s">
        <v>451</v>
      </c>
      <c r="C138" s="190"/>
    </row>
    <row r="139" spans="1:3" ht="12" customHeight="1" thickBot="1">
      <c r="A139" s="12" t="s">
        <v>171</v>
      </c>
      <c r="B139" s="8" t="s">
        <v>452</v>
      </c>
      <c r="C139" s="190"/>
    </row>
    <row r="140" spans="1:3" ht="12" customHeight="1" thickBot="1">
      <c r="A140" s="19" t="s">
        <v>22</v>
      </c>
      <c r="B140" s="67" t="s">
        <v>460</v>
      </c>
      <c r="C140" s="208">
        <f>+C141+C142+C143+C144</f>
        <v>0</v>
      </c>
    </row>
    <row r="141" spans="1:3" ht="12" customHeight="1">
      <c r="A141" s="14" t="s">
        <v>92</v>
      </c>
      <c r="B141" s="8" t="s">
        <v>367</v>
      </c>
      <c r="C141" s="190"/>
    </row>
    <row r="142" spans="1:3" ht="12" customHeight="1">
      <c r="A142" s="14" t="s">
        <v>93</v>
      </c>
      <c r="B142" s="8" t="s">
        <v>368</v>
      </c>
      <c r="C142" s="190"/>
    </row>
    <row r="143" spans="1:3" ht="12" customHeight="1">
      <c r="A143" s="14" t="s">
        <v>281</v>
      </c>
      <c r="B143" s="8" t="s">
        <v>461</v>
      </c>
      <c r="C143" s="190"/>
    </row>
    <row r="144" spans="1:3" ht="12" customHeight="1" thickBot="1">
      <c r="A144" s="12" t="s">
        <v>282</v>
      </c>
      <c r="B144" s="6" t="s">
        <v>387</v>
      </c>
      <c r="C144" s="190"/>
    </row>
    <row r="145" spans="1:3" ht="12" customHeight="1" thickBot="1">
      <c r="A145" s="19" t="s">
        <v>23</v>
      </c>
      <c r="B145" s="67" t="s">
        <v>462</v>
      </c>
      <c r="C145" s="211">
        <f>SUM(C146:C150)</f>
        <v>0</v>
      </c>
    </row>
    <row r="146" spans="1:3" ht="12" customHeight="1">
      <c r="A146" s="14" t="s">
        <v>94</v>
      </c>
      <c r="B146" s="8" t="s">
        <v>457</v>
      </c>
      <c r="C146" s="190"/>
    </row>
    <row r="147" spans="1:3" ht="12" customHeight="1">
      <c r="A147" s="14" t="s">
        <v>95</v>
      </c>
      <c r="B147" s="8" t="s">
        <v>464</v>
      </c>
      <c r="C147" s="190"/>
    </row>
    <row r="148" spans="1:3" ht="12" customHeight="1">
      <c r="A148" s="14" t="s">
        <v>293</v>
      </c>
      <c r="B148" s="8" t="s">
        <v>459</v>
      </c>
      <c r="C148" s="190"/>
    </row>
    <row r="149" spans="1:3" ht="12" customHeight="1">
      <c r="A149" s="14" t="s">
        <v>294</v>
      </c>
      <c r="B149" s="8" t="s">
        <v>465</v>
      </c>
      <c r="C149" s="190"/>
    </row>
    <row r="150" spans="1:3" ht="12" customHeight="1" thickBot="1">
      <c r="A150" s="14" t="s">
        <v>463</v>
      </c>
      <c r="B150" s="8" t="s">
        <v>466</v>
      </c>
      <c r="C150" s="190"/>
    </row>
    <row r="151" spans="1:3" ht="12" customHeight="1" thickBot="1">
      <c r="A151" s="19" t="s">
        <v>24</v>
      </c>
      <c r="B151" s="67" t="s">
        <v>467</v>
      </c>
      <c r="C151" s="340"/>
    </row>
    <row r="152" spans="1:3" ht="12" customHeight="1" thickBot="1">
      <c r="A152" s="19" t="s">
        <v>25</v>
      </c>
      <c r="B152" s="67" t="s">
        <v>468</v>
      </c>
      <c r="C152" s="340"/>
    </row>
    <row r="153" spans="1:9" ht="15" customHeight="1" thickBot="1">
      <c r="A153" s="19" t="s">
        <v>26</v>
      </c>
      <c r="B153" s="67" t="s">
        <v>470</v>
      </c>
      <c r="C153" s="297">
        <f>+C129+C133+C140+C145+C151+C152</f>
        <v>0</v>
      </c>
      <c r="F153" s="298"/>
      <c r="G153" s="298"/>
      <c r="H153" s="298"/>
      <c r="I153" s="298"/>
    </row>
    <row r="154" spans="1:3" s="287" customFormat="1" ht="12.75" customHeight="1" thickBot="1">
      <c r="A154" s="200" t="s">
        <v>27</v>
      </c>
      <c r="B154" s="263" t="s">
        <v>469</v>
      </c>
      <c r="C154" s="297">
        <f>+C128+C153</f>
        <v>0</v>
      </c>
    </row>
    <row r="155" ht="7.5" customHeight="1"/>
    <row r="156" spans="1:3" ht="15.75">
      <c r="A156" s="696" t="s">
        <v>369</v>
      </c>
      <c r="B156" s="696"/>
      <c r="C156" s="696"/>
    </row>
    <row r="157" spans="1:3" ht="15" customHeight="1" thickBot="1">
      <c r="A157" s="693" t="s">
        <v>148</v>
      </c>
      <c r="B157" s="693"/>
      <c r="C157" s="212" t="str">
        <f>C90</f>
        <v>Forintban!</v>
      </c>
    </row>
    <row r="158" spans="1:4" ht="13.5" customHeight="1" thickBot="1">
      <c r="A158" s="19">
        <v>1</v>
      </c>
      <c r="B158" s="24" t="s">
        <v>471</v>
      </c>
      <c r="C158" s="202">
        <f>+C62-C128</f>
        <v>0</v>
      </c>
      <c r="D158" s="692"/>
    </row>
    <row r="159" spans="1:3" ht="27.75" customHeight="1" thickBot="1">
      <c r="A159" s="19" t="s">
        <v>18</v>
      </c>
      <c r="B159" s="24" t="s">
        <v>477</v>
      </c>
      <c r="C159" s="202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Tyukod Nagyközség Önkormányzat
2018. ÉVI KÖLTSÉGVETÉS
ÖNKÉNT VÁLLALT FELADATAINAK MÉRLEGE
&amp;R&amp;"Times New Roman CE,Félkövér dőlt"&amp;11 1.3. melléklet az 1/2018. (III. 19.)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1">
      <selection activeCell="B5" sqref="B5"/>
    </sheetView>
  </sheetViews>
  <sheetFormatPr defaultColWidth="9.00390625" defaultRowHeight="12.75"/>
  <cols>
    <col min="1" max="1" width="9.50390625" style="264" customWidth="1"/>
    <col min="2" max="2" width="91.625" style="264" customWidth="1"/>
    <col min="3" max="3" width="21.625" style="265" customWidth="1"/>
    <col min="4" max="4" width="9.00390625" style="264" customWidth="1"/>
    <col min="5" max="16384" width="9.375" style="264" customWidth="1"/>
  </cols>
  <sheetData>
    <row r="1" spans="1:3" ht="15.75" customHeight="1">
      <c r="A1" s="694" t="s">
        <v>14</v>
      </c>
      <c r="B1" s="694"/>
      <c r="C1" s="694"/>
    </row>
    <row r="2" spans="1:3" ht="15.75" customHeight="1" thickBot="1">
      <c r="A2" s="693" t="s">
        <v>146</v>
      </c>
      <c r="B2" s="693"/>
      <c r="C2" s="212" t="str">
        <f>'1.3.sz.mell.'!C2</f>
        <v>Forintban!</v>
      </c>
    </row>
    <row r="3" spans="1:3" ht="37.5" customHeight="1" thickBot="1">
      <c r="A3" s="22" t="s">
        <v>67</v>
      </c>
      <c r="B3" s="23" t="s">
        <v>16</v>
      </c>
      <c r="C3" s="31" t="str">
        <f>+CONCATENATE(LEFT(ÖSSZEFÜGGÉSEK!A5,4),". évi előirányzat")</f>
        <v>2018. évi előirányzat</v>
      </c>
    </row>
    <row r="4" spans="1:3" s="286" customFormat="1" ht="12" customHeight="1" thickBot="1">
      <c r="A4" s="282"/>
      <c r="B4" s="283" t="s">
        <v>490</v>
      </c>
      <c r="C4" s="284" t="s">
        <v>491</v>
      </c>
    </row>
    <row r="5" spans="1:3" s="287" customFormat="1" ht="12" customHeight="1" thickBot="1">
      <c r="A5" s="19" t="s">
        <v>17</v>
      </c>
      <c r="B5" s="20" t="s">
        <v>245</v>
      </c>
      <c r="C5" s="202">
        <f>+C6+C7+C8+C9+C10+C11</f>
        <v>0</v>
      </c>
    </row>
    <row r="6" spans="1:3" s="287" customFormat="1" ht="12" customHeight="1">
      <c r="A6" s="14" t="s">
        <v>96</v>
      </c>
      <c r="B6" s="288" t="s">
        <v>246</v>
      </c>
      <c r="C6" s="205"/>
    </row>
    <row r="7" spans="1:3" s="287" customFormat="1" ht="12" customHeight="1">
      <c r="A7" s="13" t="s">
        <v>97</v>
      </c>
      <c r="B7" s="289" t="s">
        <v>247</v>
      </c>
      <c r="C7" s="204"/>
    </row>
    <row r="8" spans="1:3" s="287" customFormat="1" ht="12" customHeight="1">
      <c r="A8" s="13" t="s">
        <v>98</v>
      </c>
      <c r="B8" s="289" t="s">
        <v>548</v>
      </c>
      <c r="C8" s="204"/>
    </row>
    <row r="9" spans="1:3" s="287" customFormat="1" ht="12" customHeight="1">
      <c r="A9" s="13" t="s">
        <v>99</v>
      </c>
      <c r="B9" s="289" t="s">
        <v>249</v>
      </c>
      <c r="C9" s="204"/>
    </row>
    <row r="10" spans="1:3" s="287" customFormat="1" ht="12" customHeight="1">
      <c r="A10" s="13" t="s">
        <v>142</v>
      </c>
      <c r="B10" s="198" t="s">
        <v>429</v>
      </c>
      <c r="C10" s="204"/>
    </row>
    <row r="11" spans="1:3" s="287" customFormat="1" ht="12" customHeight="1" thickBot="1">
      <c r="A11" s="15" t="s">
        <v>100</v>
      </c>
      <c r="B11" s="199" t="s">
        <v>430</v>
      </c>
      <c r="C11" s="204"/>
    </row>
    <row r="12" spans="1:3" s="287" customFormat="1" ht="12" customHeight="1" thickBot="1">
      <c r="A12" s="19" t="s">
        <v>18</v>
      </c>
      <c r="B12" s="197" t="s">
        <v>250</v>
      </c>
      <c r="C12" s="202">
        <f>+C13+C14+C15+C16+C17</f>
        <v>0</v>
      </c>
    </row>
    <row r="13" spans="1:3" s="287" customFormat="1" ht="12" customHeight="1">
      <c r="A13" s="14" t="s">
        <v>102</v>
      </c>
      <c r="B13" s="288" t="s">
        <v>251</v>
      </c>
      <c r="C13" s="205"/>
    </row>
    <row r="14" spans="1:3" s="287" customFormat="1" ht="12" customHeight="1">
      <c r="A14" s="13" t="s">
        <v>103</v>
      </c>
      <c r="B14" s="289" t="s">
        <v>252</v>
      </c>
      <c r="C14" s="204"/>
    </row>
    <row r="15" spans="1:3" s="287" customFormat="1" ht="12" customHeight="1">
      <c r="A15" s="13" t="s">
        <v>104</v>
      </c>
      <c r="B15" s="289" t="s">
        <v>419</v>
      </c>
      <c r="C15" s="204"/>
    </row>
    <row r="16" spans="1:3" s="287" customFormat="1" ht="12" customHeight="1">
      <c r="A16" s="13" t="s">
        <v>105</v>
      </c>
      <c r="B16" s="289" t="s">
        <v>420</v>
      </c>
      <c r="C16" s="204"/>
    </row>
    <row r="17" spans="1:3" s="287" customFormat="1" ht="12" customHeight="1">
      <c r="A17" s="13" t="s">
        <v>106</v>
      </c>
      <c r="B17" s="289" t="s">
        <v>253</v>
      </c>
      <c r="C17" s="204"/>
    </row>
    <row r="18" spans="1:3" s="287" customFormat="1" ht="12" customHeight="1" thickBot="1">
      <c r="A18" s="15" t="s">
        <v>115</v>
      </c>
      <c r="B18" s="199" t="s">
        <v>254</v>
      </c>
      <c r="C18" s="206"/>
    </row>
    <row r="19" spans="1:3" s="287" customFormat="1" ht="12" customHeight="1" thickBot="1">
      <c r="A19" s="19" t="s">
        <v>19</v>
      </c>
      <c r="B19" s="20" t="s">
        <v>255</v>
      </c>
      <c r="C19" s="202">
        <f>+C20+C21+C22+C23+C24</f>
        <v>0</v>
      </c>
    </row>
    <row r="20" spans="1:3" s="287" customFormat="1" ht="12" customHeight="1">
      <c r="A20" s="14" t="s">
        <v>85</v>
      </c>
      <c r="B20" s="288" t="s">
        <v>256</v>
      </c>
      <c r="C20" s="205"/>
    </row>
    <row r="21" spans="1:3" s="287" customFormat="1" ht="12" customHeight="1">
      <c r="A21" s="13" t="s">
        <v>86</v>
      </c>
      <c r="B21" s="289" t="s">
        <v>257</v>
      </c>
      <c r="C21" s="204"/>
    </row>
    <row r="22" spans="1:3" s="287" customFormat="1" ht="12" customHeight="1">
      <c r="A22" s="13" t="s">
        <v>87</v>
      </c>
      <c r="B22" s="289" t="s">
        <v>421</v>
      </c>
      <c r="C22" s="204"/>
    </row>
    <row r="23" spans="1:3" s="287" customFormat="1" ht="12" customHeight="1">
      <c r="A23" s="13" t="s">
        <v>88</v>
      </c>
      <c r="B23" s="289" t="s">
        <v>422</v>
      </c>
      <c r="C23" s="204"/>
    </row>
    <row r="24" spans="1:3" s="287" customFormat="1" ht="12" customHeight="1">
      <c r="A24" s="13" t="s">
        <v>165</v>
      </c>
      <c r="B24" s="289" t="s">
        <v>258</v>
      </c>
      <c r="C24" s="204"/>
    </row>
    <row r="25" spans="1:3" s="287" customFormat="1" ht="12" customHeight="1" thickBot="1">
      <c r="A25" s="15" t="s">
        <v>166</v>
      </c>
      <c r="B25" s="290" t="s">
        <v>259</v>
      </c>
      <c r="C25" s="206"/>
    </row>
    <row r="26" spans="1:3" s="287" customFormat="1" ht="12" customHeight="1" thickBot="1">
      <c r="A26" s="19" t="s">
        <v>167</v>
      </c>
      <c r="B26" s="20" t="s">
        <v>557</v>
      </c>
      <c r="C26" s="208">
        <f>SUM(C27:C33)</f>
        <v>0</v>
      </c>
    </row>
    <row r="27" spans="1:3" s="287" customFormat="1" ht="12" customHeight="1">
      <c r="A27" s="14" t="s">
        <v>261</v>
      </c>
      <c r="B27" s="288" t="s">
        <v>687</v>
      </c>
      <c r="C27" s="205"/>
    </row>
    <row r="28" spans="1:3" s="287" customFormat="1" ht="12" customHeight="1">
      <c r="A28" s="13" t="s">
        <v>262</v>
      </c>
      <c r="B28" s="289" t="s">
        <v>553</v>
      </c>
      <c r="C28" s="204"/>
    </row>
    <row r="29" spans="1:3" s="287" customFormat="1" ht="12" customHeight="1">
      <c r="A29" s="13" t="s">
        <v>263</v>
      </c>
      <c r="B29" s="289" t="s">
        <v>554</v>
      </c>
      <c r="C29" s="204"/>
    </row>
    <row r="30" spans="1:3" s="287" customFormat="1" ht="12" customHeight="1">
      <c r="A30" s="13" t="s">
        <v>264</v>
      </c>
      <c r="B30" s="289" t="s">
        <v>555</v>
      </c>
      <c r="C30" s="204"/>
    </row>
    <row r="31" spans="1:3" s="287" customFormat="1" ht="12" customHeight="1">
      <c r="A31" s="13" t="s">
        <v>550</v>
      </c>
      <c r="B31" s="289" t="s">
        <v>265</v>
      </c>
      <c r="C31" s="204"/>
    </row>
    <row r="32" spans="1:3" s="287" customFormat="1" ht="12" customHeight="1">
      <c r="A32" s="13" t="s">
        <v>551</v>
      </c>
      <c r="B32" s="289" t="s">
        <v>266</v>
      </c>
      <c r="C32" s="204"/>
    </row>
    <row r="33" spans="1:3" s="287" customFormat="1" ht="12" customHeight="1" thickBot="1">
      <c r="A33" s="15" t="s">
        <v>552</v>
      </c>
      <c r="B33" s="357" t="s">
        <v>267</v>
      </c>
      <c r="C33" s="206"/>
    </row>
    <row r="34" spans="1:3" s="287" customFormat="1" ht="12" customHeight="1" thickBot="1">
      <c r="A34" s="19" t="s">
        <v>21</v>
      </c>
      <c r="B34" s="20" t="s">
        <v>431</v>
      </c>
      <c r="C34" s="202">
        <f>SUM(C35:C45)</f>
        <v>0</v>
      </c>
    </row>
    <row r="35" spans="1:3" s="287" customFormat="1" ht="12" customHeight="1">
      <c r="A35" s="14" t="s">
        <v>89</v>
      </c>
      <c r="B35" s="288" t="s">
        <v>270</v>
      </c>
      <c r="C35" s="205"/>
    </row>
    <row r="36" spans="1:3" s="287" customFormat="1" ht="12" customHeight="1">
      <c r="A36" s="13" t="s">
        <v>90</v>
      </c>
      <c r="B36" s="289" t="s">
        <v>271</v>
      </c>
      <c r="C36" s="204"/>
    </row>
    <row r="37" spans="1:3" s="287" customFormat="1" ht="12" customHeight="1">
      <c r="A37" s="13" t="s">
        <v>91</v>
      </c>
      <c r="B37" s="289" t="s">
        <v>272</v>
      </c>
      <c r="C37" s="204"/>
    </row>
    <row r="38" spans="1:3" s="287" customFormat="1" ht="12" customHeight="1">
      <c r="A38" s="13" t="s">
        <v>169</v>
      </c>
      <c r="B38" s="289" t="s">
        <v>273</v>
      </c>
      <c r="C38" s="204"/>
    </row>
    <row r="39" spans="1:3" s="287" customFormat="1" ht="12" customHeight="1">
      <c r="A39" s="13" t="s">
        <v>170</v>
      </c>
      <c r="B39" s="289" t="s">
        <v>274</v>
      </c>
      <c r="C39" s="204"/>
    </row>
    <row r="40" spans="1:3" s="287" customFormat="1" ht="12" customHeight="1">
      <c r="A40" s="13" t="s">
        <v>171</v>
      </c>
      <c r="B40" s="289" t="s">
        <v>275</v>
      </c>
      <c r="C40" s="204"/>
    </row>
    <row r="41" spans="1:3" s="287" customFormat="1" ht="12" customHeight="1">
      <c r="A41" s="13" t="s">
        <v>172</v>
      </c>
      <c r="B41" s="289" t="s">
        <v>276</v>
      </c>
      <c r="C41" s="204"/>
    </row>
    <row r="42" spans="1:3" s="287" customFormat="1" ht="12" customHeight="1">
      <c r="A42" s="13" t="s">
        <v>173</v>
      </c>
      <c r="B42" s="289" t="s">
        <v>556</v>
      </c>
      <c r="C42" s="204"/>
    </row>
    <row r="43" spans="1:3" s="287" customFormat="1" ht="12" customHeight="1">
      <c r="A43" s="13" t="s">
        <v>268</v>
      </c>
      <c r="B43" s="289" t="s">
        <v>278</v>
      </c>
      <c r="C43" s="207"/>
    </row>
    <row r="44" spans="1:3" s="287" customFormat="1" ht="12" customHeight="1">
      <c r="A44" s="15" t="s">
        <v>269</v>
      </c>
      <c r="B44" s="290" t="s">
        <v>433</v>
      </c>
      <c r="C44" s="278"/>
    </row>
    <row r="45" spans="1:3" s="287" customFormat="1" ht="12" customHeight="1" thickBot="1">
      <c r="A45" s="15" t="s">
        <v>432</v>
      </c>
      <c r="B45" s="199" t="s">
        <v>279</v>
      </c>
      <c r="C45" s="278"/>
    </row>
    <row r="46" spans="1:3" s="287" customFormat="1" ht="12" customHeight="1" thickBot="1">
      <c r="A46" s="19" t="s">
        <v>22</v>
      </c>
      <c r="B46" s="20" t="s">
        <v>280</v>
      </c>
      <c r="C46" s="202">
        <f>SUM(C47:C51)</f>
        <v>0</v>
      </c>
    </row>
    <row r="47" spans="1:3" s="287" customFormat="1" ht="12" customHeight="1">
      <c r="A47" s="14" t="s">
        <v>92</v>
      </c>
      <c r="B47" s="288" t="s">
        <v>284</v>
      </c>
      <c r="C47" s="326"/>
    </row>
    <row r="48" spans="1:3" s="287" customFormat="1" ht="12" customHeight="1">
      <c r="A48" s="13" t="s">
        <v>93</v>
      </c>
      <c r="B48" s="289" t="s">
        <v>285</v>
      </c>
      <c r="C48" s="207"/>
    </row>
    <row r="49" spans="1:3" s="287" customFormat="1" ht="12" customHeight="1">
      <c r="A49" s="13" t="s">
        <v>281</v>
      </c>
      <c r="B49" s="289" t="s">
        <v>286</v>
      </c>
      <c r="C49" s="207"/>
    </row>
    <row r="50" spans="1:3" s="287" customFormat="1" ht="12" customHeight="1">
      <c r="A50" s="13" t="s">
        <v>282</v>
      </c>
      <c r="B50" s="289" t="s">
        <v>287</v>
      </c>
      <c r="C50" s="207"/>
    </row>
    <row r="51" spans="1:3" s="287" customFormat="1" ht="12" customHeight="1" thickBot="1">
      <c r="A51" s="15" t="s">
        <v>283</v>
      </c>
      <c r="B51" s="199" t="s">
        <v>288</v>
      </c>
      <c r="C51" s="278"/>
    </row>
    <row r="52" spans="1:3" s="287" customFormat="1" ht="12" customHeight="1" thickBot="1">
      <c r="A52" s="19" t="s">
        <v>174</v>
      </c>
      <c r="B52" s="20" t="s">
        <v>289</v>
      </c>
      <c r="C52" s="202">
        <f>SUM(C53:C55)</f>
        <v>0</v>
      </c>
    </row>
    <row r="53" spans="1:3" s="287" customFormat="1" ht="12" customHeight="1">
      <c r="A53" s="14" t="s">
        <v>94</v>
      </c>
      <c r="B53" s="288" t="s">
        <v>290</v>
      </c>
      <c r="C53" s="205"/>
    </row>
    <row r="54" spans="1:3" s="287" customFormat="1" ht="12" customHeight="1">
      <c r="A54" s="13" t="s">
        <v>95</v>
      </c>
      <c r="B54" s="289" t="s">
        <v>423</v>
      </c>
      <c r="C54" s="204"/>
    </row>
    <row r="55" spans="1:3" s="287" customFormat="1" ht="12" customHeight="1">
      <c r="A55" s="13" t="s">
        <v>293</v>
      </c>
      <c r="B55" s="289" t="s">
        <v>291</v>
      </c>
      <c r="C55" s="204"/>
    </row>
    <row r="56" spans="1:3" s="287" customFormat="1" ht="12" customHeight="1" thickBot="1">
      <c r="A56" s="15" t="s">
        <v>294</v>
      </c>
      <c r="B56" s="199" t="s">
        <v>292</v>
      </c>
      <c r="C56" s="206"/>
    </row>
    <row r="57" spans="1:3" s="287" customFormat="1" ht="12" customHeight="1" thickBot="1">
      <c r="A57" s="19" t="s">
        <v>24</v>
      </c>
      <c r="B57" s="197" t="s">
        <v>295</v>
      </c>
      <c r="C57" s="202">
        <f>SUM(C58:C60)</f>
        <v>0</v>
      </c>
    </row>
    <row r="58" spans="1:3" s="287" customFormat="1" ht="12" customHeight="1">
      <c r="A58" s="14" t="s">
        <v>175</v>
      </c>
      <c r="B58" s="288" t="s">
        <v>297</v>
      </c>
      <c r="C58" s="207"/>
    </row>
    <row r="59" spans="1:3" s="287" customFormat="1" ht="12" customHeight="1">
      <c r="A59" s="13" t="s">
        <v>176</v>
      </c>
      <c r="B59" s="289" t="s">
        <v>424</v>
      </c>
      <c r="C59" s="207"/>
    </row>
    <row r="60" spans="1:3" s="287" customFormat="1" ht="12" customHeight="1">
      <c r="A60" s="13" t="s">
        <v>223</v>
      </c>
      <c r="B60" s="289" t="s">
        <v>298</v>
      </c>
      <c r="C60" s="207"/>
    </row>
    <row r="61" spans="1:3" s="287" customFormat="1" ht="12" customHeight="1" thickBot="1">
      <c r="A61" s="15" t="s">
        <v>296</v>
      </c>
      <c r="B61" s="199" t="s">
        <v>299</v>
      </c>
      <c r="C61" s="207"/>
    </row>
    <row r="62" spans="1:3" s="287" customFormat="1" ht="12" customHeight="1" thickBot="1">
      <c r="A62" s="341" t="s">
        <v>473</v>
      </c>
      <c r="B62" s="20" t="s">
        <v>300</v>
      </c>
      <c r="C62" s="208">
        <f>+C5+C12+C19+C26+C34+C46+C52+C57</f>
        <v>0</v>
      </c>
    </row>
    <row r="63" spans="1:3" s="287" customFormat="1" ht="12" customHeight="1" thickBot="1">
      <c r="A63" s="329" t="s">
        <v>301</v>
      </c>
      <c r="B63" s="197" t="s">
        <v>302</v>
      </c>
      <c r="C63" s="202">
        <f>SUM(C64:C66)</f>
        <v>0</v>
      </c>
    </row>
    <row r="64" spans="1:3" s="287" customFormat="1" ht="12" customHeight="1">
      <c r="A64" s="14" t="s">
        <v>333</v>
      </c>
      <c r="B64" s="288" t="s">
        <v>303</v>
      </c>
      <c r="C64" s="207"/>
    </row>
    <row r="65" spans="1:3" s="287" customFormat="1" ht="12" customHeight="1">
      <c r="A65" s="13" t="s">
        <v>342</v>
      </c>
      <c r="B65" s="289" t="s">
        <v>304</v>
      </c>
      <c r="C65" s="207"/>
    </row>
    <row r="66" spans="1:3" s="287" customFormat="1" ht="12" customHeight="1" thickBot="1">
      <c r="A66" s="15" t="s">
        <v>343</v>
      </c>
      <c r="B66" s="335" t="s">
        <v>458</v>
      </c>
      <c r="C66" s="207"/>
    </row>
    <row r="67" spans="1:3" s="287" customFormat="1" ht="12" customHeight="1" thickBot="1">
      <c r="A67" s="329" t="s">
        <v>306</v>
      </c>
      <c r="B67" s="197" t="s">
        <v>307</v>
      </c>
      <c r="C67" s="202">
        <f>SUM(C68:C71)</f>
        <v>0</v>
      </c>
    </row>
    <row r="68" spans="1:3" s="287" customFormat="1" ht="12" customHeight="1">
      <c r="A68" s="14" t="s">
        <v>143</v>
      </c>
      <c r="B68" s="288" t="s">
        <v>308</v>
      </c>
      <c r="C68" s="207"/>
    </row>
    <row r="69" spans="1:3" s="287" customFormat="1" ht="12" customHeight="1">
      <c r="A69" s="13" t="s">
        <v>144</v>
      </c>
      <c r="B69" s="289" t="s">
        <v>309</v>
      </c>
      <c r="C69" s="207"/>
    </row>
    <row r="70" spans="1:3" s="287" customFormat="1" ht="12" customHeight="1">
      <c r="A70" s="13" t="s">
        <v>334</v>
      </c>
      <c r="B70" s="289" t="s">
        <v>310</v>
      </c>
      <c r="C70" s="207"/>
    </row>
    <row r="71" spans="1:3" s="287" customFormat="1" ht="12" customHeight="1" thickBot="1">
      <c r="A71" s="15" t="s">
        <v>335</v>
      </c>
      <c r="B71" s="199" t="s">
        <v>311</v>
      </c>
      <c r="C71" s="207"/>
    </row>
    <row r="72" spans="1:3" s="287" customFormat="1" ht="12" customHeight="1" thickBot="1">
      <c r="A72" s="329" t="s">
        <v>312</v>
      </c>
      <c r="B72" s="197" t="s">
        <v>313</v>
      </c>
      <c r="C72" s="202">
        <f>SUM(C73:C74)</f>
        <v>0</v>
      </c>
    </row>
    <row r="73" spans="1:3" s="287" customFormat="1" ht="12" customHeight="1">
      <c r="A73" s="14" t="s">
        <v>336</v>
      </c>
      <c r="B73" s="288" t="s">
        <v>314</v>
      </c>
      <c r="C73" s="207"/>
    </row>
    <row r="74" spans="1:3" s="287" customFormat="1" ht="12" customHeight="1" thickBot="1">
      <c r="A74" s="15" t="s">
        <v>337</v>
      </c>
      <c r="B74" s="199" t="s">
        <v>315</v>
      </c>
      <c r="C74" s="207"/>
    </row>
    <row r="75" spans="1:3" s="287" customFormat="1" ht="12" customHeight="1" thickBot="1">
      <c r="A75" s="329" t="s">
        <v>316</v>
      </c>
      <c r="B75" s="197" t="s">
        <v>317</v>
      </c>
      <c r="C75" s="202">
        <f>SUM(C76:C78)</f>
        <v>0</v>
      </c>
    </row>
    <row r="76" spans="1:3" s="287" customFormat="1" ht="12" customHeight="1">
      <c r="A76" s="14" t="s">
        <v>338</v>
      </c>
      <c r="B76" s="288" t="s">
        <v>318</v>
      </c>
      <c r="C76" s="207"/>
    </row>
    <row r="77" spans="1:3" s="287" customFormat="1" ht="12" customHeight="1">
      <c r="A77" s="13" t="s">
        <v>339</v>
      </c>
      <c r="B77" s="289" t="s">
        <v>319</v>
      </c>
      <c r="C77" s="207"/>
    </row>
    <row r="78" spans="1:3" s="287" customFormat="1" ht="12" customHeight="1" thickBot="1">
      <c r="A78" s="15" t="s">
        <v>340</v>
      </c>
      <c r="B78" s="199" t="s">
        <v>320</v>
      </c>
      <c r="C78" s="207"/>
    </row>
    <row r="79" spans="1:3" s="287" customFormat="1" ht="12" customHeight="1" thickBot="1">
      <c r="A79" s="329" t="s">
        <v>321</v>
      </c>
      <c r="B79" s="197" t="s">
        <v>341</v>
      </c>
      <c r="C79" s="202">
        <f>SUM(C80:C83)</f>
        <v>0</v>
      </c>
    </row>
    <row r="80" spans="1:3" s="287" customFormat="1" ht="12" customHeight="1">
      <c r="A80" s="292" t="s">
        <v>322</v>
      </c>
      <c r="B80" s="288" t="s">
        <v>323</v>
      </c>
      <c r="C80" s="207"/>
    </row>
    <row r="81" spans="1:3" s="287" customFormat="1" ht="12" customHeight="1">
      <c r="A81" s="293" t="s">
        <v>324</v>
      </c>
      <c r="B81" s="289" t="s">
        <v>325</v>
      </c>
      <c r="C81" s="207"/>
    </row>
    <row r="82" spans="1:3" s="287" customFormat="1" ht="12" customHeight="1">
      <c r="A82" s="293" t="s">
        <v>326</v>
      </c>
      <c r="B82" s="289" t="s">
        <v>327</v>
      </c>
      <c r="C82" s="207"/>
    </row>
    <row r="83" spans="1:3" s="287" customFormat="1" ht="12" customHeight="1" thickBot="1">
      <c r="A83" s="294" t="s">
        <v>328</v>
      </c>
      <c r="B83" s="199" t="s">
        <v>329</v>
      </c>
      <c r="C83" s="207"/>
    </row>
    <row r="84" spans="1:3" s="287" customFormat="1" ht="12" customHeight="1" thickBot="1">
      <c r="A84" s="329" t="s">
        <v>330</v>
      </c>
      <c r="B84" s="197" t="s">
        <v>472</v>
      </c>
      <c r="C84" s="327"/>
    </row>
    <row r="85" spans="1:3" s="287" customFormat="1" ht="13.5" customHeight="1" thickBot="1">
      <c r="A85" s="329" t="s">
        <v>332</v>
      </c>
      <c r="B85" s="197" t="s">
        <v>331</v>
      </c>
      <c r="C85" s="327"/>
    </row>
    <row r="86" spans="1:3" s="287" customFormat="1" ht="15.75" customHeight="1" thickBot="1">
      <c r="A86" s="329" t="s">
        <v>344</v>
      </c>
      <c r="B86" s="295" t="s">
        <v>475</v>
      </c>
      <c r="C86" s="208">
        <f>+C63+C67+C72+C75+C79+C85+C84</f>
        <v>0</v>
      </c>
    </row>
    <row r="87" spans="1:3" s="287" customFormat="1" ht="16.5" customHeight="1" thickBot="1">
      <c r="A87" s="330" t="s">
        <v>474</v>
      </c>
      <c r="B87" s="296" t="s">
        <v>476</v>
      </c>
      <c r="C87" s="208">
        <f>+C62+C86</f>
        <v>0</v>
      </c>
    </row>
    <row r="88" spans="1:3" s="287" customFormat="1" ht="83.25" customHeight="1">
      <c r="A88" s="4"/>
      <c r="B88" s="5"/>
      <c r="C88" s="209"/>
    </row>
    <row r="89" spans="1:3" ht="16.5" customHeight="1">
      <c r="A89" s="694" t="s">
        <v>45</v>
      </c>
      <c r="B89" s="694"/>
      <c r="C89" s="694"/>
    </row>
    <row r="90" spans="1:3" s="691" customFormat="1" ht="16.5" customHeight="1" thickBot="1">
      <c r="A90" s="695" t="s">
        <v>147</v>
      </c>
      <c r="B90" s="695"/>
      <c r="C90" s="83" t="str">
        <f>C2</f>
        <v>Forintban!</v>
      </c>
    </row>
    <row r="91" spans="1:3" ht="37.5" customHeight="1" thickBot="1">
      <c r="A91" s="22" t="s">
        <v>67</v>
      </c>
      <c r="B91" s="23" t="s">
        <v>46</v>
      </c>
      <c r="C91" s="31" t="str">
        <f>+C3</f>
        <v>2018. évi előirányzat</v>
      </c>
    </row>
    <row r="92" spans="1:3" s="286" customFormat="1" ht="12" customHeight="1" thickBot="1">
      <c r="A92" s="26"/>
      <c r="B92" s="27" t="s">
        <v>490</v>
      </c>
      <c r="C92" s="28" t="s">
        <v>491</v>
      </c>
    </row>
    <row r="93" spans="1:3" ht="12" customHeight="1" thickBot="1">
      <c r="A93" s="21" t="s">
        <v>17</v>
      </c>
      <c r="B93" s="25" t="s">
        <v>434</v>
      </c>
      <c r="C93" s="201">
        <f>C94+C95+C96+C97+C98+C111</f>
        <v>0</v>
      </c>
    </row>
    <row r="94" spans="1:3" ht="12" customHeight="1">
      <c r="A94" s="16" t="s">
        <v>96</v>
      </c>
      <c r="B94" s="9" t="s">
        <v>47</v>
      </c>
      <c r="C94" s="203"/>
    </row>
    <row r="95" spans="1:3" ht="12" customHeight="1">
      <c r="A95" s="13" t="s">
        <v>97</v>
      </c>
      <c r="B95" s="7" t="s">
        <v>177</v>
      </c>
      <c r="C95" s="204"/>
    </row>
    <row r="96" spans="1:3" ht="12" customHeight="1">
      <c r="A96" s="13" t="s">
        <v>98</v>
      </c>
      <c r="B96" s="7" t="s">
        <v>134</v>
      </c>
      <c r="C96" s="206"/>
    </row>
    <row r="97" spans="1:3" ht="12" customHeight="1">
      <c r="A97" s="13" t="s">
        <v>99</v>
      </c>
      <c r="B97" s="10" t="s">
        <v>178</v>
      </c>
      <c r="C97" s="206"/>
    </row>
    <row r="98" spans="1:3" ht="12" customHeight="1">
      <c r="A98" s="13" t="s">
        <v>110</v>
      </c>
      <c r="B98" s="18" t="s">
        <v>179</v>
      </c>
      <c r="C98" s="206"/>
    </row>
    <row r="99" spans="1:3" ht="12" customHeight="1">
      <c r="A99" s="13" t="s">
        <v>100</v>
      </c>
      <c r="B99" s="7" t="s">
        <v>439</v>
      </c>
      <c r="C99" s="206"/>
    </row>
    <row r="100" spans="1:3" ht="12" customHeight="1">
      <c r="A100" s="13" t="s">
        <v>101</v>
      </c>
      <c r="B100" s="88" t="s">
        <v>438</v>
      </c>
      <c r="C100" s="206"/>
    </row>
    <row r="101" spans="1:3" ht="12" customHeight="1">
      <c r="A101" s="13" t="s">
        <v>111</v>
      </c>
      <c r="B101" s="88" t="s">
        <v>437</v>
      </c>
      <c r="C101" s="206"/>
    </row>
    <row r="102" spans="1:3" ht="12" customHeight="1">
      <c r="A102" s="13" t="s">
        <v>112</v>
      </c>
      <c r="B102" s="86" t="s">
        <v>347</v>
      </c>
      <c r="C102" s="206"/>
    </row>
    <row r="103" spans="1:3" ht="12" customHeight="1">
      <c r="A103" s="13" t="s">
        <v>113</v>
      </c>
      <c r="B103" s="87" t="s">
        <v>348</v>
      </c>
      <c r="C103" s="206"/>
    </row>
    <row r="104" spans="1:3" ht="12" customHeight="1">
      <c r="A104" s="13" t="s">
        <v>114</v>
      </c>
      <c r="B104" s="87" t="s">
        <v>349</v>
      </c>
      <c r="C104" s="206"/>
    </row>
    <row r="105" spans="1:3" ht="12" customHeight="1">
      <c r="A105" s="13" t="s">
        <v>116</v>
      </c>
      <c r="B105" s="86" t="s">
        <v>350</v>
      </c>
      <c r="C105" s="206"/>
    </row>
    <row r="106" spans="1:3" ht="12" customHeight="1">
      <c r="A106" s="13" t="s">
        <v>180</v>
      </c>
      <c r="B106" s="86" t="s">
        <v>351</v>
      </c>
      <c r="C106" s="206"/>
    </row>
    <row r="107" spans="1:3" ht="12" customHeight="1">
      <c r="A107" s="13" t="s">
        <v>345</v>
      </c>
      <c r="B107" s="87" t="s">
        <v>352</v>
      </c>
      <c r="C107" s="206"/>
    </row>
    <row r="108" spans="1:3" ht="12" customHeight="1">
      <c r="A108" s="12" t="s">
        <v>346</v>
      </c>
      <c r="B108" s="88" t="s">
        <v>353</v>
      </c>
      <c r="C108" s="206"/>
    </row>
    <row r="109" spans="1:3" ht="12" customHeight="1">
      <c r="A109" s="13" t="s">
        <v>435</v>
      </c>
      <c r="B109" s="88" t="s">
        <v>354</v>
      </c>
      <c r="C109" s="206"/>
    </row>
    <row r="110" spans="1:3" ht="12" customHeight="1">
      <c r="A110" s="15" t="s">
        <v>436</v>
      </c>
      <c r="B110" s="88" t="s">
        <v>355</v>
      </c>
      <c r="C110" s="206"/>
    </row>
    <row r="111" spans="1:3" ht="12" customHeight="1">
      <c r="A111" s="13" t="s">
        <v>440</v>
      </c>
      <c r="B111" s="10" t="s">
        <v>48</v>
      </c>
      <c r="C111" s="204"/>
    </row>
    <row r="112" spans="1:3" ht="12" customHeight="1">
      <c r="A112" s="13" t="s">
        <v>441</v>
      </c>
      <c r="B112" s="7" t="s">
        <v>443</v>
      </c>
      <c r="C112" s="204"/>
    </row>
    <row r="113" spans="1:3" ht="12" customHeight="1" thickBot="1">
      <c r="A113" s="17" t="s">
        <v>442</v>
      </c>
      <c r="B113" s="339" t="s">
        <v>444</v>
      </c>
      <c r="C113" s="210"/>
    </row>
    <row r="114" spans="1:3" ht="12" customHeight="1" thickBot="1">
      <c r="A114" s="336" t="s">
        <v>18</v>
      </c>
      <c r="B114" s="337" t="s">
        <v>356</v>
      </c>
      <c r="C114" s="338">
        <f>+C115+C117+C119</f>
        <v>0</v>
      </c>
    </row>
    <row r="115" spans="1:3" ht="12" customHeight="1">
      <c r="A115" s="14" t="s">
        <v>102</v>
      </c>
      <c r="B115" s="7" t="s">
        <v>222</v>
      </c>
      <c r="C115" s="205"/>
    </row>
    <row r="116" spans="1:3" ht="12" customHeight="1">
      <c r="A116" s="14" t="s">
        <v>103</v>
      </c>
      <c r="B116" s="11" t="s">
        <v>360</v>
      </c>
      <c r="C116" s="205"/>
    </row>
    <row r="117" spans="1:3" ht="12" customHeight="1">
      <c r="A117" s="14" t="s">
        <v>104</v>
      </c>
      <c r="B117" s="11" t="s">
        <v>181</v>
      </c>
      <c r="C117" s="204"/>
    </row>
    <row r="118" spans="1:3" ht="12" customHeight="1">
      <c r="A118" s="14" t="s">
        <v>105</v>
      </c>
      <c r="B118" s="11" t="s">
        <v>361</v>
      </c>
      <c r="C118" s="190"/>
    </row>
    <row r="119" spans="1:3" ht="12" customHeight="1">
      <c r="A119" s="14" t="s">
        <v>106</v>
      </c>
      <c r="B119" s="199" t="s">
        <v>224</v>
      </c>
      <c r="C119" s="190"/>
    </row>
    <row r="120" spans="1:3" ht="12" customHeight="1">
      <c r="A120" s="14" t="s">
        <v>115</v>
      </c>
      <c r="B120" s="198" t="s">
        <v>425</v>
      </c>
      <c r="C120" s="190"/>
    </row>
    <row r="121" spans="1:3" ht="12" customHeight="1">
      <c r="A121" s="14" t="s">
        <v>117</v>
      </c>
      <c r="B121" s="285" t="s">
        <v>366</v>
      </c>
      <c r="C121" s="190"/>
    </row>
    <row r="122" spans="1:3" ht="15.75">
      <c r="A122" s="14" t="s">
        <v>182</v>
      </c>
      <c r="B122" s="87" t="s">
        <v>349</v>
      </c>
      <c r="C122" s="190"/>
    </row>
    <row r="123" spans="1:3" ht="12" customHeight="1">
      <c r="A123" s="14" t="s">
        <v>183</v>
      </c>
      <c r="B123" s="87" t="s">
        <v>365</v>
      </c>
      <c r="C123" s="190"/>
    </row>
    <row r="124" spans="1:3" ht="12" customHeight="1">
      <c r="A124" s="14" t="s">
        <v>184</v>
      </c>
      <c r="B124" s="87" t="s">
        <v>364</v>
      </c>
      <c r="C124" s="190"/>
    </row>
    <row r="125" spans="1:3" ht="12" customHeight="1">
      <c r="A125" s="14" t="s">
        <v>357</v>
      </c>
      <c r="B125" s="87" t="s">
        <v>352</v>
      </c>
      <c r="C125" s="190"/>
    </row>
    <row r="126" spans="1:3" ht="12" customHeight="1">
      <c r="A126" s="14" t="s">
        <v>358</v>
      </c>
      <c r="B126" s="87" t="s">
        <v>363</v>
      </c>
      <c r="C126" s="190"/>
    </row>
    <row r="127" spans="1:3" ht="16.5" thickBot="1">
      <c r="A127" s="12" t="s">
        <v>359</v>
      </c>
      <c r="B127" s="87" t="s">
        <v>362</v>
      </c>
      <c r="C127" s="192"/>
    </row>
    <row r="128" spans="1:3" ht="12" customHeight="1" thickBot="1">
      <c r="A128" s="19" t="s">
        <v>19</v>
      </c>
      <c r="B128" s="67" t="s">
        <v>445</v>
      </c>
      <c r="C128" s="202">
        <f>+C93+C114</f>
        <v>0</v>
      </c>
    </row>
    <row r="129" spans="1:3" ht="12" customHeight="1" thickBot="1">
      <c r="A129" s="19" t="s">
        <v>20</v>
      </c>
      <c r="B129" s="67" t="s">
        <v>446</v>
      </c>
      <c r="C129" s="202">
        <f>+C130+C131+C132</f>
        <v>0</v>
      </c>
    </row>
    <row r="130" spans="1:3" ht="12" customHeight="1">
      <c r="A130" s="14" t="s">
        <v>261</v>
      </c>
      <c r="B130" s="11" t="s">
        <v>453</v>
      </c>
      <c r="C130" s="190"/>
    </row>
    <row r="131" spans="1:3" ht="12" customHeight="1">
      <c r="A131" s="14" t="s">
        <v>262</v>
      </c>
      <c r="B131" s="11" t="s">
        <v>454</v>
      </c>
      <c r="C131" s="190"/>
    </row>
    <row r="132" spans="1:3" ht="12" customHeight="1" thickBot="1">
      <c r="A132" s="12" t="s">
        <v>263</v>
      </c>
      <c r="B132" s="11" t="s">
        <v>455</v>
      </c>
      <c r="C132" s="190"/>
    </row>
    <row r="133" spans="1:3" ht="12" customHeight="1" thickBot="1">
      <c r="A133" s="19" t="s">
        <v>21</v>
      </c>
      <c r="B133" s="67" t="s">
        <v>447</v>
      </c>
      <c r="C133" s="202">
        <f>SUM(C134:C139)</f>
        <v>0</v>
      </c>
    </row>
    <row r="134" spans="1:3" ht="12" customHeight="1">
      <c r="A134" s="14" t="s">
        <v>89</v>
      </c>
      <c r="B134" s="8" t="s">
        <v>456</v>
      </c>
      <c r="C134" s="190"/>
    </row>
    <row r="135" spans="1:3" ht="12" customHeight="1">
      <c r="A135" s="14" t="s">
        <v>90</v>
      </c>
      <c r="B135" s="8" t="s">
        <v>448</v>
      </c>
      <c r="C135" s="190"/>
    </row>
    <row r="136" spans="1:3" ht="12" customHeight="1">
      <c r="A136" s="14" t="s">
        <v>91</v>
      </c>
      <c r="B136" s="8" t="s">
        <v>449</v>
      </c>
      <c r="C136" s="190"/>
    </row>
    <row r="137" spans="1:3" ht="12" customHeight="1">
      <c r="A137" s="14" t="s">
        <v>169</v>
      </c>
      <c r="B137" s="8" t="s">
        <v>450</v>
      </c>
      <c r="C137" s="190"/>
    </row>
    <row r="138" spans="1:3" ht="12" customHeight="1">
      <c r="A138" s="14" t="s">
        <v>170</v>
      </c>
      <c r="B138" s="8" t="s">
        <v>451</v>
      </c>
      <c r="C138" s="190"/>
    </row>
    <row r="139" spans="1:3" ht="12" customHeight="1" thickBot="1">
      <c r="A139" s="12" t="s">
        <v>171</v>
      </c>
      <c r="B139" s="8" t="s">
        <v>452</v>
      </c>
      <c r="C139" s="190"/>
    </row>
    <row r="140" spans="1:3" ht="12" customHeight="1" thickBot="1">
      <c r="A140" s="19" t="s">
        <v>22</v>
      </c>
      <c r="B140" s="67" t="s">
        <v>460</v>
      </c>
      <c r="C140" s="208">
        <f>+C141+C142+C143+C144</f>
        <v>0</v>
      </c>
    </row>
    <row r="141" spans="1:3" ht="12" customHeight="1">
      <c r="A141" s="14" t="s">
        <v>92</v>
      </c>
      <c r="B141" s="8" t="s">
        <v>367</v>
      </c>
      <c r="C141" s="190"/>
    </row>
    <row r="142" spans="1:3" ht="12" customHeight="1">
      <c r="A142" s="14" t="s">
        <v>93</v>
      </c>
      <c r="B142" s="8" t="s">
        <v>368</v>
      </c>
      <c r="C142" s="190"/>
    </row>
    <row r="143" spans="1:3" ht="12" customHeight="1">
      <c r="A143" s="14" t="s">
        <v>281</v>
      </c>
      <c r="B143" s="8" t="s">
        <v>461</v>
      </c>
      <c r="C143" s="190"/>
    </row>
    <row r="144" spans="1:3" ht="12" customHeight="1" thickBot="1">
      <c r="A144" s="12" t="s">
        <v>282</v>
      </c>
      <c r="B144" s="6" t="s">
        <v>387</v>
      </c>
      <c r="C144" s="190"/>
    </row>
    <row r="145" spans="1:3" ht="12" customHeight="1" thickBot="1">
      <c r="A145" s="19" t="s">
        <v>23</v>
      </c>
      <c r="B145" s="67" t="s">
        <v>462</v>
      </c>
      <c r="C145" s="211">
        <f>SUM(C146:C150)</f>
        <v>0</v>
      </c>
    </row>
    <row r="146" spans="1:3" ht="12" customHeight="1">
      <c r="A146" s="14" t="s">
        <v>94</v>
      </c>
      <c r="B146" s="8" t="s">
        <v>457</v>
      </c>
      <c r="C146" s="190"/>
    </row>
    <row r="147" spans="1:3" ht="12" customHeight="1">
      <c r="A147" s="14" t="s">
        <v>95</v>
      </c>
      <c r="B147" s="8" t="s">
        <v>464</v>
      </c>
      <c r="C147" s="190"/>
    </row>
    <row r="148" spans="1:3" ht="12" customHeight="1">
      <c r="A148" s="14" t="s">
        <v>293</v>
      </c>
      <c r="B148" s="8" t="s">
        <v>459</v>
      </c>
      <c r="C148" s="190"/>
    </row>
    <row r="149" spans="1:3" ht="12" customHeight="1">
      <c r="A149" s="14" t="s">
        <v>294</v>
      </c>
      <c r="B149" s="8" t="s">
        <v>465</v>
      </c>
      <c r="C149" s="190"/>
    </row>
    <row r="150" spans="1:3" ht="12" customHeight="1" thickBot="1">
      <c r="A150" s="14" t="s">
        <v>463</v>
      </c>
      <c r="B150" s="8" t="s">
        <v>466</v>
      </c>
      <c r="C150" s="190"/>
    </row>
    <row r="151" spans="1:3" ht="12" customHeight="1" thickBot="1">
      <c r="A151" s="19" t="s">
        <v>24</v>
      </c>
      <c r="B151" s="67" t="s">
        <v>467</v>
      </c>
      <c r="C151" s="340"/>
    </row>
    <row r="152" spans="1:3" ht="12" customHeight="1" thickBot="1">
      <c r="A152" s="19" t="s">
        <v>25</v>
      </c>
      <c r="B152" s="67" t="s">
        <v>468</v>
      </c>
      <c r="C152" s="340"/>
    </row>
    <row r="153" spans="1:9" ht="15" customHeight="1" thickBot="1">
      <c r="A153" s="19" t="s">
        <v>26</v>
      </c>
      <c r="B153" s="67" t="s">
        <v>470</v>
      </c>
      <c r="C153" s="297">
        <f>+C129+C133+C140+C145+C151+C152</f>
        <v>0</v>
      </c>
      <c r="F153" s="298"/>
      <c r="G153" s="298"/>
      <c r="H153" s="298"/>
      <c r="I153" s="298"/>
    </row>
    <row r="154" spans="1:3" s="287" customFormat="1" ht="12.75" customHeight="1" thickBot="1">
      <c r="A154" s="200" t="s">
        <v>27</v>
      </c>
      <c r="B154" s="263" t="s">
        <v>469</v>
      </c>
      <c r="C154" s="297">
        <f>+C128+C153</f>
        <v>0</v>
      </c>
    </row>
    <row r="155" ht="7.5" customHeight="1"/>
    <row r="156" spans="1:3" ht="15.75">
      <c r="A156" s="696" t="s">
        <v>369</v>
      </c>
      <c r="B156" s="696"/>
      <c r="C156" s="696"/>
    </row>
    <row r="157" spans="1:3" ht="15" customHeight="1" thickBot="1">
      <c r="A157" s="693" t="s">
        <v>148</v>
      </c>
      <c r="B157" s="693"/>
      <c r="C157" s="212" t="str">
        <f>C90</f>
        <v>Forintban!</v>
      </c>
    </row>
    <row r="158" spans="1:4" ht="13.5" customHeight="1" thickBot="1">
      <c r="A158" s="19">
        <v>1</v>
      </c>
      <c r="B158" s="24" t="s">
        <v>471</v>
      </c>
      <c r="C158" s="202">
        <f>+C62-C128</f>
        <v>0</v>
      </c>
      <c r="D158" s="692"/>
    </row>
    <row r="159" spans="1:3" ht="27.75" customHeight="1" thickBot="1">
      <c r="A159" s="19" t="s">
        <v>18</v>
      </c>
      <c r="B159" s="24" t="s">
        <v>477</v>
      </c>
      <c r="C159" s="202">
        <f>+C86-C153</f>
        <v>0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Tyukod Nagyközség Önkormányzat
2018. ÉVI KÖLTSÉGVETÉS
ÁLLAMIGAZGATÁSI FELADATAINAK MÉRLEGE
&amp;R&amp;"Times New Roman CE,Félkövér dőlt"&amp;11 1.4. melléklet az 1/2018. (III. 19.) önkormányzati rendelethez</oddHeader>
  </headerFooter>
  <rowBreaks count="1" manualBreakCount="1">
    <brk id="88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45" zoomScaleSheetLayoutView="100" workbookViewId="0" topLeftCell="A1">
      <selection activeCell="D1" sqref="D1"/>
    </sheetView>
  </sheetViews>
  <sheetFormatPr defaultColWidth="9.00390625" defaultRowHeight="12.75"/>
  <cols>
    <col min="1" max="1" width="6.875" style="568" customWidth="1"/>
    <col min="2" max="2" width="55.125" style="569" customWidth="1"/>
    <col min="3" max="3" width="16.375" style="568" customWidth="1"/>
    <col min="4" max="4" width="55.125" style="568" customWidth="1"/>
    <col min="5" max="5" width="16.375" style="568" customWidth="1"/>
    <col min="6" max="6" width="4.875" style="568" customWidth="1"/>
    <col min="7" max="16384" width="9.375" style="568" customWidth="1"/>
  </cols>
  <sheetData>
    <row r="1" spans="2:6" ht="39.75" customHeight="1">
      <c r="B1" s="670" t="s">
        <v>152</v>
      </c>
      <c r="C1" s="671"/>
      <c r="D1" s="671"/>
      <c r="E1" s="671"/>
      <c r="F1" s="699" t="str">
        <f>+CONCATENATE("2.1. melléklet az 1/",LEFT(ÖSSZEFÜGGÉSEK!A5,4),". (III. 19.) önkormányzati rendelethez")</f>
        <v>2.1. melléklet az 1/2018. (III. 19.) önkormányzati rendelethez</v>
      </c>
    </row>
    <row r="2" spans="5:6" ht="14.25" thickBot="1">
      <c r="E2" s="672" t="str">
        <f>'1.4.sz.mell.'!C2</f>
        <v>Forintban!</v>
      </c>
      <c r="F2" s="699"/>
    </row>
    <row r="3" spans="1:6" ht="18" customHeight="1" thickBot="1">
      <c r="A3" s="697" t="s">
        <v>67</v>
      </c>
      <c r="B3" s="673" t="s">
        <v>54</v>
      </c>
      <c r="C3" s="674"/>
      <c r="D3" s="673" t="s">
        <v>55</v>
      </c>
      <c r="E3" s="675"/>
      <c r="F3" s="699"/>
    </row>
    <row r="4" spans="1:6" s="676" customFormat="1" ht="35.25" customHeight="1" thickBot="1">
      <c r="A4" s="698"/>
      <c r="B4" s="634" t="s">
        <v>59</v>
      </c>
      <c r="C4" s="635" t="str">
        <f>+'1.1.sz.mell.'!C3</f>
        <v>2018. évi előirányzat</v>
      </c>
      <c r="D4" s="634" t="s">
        <v>59</v>
      </c>
      <c r="E4" s="654" t="str">
        <f>+C4</f>
        <v>2018. évi előirányzat</v>
      </c>
      <c r="F4" s="699"/>
    </row>
    <row r="5" spans="1:6" s="224" customFormat="1" ht="12" customHeight="1" thickBot="1">
      <c r="A5" s="220"/>
      <c r="B5" s="221" t="s">
        <v>490</v>
      </c>
      <c r="C5" s="222" t="s">
        <v>491</v>
      </c>
      <c r="D5" s="221" t="s">
        <v>492</v>
      </c>
      <c r="E5" s="223" t="s">
        <v>494</v>
      </c>
      <c r="F5" s="699"/>
    </row>
    <row r="6" spans="1:6" ht="12.75" customHeight="1">
      <c r="A6" s="677" t="s">
        <v>17</v>
      </c>
      <c r="B6" s="237" t="s">
        <v>370</v>
      </c>
      <c r="C6" s="678">
        <f>'1.1.sz.mell.'!C5</f>
        <v>265900889</v>
      </c>
      <c r="D6" s="237" t="s">
        <v>60</v>
      </c>
      <c r="E6" s="40">
        <v>228431868</v>
      </c>
      <c r="F6" s="699"/>
    </row>
    <row r="7" spans="1:6" ht="12.75" customHeight="1">
      <c r="A7" s="679" t="s">
        <v>18</v>
      </c>
      <c r="B7" s="227" t="s">
        <v>371</v>
      </c>
      <c r="C7" s="42">
        <v>175066916</v>
      </c>
      <c r="D7" s="227" t="s">
        <v>177</v>
      </c>
      <c r="E7" s="40">
        <v>32620851</v>
      </c>
      <c r="F7" s="699"/>
    </row>
    <row r="8" spans="1:6" ht="12.75" customHeight="1">
      <c r="A8" s="679" t="s">
        <v>19</v>
      </c>
      <c r="B8" s="227" t="s">
        <v>392</v>
      </c>
      <c r="C8" s="42"/>
      <c r="D8" s="227" t="s">
        <v>227</v>
      </c>
      <c r="E8" s="40">
        <f>'1.1.sz.mell.'!C96</f>
        <v>113201566</v>
      </c>
      <c r="F8" s="699"/>
    </row>
    <row r="9" spans="1:6" ht="12.75" customHeight="1">
      <c r="A9" s="679" t="s">
        <v>20</v>
      </c>
      <c r="B9" s="227" t="s">
        <v>168</v>
      </c>
      <c r="C9" s="42">
        <f>'1.1.sz.mell.'!C26</f>
        <v>21000000</v>
      </c>
      <c r="D9" s="227" t="s">
        <v>178</v>
      </c>
      <c r="E9" s="40">
        <f>'1.1.sz.mell.'!C97</f>
        <v>27326000</v>
      </c>
      <c r="F9" s="699"/>
    </row>
    <row r="10" spans="1:6" ht="12.75" customHeight="1">
      <c r="A10" s="679" t="s">
        <v>21</v>
      </c>
      <c r="B10" s="687" t="s">
        <v>418</v>
      </c>
      <c r="C10" s="42">
        <f>'1.1.sz.mell.'!C34</f>
        <v>26739149</v>
      </c>
      <c r="D10" s="227" t="s">
        <v>179</v>
      </c>
      <c r="E10" s="40">
        <v>106258612</v>
      </c>
      <c r="F10" s="699"/>
    </row>
    <row r="11" spans="1:6" ht="12.75" customHeight="1">
      <c r="A11" s="679" t="s">
        <v>22</v>
      </c>
      <c r="B11" s="227" t="s">
        <v>372</v>
      </c>
      <c r="C11" s="444"/>
      <c r="D11" s="227" t="s">
        <v>48</v>
      </c>
      <c r="E11" s="43">
        <f>'1.1.sz.mell.'!C111</f>
        <v>50000</v>
      </c>
      <c r="F11" s="699"/>
    </row>
    <row r="12" spans="1:6" ht="12.75" customHeight="1">
      <c r="A12" s="679" t="s">
        <v>23</v>
      </c>
      <c r="B12" s="227" t="s">
        <v>478</v>
      </c>
      <c r="C12" s="42"/>
      <c r="D12" s="680"/>
      <c r="E12" s="43"/>
      <c r="F12" s="699"/>
    </row>
    <row r="13" spans="1:6" ht="12.75" customHeight="1">
      <c r="A13" s="679" t="s">
        <v>24</v>
      </c>
      <c r="B13" s="680"/>
      <c r="C13" s="42"/>
      <c r="D13" s="680"/>
      <c r="E13" s="43"/>
      <c r="F13" s="699"/>
    </row>
    <row r="14" spans="1:6" ht="12.75" customHeight="1">
      <c r="A14" s="679" t="s">
        <v>25</v>
      </c>
      <c r="B14" s="299"/>
      <c r="C14" s="444"/>
      <c r="D14" s="680"/>
      <c r="E14" s="43"/>
      <c r="F14" s="699"/>
    </row>
    <row r="15" spans="1:6" ht="12.75" customHeight="1">
      <c r="A15" s="679" t="s">
        <v>26</v>
      </c>
      <c r="B15" s="680"/>
      <c r="C15" s="42"/>
      <c r="D15" s="680"/>
      <c r="E15" s="43"/>
      <c r="F15" s="699"/>
    </row>
    <row r="16" spans="1:6" ht="12.75" customHeight="1">
      <c r="A16" s="679" t="s">
        <v>27</v>
      </c>
      <c r="B16" s="680"/>
      <c r="C16" s="42"/>
      <c r="D16" s="680"/>
      <c r="E16" s="43"/>
      <c r="F16" s="699"/>
    </row>
    <row r="17" spans="1:6" ht="12.75" customHeight="1" thickBot="1">
      <c r="A17" s="679" t="s">
        <v>28</v>
      </c>
      <c r="B17" s="658"/>
      <c r="C17" s="688"/>
      <c r="D17" s="680"/>
      <c r="E17" s="689"/>
      <c r="F17" s="699"/>
    </row>
    <row r="18" spans="1:6" ht="15.75" customHeight="1" thickBot="1">
      <c r="A18" s="225" t="s">
        <v>29</v>
      </c>
      <c r="B18" s="69" t="s">
        <v>479</v>
      </c>
      <c r="C18" s="214">
        <f>SUM(C6:C17)</f>
        <v>488706954</v>
      </c>
      <c r="D18" s="69" t="s">
        <v>378</v>
      </c>
      <c r="E18" s="218">
        <f>SUM(E6:E17)</f>
        <v>507888897</v>
      </c>
      <c r="F18" s="699"/>
    </row>
    <row r="19" spans="1:6" ht="12.75" customHeight="1">
      <c r="A19" s="682" t="s">
        <v>30</v>
      </c>
      <c r="B19" s="226" t="s">
        <v>375</v>
      </c>
      <c r="C19" s="690">
        <f>+C20+C21+C22+C23</f>
        <v>19181943</v>
      </c>
      <c r="D19" s="227" t="s">
        <v>185</v>
      </c>
      <c r="E19" s="219"/>
      <c r="F19" s="699"/>
    </row>
    <row r="20" spans="1:6" ht="12.75" customHeight="1">
      <c r="A20" s="679" t="s">
        <v>31</v>
      </c>
      <c r="B20" s="227" t="s">
        <v>220</v>
      </c>
      <c r="C20" s="42">
        <v>19181943</v>
      </c>
      <c r="D20" s="227" t="s">
        <v>377</v>
      </c>
      <c r="E20" s="43"/>
      <c r="F20" s="699"/>
    </row>
    <row r="21" spans="1:6" ht="12.75" customHeight="1">
      <c r="A21" s="679" t="s">
        <v>32</v>
      </c>
      <c r="B21" s="227" t="s">
        <v>221</v>
      </c>
      <c r="C21" s="42"/>
      <c r="D21" s="227" t="s">
        <v>150</v>
      </c>
      <c r="E21" s="43"/>
      <c r="F21" s="699"/>
    </row>
    <row r="22" spans="1:6" ht="12.75" customHeight="1">
      <c r="A22" s="679" t="s">
        <v>33</v>
      </c>
      <c r="B22" s="227" t="s">
        <v>225</v>
      </c>
      <c r="C22" s="42"/>
      <c r="D22" s="227" t="s">
        <v>151</v>
      </c>
      <c r="E22" s="43"/>
      <c r="F22" s="699"/>
    </row>
    <row r="23" spans="1:6" ht="12.75" customHeight="1">
      <c r="A23" s="679" t="s">
        <v>34</v>
      </c>
      <c r="B23" s="227" t="s">
        <v>226</v>
      </c>
      <c r="C23" s="42"/>
      <c r="D23" s="226" t="s">
        <v>228</v>
      </c>
      <c r="E23" s="43"/>
      <c r="F23" s="699"/>
    </row>
    <row r="24" spans="1:6" ht="12.75" customHeight="1">
      <c r="A24" s="679" t="s">
        <v>35</v>
      </c>
      <c r="B24" s="227" t="s">
        <v>376</v>
      </c>
      <c r="C24" s="228">
        <f>+C25+C26</f>
        <v>0</v>
      </c>
      <c r="D24" s="227" t="s">
        <v>186</v>
      </c>
      <c r="E24" s="43"/>
      <c r="F24" s="699"/>
    </row>
    <row r="25" spans="1:6" ht="12.75" customHeight="1">
      <c r="A25" s="682" t="s">
        <v>36</v>
      </c>
      <c r="B25" s="226" t="s">
        <v>373</v>
      </c>
      <c r="C25" s="215"/>
      <c r="D25" s="237" t="s">
        <v>461</v>
      </c>
      <c r="E25" s="219"/>
      <c r="F25" s="699"/>
    </row>
    <row r="26" spans="1:6" ht="12.75" customHeight="1">
      <c r="A26" s="679" t="s">
        <v>37</v>
      </c>
      <c r="B26" s="227" t="s">
        <v>374</v>
      </c>
      <c r="C26" s="42"/>
      <c r="D26" s="227" t="s">
        <v>467</v>
      </c>
      <c r="E26" s="43"/>
      <c r="F26" s="699"/>
    </row>
    <row r="27" spans="1:6" ht="12.75" customHeight="1">
      <c r="A27" s="679" t="s">
        <v>38</v>
      </c>
      <c r="B27" s="227" t="s">
        <v>472</v>
      </c>
      <c r="C27" s="42"/>
      <c r="D27" s="227" t="s">
        <v>468</v>
      </c>
      <c r="E27" s="43"/>
      <c r="F27" s="699"/>
    </row>
    <row r="28" spans="1:6" ht="12.75" customHeight="1" thickBot="1">
      <c r="A28" s="682" t="s">
        <v>39</v>
      </c>
      <c r="B28" s="226" t="s">
        <v>331</v>
      </c>
      <c r="C28" s="215"/>
      <c r="D28" s="319" t="s">
        <v>368</v>
      </c>
      <c r="E28" s="219">
        <f>'1.1.sz.mell.'!C142</f>
        <v>8279795</v>
      </c>
      <c r="F28" s="699"/>
    </row>
    <row r="29" spans="1:6" ht="15.75" customHeight="1" thickBot="1">
      <c r="A29" s="225" t="s">
        <v>40</v>
      </c>
      <c r="B29" s="69" t="s">
        <v>480</v>
      </c>
      <c r="C29" s="214">
        <f>+C19+C24+C27+C28</f>
        <v>19181943</v>
      </c>
      <c r="D29" s="69" t="s">
        <v>482</v>
      </c>
      <c r="E29" s="218">
        <f>SUM(E19:E28)</f>
        <v>8279795</v>
      </c>
      <c r="F29" s="699"/>
    </row>
    <row r="30" spans="1:6" ht="13.5" thickBot="1">
      <c r="A30" s="225" t="s">
        <v>41</v>
      </c>
      <c r="B30" s="229" t="s">
        <v>481</v>
      </c>
      <c r="C30" s="230">
        <f>+C18+C29</f>
        <v>507888897</v>
      </c>
      <c r="D30" s="229" t="s">
        <v>483</v>
      </c>
      <c r="E30" s="230">
        <f>+E18+E29</f>
        <v>516168692</v>
      </c>
      <c r="F30" s="699"/>
    </row>
    <row r="31" spans="1:6" ht="13.5" thickBot="1">
      <c r="A31" s="225" t="s">
        <v>42</v>
      </c>
      <c r="B31" s="229" t="s">
        <v>163</v>
      </c>
      <c r="C31" s="230">
        <f>IF(C18-E18&lt;0,E18-C18,"-")</f>
        <v>19181943</v>
      </c>
      <c r="D31" s="229" t="s">
        <v>164</v>
      </c>
      <c r="E31" s="230" t="str">
        <f>IF(C18-E18&gt;0,C18-E18,"-")</f>
        <v>-</v>
      </c>
      <c r="F31" s="699"/>
    </row>
    <row r="32" spans="1:6" ht="13.5" thickBot="1">
      <c r="A32" s="225" t="s">
        <v>43</v>
      </c>
      <c r="B32" s="229" t="s">
        <v>563</v>
      </c>
      <c r="C32" s="230">
        <f>IF(C30-E30&lt;0,E30-C30,"-")</f>
        <v>8279795</v>
      </c>
      <c r="D32" s="229" t="s">
        <v>564</v>
      </c>
      <c r="E32" s="230" t="str">
        <f>IF(C30-E30&gt;0,C30-E30,"-")</f>
        <v>-</v>
      </c>
      <c r="F32" s="699"/>
    </row>
    <row r="33" spans="2:4" ht="18.75">
      <c r="B33" s="700"/>
      <c r="C33" s="700"/>
      <c r="D33" s="700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50" zoomScaleSheetLayoutView="115" workbookViewId="0" topLeftCell="A1">
      <selection activeCell="D1" sqref="D1"/>
    </sheetView>
  </sheetViews>
  <sheetFormatPr defaultColWidth="9.00390625" defaultRowHeight="12.75"/>
  <cols>
    <col min="1" max="1" width="6.875" style="568" customWidth="1"/>
    <col min="2" max="2" width="55.125" style="569" customWidth="1"/>
    <col min="3" max="3" width="16.375" style="568" customWidth="1"/>
    <col min="4" max="4" width="55.125" style="568" customWidth="1"/>
    <col min="5" max="5" width="16.375" style="568" customWidth="1"/>
    <col min="6" max="6" width="4.875" style="568" customWidth="1"/>
    <col min="7" max="16384" width="9.375" style="568" customWidth="1"/>
  </cols>
  <sheetData>
    <row r="1" spans="2:6" ht="31.5">
      <c r="B1" s="670" t="s">
        <v>153</v>
      </c>
      <c r="C1" s="671"/>
      <c r="D1" s="671"/>
      <c r="E1" s="671"/>
      <c r="F1" s="699" t="str">
        <f>+CONCATENATE("2.2. melléklet az 1/",LEFT(ÖSSZEFÜGGÉSEK!A5,4),". (III. 19.) önkormányzati rendelethez")</f>
        <v>2.2. melléklet az 1/2018. (III. 19.) önkormányzati rendelethez</v>
      </c>
    </row>
    <row r="2" spans="5:6" ht="14.25" thickBot="1">
      <c r="E2" s="672" t="str">
        <f>'2.1.sz.mell  '!E2</f>
        <v>Forintban!</v>
      </c>
      <c r="F2" s="699"/>
    </row>
    <row r="3" spans="1:6" ht="13.5" thickBot="1">
      <c r="A3" s="701" t="s">
        <v>67</v>
      </c>
      <c r="B3" s="673" t="s">
        <v>54</v>
      </c>
      <c r="C3" s="674"/>
      <c r="D3" s="673" t="s">
        <v>55</v>
      </c>
      <c r="E3" s="675"/>
      <c r="F3" s="699"/>
    </row>
    <row r="4" spans="1:6" s="676" customFormat="1" ht="24.75" thickBot="1">
      <c r="A4" s="702"/>
      <c r="B4" s="634" t="s">
        <v>59</v>
      </c>
      <c r="C4" s="635" t="str">
        <f>+'2.1.sz.mell  '!C4</f>
        <v>2018. évi előirányzat</v>
      </c>
      <c r="D4" s="634" t="s">
        <v>59</v>
      </c>
      <c r="E4" s="654" t="str">
        <f>+'2.1.sz.mell  '!C4</f>
        <v>2018. évi előirányzat</v>
      </c>
      <c r="F4" s="699"/>
    </row>
    <row r="5" spans="1:6" s="676" customFormat="1" ht="13.5" thickBot="1">
      <c r="A5" s="220"/>
      <c r="B5" s="221" t="s">
        <v>490</v>
      </c>
      <c r="C5" s="222" t="s">
        <v>491</v>
      </c>
      <c r="D5" s="221" t="s">
        <v>492</v>
      </c>
      <c r="E5" s="223" t="s">
        <v>494</v>
      </c>
      <c r="F5" s="699"/>
    </row>
    <row r="6" spans="1:6" ht="12.75" customHeight="1">
      <c r="A6" s="677" t="s">
        <v>17</v>
      </c>
      <c r="B6" s="237" t="s">
        <v>379</v>
      </c>
      <c r="C6" s="678">
        <v>5400000</v>
      </c>
      <c r="D6" s="237" t="s">
        <v>222</v>
      </c>
      <c r="E6" s="40">
        <f>'1.1.sz.mell.'!C115</f>
        <v>1000000</v>
      </c>
      <c r="F6" s="699"/>
    </row>
    <row r="7" spans="1:6" ht="12.75">
      <c r="A7" s="679" t="s">
        <v>18</v>
      </c>
      <c r="B7" s="227" t="s">
        <v>380</v>
      </c>
      <c r="C7" s="42"/>
      <c r="D7" s="227" t="s">
        <v>385</v>
      </c>
      <c r="E7" s="43"/>
      <c r="F7" s="699"/>
    </row>
    <row r="8" spans="1:6" ht="12.75" customHeight="1">
      <c r="A8" s="679" t="s">
        <v>19</v>
      </c>
      <c r="B8" s="227" t="s">
        <v>10</v>
      </c>
      <c r="C8" s="42">
        <f>'1.1.sz.mell.'!C46</f>
        <v>0</v>
      </c>
      <c r="D8" s="227" t="s">
        <v>181</v>
      </c>
      <c r="E8" s="43">
        <v>34752885</v>
      </c>
      <c r="F8" s="699"/>
    </row>
    <row r="9" spans="1:6" ht="12.75" customHeight="1">
      <c r="A9" s="679" t="s">
        <v>20</v>
      </c>
      <c r="B9" s="227" t="s">
        <v>381</v>
      </c>
      <c r="C9" s="42">
        <f>'1.1.sz.mell.'!C57</f>
        <v>8279795</v>
      </c>
      <c r="D9" s="227" t="s">
        <v>386</v>
      </c>
      <c r="E9" s="43"/>
      <c r="F9" s="699"/>
    </row>
    <row r="10" spans="1:6" ht="12.75" customHeight="1">
      <c r="A10" s="679" t="s">
        <v>21</v>
      </c>
      <c r="B10" s="227" t="s">
        <v>382</v>
      </c>
      <c r="C10" s="42"/>
      <c r="D10" s="227" t="s">
        <v>224</v>
      </c>
      <c r="E10" s="43">
        <v>5400000</v>
      </c>
      <c r="F10" s="699"/>
    </row>
    <row r="11" spans="1:6" ht="12.75" customHeight="1">
      <c r="A11" s="679" t="s">
        <v>22</v>
      </c>
      <c r="B11" s="227" t="s">
        <v>383</v>
      </c>
      <c r="C11" s="444"/>
      <c r="D11" s="300"/>
      <c r="E11" s="43"/>
      <c r="F11" s="699"/>
    </row>
    <row r="12" spans="1:6" ht="12.75" customHeight="1">
      <c r="A12" s="679" t="s">
        <v>23</v>
      </c>
      <c r="B12" s="680"/>
      <c r="C12" s="42"/>
      <c r="D12" s="300"/>
      <c r="E12" s="43"/>
      <c r="F12" s="699"/>
    </row>
    <row r="13" spans="1:6" ht="12.75" customHeight="1">
      <c r="A13" s="679" t="s">
        <v>24</v>
      </c>
      <c r="B13" s="680"/>
      <c r="C13" s="42"/>
      <c r="D13" s="300"/>
      <c r="E13" s="43"/>
      <c r="F13" s="699"/>
    </row>
    <row r="14" spans="1:6" ht="12.75" customHeight="1">
      <c r="A14" s="679" t="s">
        <v>25</v>
      </c>
      <c r="B14" s="681"/>
      <c r="C14" s="444"/>
      <c r="D14" s="300"/>
      <c r="E14" s="43"/>
      <c r="F14" s="699"/>
    </row>
    <row r="15" spans="1:6" ht="12.75">
      <c r="A15" s="679" t="s">
        <v>26</v>
      </c>
      <c r="B15" s="680"/>
      <c r="C15" s="444"/>
      <c r="D15" s="300"/>
      <c r="E15" s="43"/>
      <c r="F15" s="699"/>
    </row>
    <row r="16" spans="1:6" ht="12.75" customHeight="1" thickBot="1">
      <c r="A16" s="682" t="s">
        <v>27</v>
      </c>
      <c r="B16" s="683"/>
      <c r="C16" s="438"/>
      <c r="D16" s="226" t="s">
        <v>48</v>
      </c>
      <c r="E16" s="219"/>
      <c r="F16" s="699"/>
    </row>
    <row r="17" spans="1:6" ht="15.75" customHeight="1" thickBot="1">
      <c r="A17" s="225" t="s">
        <v>28</v>
      </c>
      <c r="B17" s="69" t="s">
        <v>393</v>
      </c>
      <c r="C17" s="214">
        <f>+C6+C8+C9+C11+C12+C13+C14+C15+C16</f>
        <v>13679795</v>
      </c>
      <c r="D17" s="69" t="s">
        <v>394</v>
      </c>
      <c r="E17" s="218">
        <f>+E6+E8+E10+E11+E12+E13+E14+E15+E16</f>
        <v>41152885</v>
      </c>
      <c r="F17" s="699"/>
    </row>
    <row r="18" spans="1:6" ht="12.75" customHeight="1">
      <c r="A18" s="677" t="s">
        <v>29</v>
      </c>
      <c r="B18" s="233" t="s">
        <v>240</v>
      </c>
      <c r="C18" s="684">
        <f>SUM(C19:C23)</f>
        <v>35752885</v>
      </c>
      <c r="D18" s="227" t="s">
        <v>185</v>
      </c>
      <c r="E18" s="40"/>
      <c r="F18" s="699"/>
    </row>
    <row r="19" spans="1:6" ht="12.75" customHeight="1">
      <c r="A19" s="679" t="s">
        <v>30</v>
      </c>
      <c r="B19" s="234" t="s">
        <v>229</v>
      </c>
      <c r="C19" s="42">
        <v>35752885</v>
      </c>
      <c r="D19" s="227" t="s">
        <v>188</v>
      </c>
      <c r="E19" s="43"/>
      <c r="F19" s="699"/>
    </row>
    <row r="20" spans="1:6" ht="12.75" customHeight="1">
      <c r="A20" s="677" t="s">
        <v>31</v>
      </c>
      <c r="B20" s="234" t="s">
        <v>230</v>
      </c>
      <c r="C20" s="42"/>
      <c r="D20" s="227" t="s">
        <v>150</v>
      </c>
      <c r="E20" s="43"/>
      <c r="F20" s="699"/>
    </row>
    <row r="21" spans="1:6" ht="12.75" customHeight="1">
      <c r="A21" s="679" t="s">
        <v>32</v>
      </c>
      <c r="B21" s="234" t="s">
        <v>231</v>
      </c>
      <c r="C21" s="42"/>
      <c r="D21" s="227" t="s">
        <v>151</v>
      </c>
      <c r="E21" s="43"/>
      <c r="F21" s="699"/>
    </row>
    <row r="22" spans="1:6" ht="12.75" customHeight="1">
      <c r="A22" s="677" t="s">
        <v>33</v>
      </c>
      <c r="B22" s="234" t="s">
        <v>232</v>
      </c>
      <c r="C22" s="42"/>
      <c r="D22" s="226" t="s">
        <v>228</v>
      </c>
      <c r="E22" s="43"/>
      <c r="F22" s="699"/>
    </row>
    <row r="23" spans="1:6" ht="12.75" customHeight="1">
      <c r="A23" s="679" t="s">
        <v>34</v>
      </c>
      <c r="B23" s="235" t="s">
        <v>233</v>
      </c>
      <c r="C23" s="42"/>
      <c r="D23" s="227" t="s">
        <v>189</v>
      </c>
      <c r="E23" s="43"/>
      <c r="F23" s="699"/>
    </row>
    <row r="24" spans="1:6" ht="12.75" customHeight="1">
      <c r="A24" s="677" t="s">
        <v>35</v>
      </c>
      <c r="B24" s="236" t="s">
        <v>234</v>
      </c>
      <c r="C24" s="228">
        <f>+C25+C26+C27+C28+C29</f>
        <v>0</v>
      </c>
      <c r="D24" s="237" t="s">
        <v>187</v>
      </c>
      <c r="E24" s="43"/>
      <c r="F24" s="699"/>
    </row>
    <row r="25" spans="1:6" ht="12.75" customHeight="1">
      <c r="A25" s="679" t="s">
        <v>36</v>
      </c>
      <c r="B25" s="235" t="s">
        <v>235</v>
      </c>
      <c r="C25" s="42"/>
      <c r="D25" s="237" t="s">
        <v>387</v>
      </c>
      <c r="E25" s="43"/>
      <c r="F25" s="699"/>
    </row>
    <row r="26" spans="1:6" ht="12.75" customHeight="1">
      <c r="A26" s="677" t="s">
        <v>37</v>
      </c>
      <c r="B26" s="235" t="s">
        <v>236</v>
      </c>
      <c r="C26" s="42"/>
      <c r="D26" s="232"/>
      <c r="E26" s="43"/>
      <c r="F26" s="699"/>
    </row>
    <row r="27" spans="1:6" ht="12.75" customHeight="1">
      <c r="A27" s="679" t="s">
        <v>38</v>
      </c>
      <c r="B27" s="234" t="s">
        <v>237</v>
      </c>
      <c r="C27" s="42"/>
      <c r="D27" s="232"/>
      <c r="E27" s="43"/>
      <c r="F27" s="699"/>
    </row>
    <row r="28" spans="1:6" ht="12.75" customHeight="1">
      <c r="A28" s="677" t="s">
        <v>39</v>
      </c>
      <c r="B28" s="685" t="s">
        <v>238</v>
      </c>
      <c r="C28" s="42"/>
      <c r="D28" s="680"/>
      <c r="E28" s="43"/>
      <c r="F28" s="699"/>
    </row>
    <row r="29" spans="1:6" ht="12.75" customHeight="1" thickBot="1">
      <c r="A29" s="679" t="s">
        <v>40</v>
      </c>
      <c r="B29" s="686" t="s">
        <v>239</v>
      </c>
      <c r="C29" s="42"/>
      <c r="D29" s="232"/>
      <c r="E29" s="43"/>
      <c r="F29" s="699"/>
    </row>
    <row r="30" spans="1:6" ht="21.75" customHeight="1" thickBot="1">
      <c r="A30" s="225" t="s">
        <v>41</v>
      </c>
      <c r="B30" s="69" t="s">
        <v>384</v>
      </c>
      <c r="C30" s="214">
        <f>+C18+C24</f>
        <v>35752885</v>
      </c>
      <c r="D30" s="69" t="s">
        <v>388</v>
      </c>
      <c r="E30" s="218">
        <f>SUM(E18:E29)</f>
        <v>0</v>
      </c>
      <c r="F30" s="699"/>
    </row>
    <row r="31" spans="1:6" ht="13.5" thickBot="1">
      <c r="A31" s="225" t="s">
        <v>42</v>
      </c>
      <c r="B31" s="229" t="s">
        <v>389</v>
      </c>
      <c r="C31" s="230">
        <f>+C17+C30</f>
        <v>49432680</v>
      </c>
      <c r="D31" s="229" t="s">
        <v>390</v>
      </c>
      <c r="E31" s="230">
        <f>+E17+E30</f>
        <v>41152885</v>
      </c>
      <c r="F31" s="699"/>
    </row>
    <row r="32" spans="1:6" ht="13.5" thickBot="1">
      <c r="A32" s="225" t="s">
        <v>43</v>
      </c>
      <c r="B32" s="229" t="s">
        <v>163</v>
      </c>
      <c r="C32" s="230">
        <f>IF(C17-E17&lt;0,E17-C17,"-")</f>
        <v>27473090</v>
      </c>
      <c r="D32" s="229" t="s">
        <v>164</v>
      </c>
      <c r="E32" s="230" t="str">
        <f>IF(C17-E17&gt;0,C17-E17,"-")</f>
        <v>-</v>
      </c>
      <c r="F32" s="699"/>
    </row>
    <row r="33" spans="1:6" ht="13.5" thickBot="1">
      <c r="A33" s="225" t="s">
        <v>44</v>
      </c>
      <c r="B33" s="229" t="s">
        <v>563</v>
      </c>
      <c r="C33" s="230" t="str">
        <f>IF(C31-E31&lt;0,E31-C31,"-")</f>
        <v>-</v>
      </c>
      <c r="D33" s="229" t="s">
        <v>564</v>
      </c>
      <c r="E33" s="230">
        <f>IF(C31-E31&gt;0,C31-E31,"-")</f>
        <v>8279795</v>
      </c>
      <c r="F33" s="699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0" t="s">
        <v>145</v>
      </c>
      <c r="E1" s="73" t="s">
        <v>149</v>
      </c>
    </row>
    <row r="3" spans="1:5" ht="12.75">
      <c r="A3" s="79"/>
      <c r="B3" s="80"/>
      <c r="C3" s="79"/>
      <c r="D3" s="82"/>
      <c r="E3" s="80"/>
    </row>
    <row r="4" spans="1:5" ht="15.75">
      <c r="A4" s="48" t="str">
        <f>+ÖSSZEFÜGGÉSEK!A5</f>
        <v>2018. évi előirányzat BEVÉTELEK</v>
      </c>
      <c r="B4" s="81"/>
      <c r="C4" s="90"/>
      <c r="D4" s="82"/>
      <c r="E4" s="80"/>
    </row>
    <row r="5" spans="1:5" ht="12.75">
      <c r="A5" s="79"/>
      <c r="B5" s="80"/>
      <c r="C5" s="79"/>
      <c r="D5" s="82"/>
      <c r="E5" s="80"/>
    </row>
    <row r="6" spans="1:5" ht="12.75">
      <c r="A6" s="79" t="s">
        <v>542</v>
      </c>
      <c r="B6" s="80">
        <f>+'1.1.sz.mell.'!C62</f>
        <v>502386749</v>
      </c>
      <c r="C6" s="79" t="s">
        <v>484</v>
      </c>
      <c r="D6" s="82">
        <f>+'2.1.sz.mell  '!C18+'2.2.sz.mell  '!C17</f>
        <v>502386749</v>
      </c>
      <c r="E6" s="80">
        <f aca="true" t="shared" si="0" ref="E6:E15">+B6-D6</f>
        <v>0</v>
      </c>
    </row>
    <row r="7" spans="1:5" ht="12.75">
      <c r="A7" s="79" t="s">
        <v>543</v>
      </c>
      <c r="B7" s="80">
        <f>+'1.1.sz.mell.'!C86</f>
        <v>54934828</v>
      </c>
      <c r="C7" s="79" t="s">
        <v>485</v>
      </c>
      <c r="D7" s="82">
        <f>+'2.1.sz.mell  '!C29+'2.2.sz.mell  '!C30</f>
        <v>54934828</v>
      </c>
      <c r="E7" s="80">
        <f t="shared" si="0"/>
        <v>0</v>
      </c>
    </row>
    <row r="8" spans="1:5" ht="12.75">
      <c r="A8" s="79" t="s">
        <v>544</v>
      </c>
      <c r="B8" s="80">
        <f>+'1.1.sz.mell.'!C87</f>
        <v>557321577</v>
      </c>
      <c r="C8" s="79" t="s">
        <v>486</v>
      </c>
      <c r="D8" s="82">
        <f>+'2.1.sz.mell  '!C30+'2.2.sz.mell  '!C31</f>
        <v>557321577</v>
      </c>
      <c r="E8" s="80">
        <f t="shared" si="0"/>
        <v>0</v>
      </c>
    </row>
    <row r="9" spans="1:5" ht="12.75">
      <c r="A9" s="79"/>
      <c r="B9" s="80"/>
      <c r="C9" s="79"/>
      <c r="D9" s="82"/>
      <c r="E9" s="80"/>
    </row>
    <row r="10" spans="1:5" ht="12.75">
      <c r="A10" s="79"/>
      <c r="B10" s="80"/>
      <c r="C10" s="79"/>
      <c r="D10" s="82"/>
      <c r="E10" s="80"/>
    </row>
    <row r="11" spans="1:5" ht="15.75">
      <c r="A11" s="48" t="str">
        <f>+ÖSSZEFÜGGÉSEK!A12</f>
        <v>2018. évi előirányzat KIADÁSOK</v>
      </c>
      <c r="B11" s="81"/>
      <c r="C11" s="90"/>
      <c r="D11" s="82"/>
      <c r="E11" s="80"/>
    </row>
    <row r="12" spans="1:5" ht="12.75">
      <c r="A12" s="79"/>
      <c r="B12" s="80"/>
      <c r="C12" s="79"/>
      <c r="D12" s="82"/>
      <c r="E12" s="80"/>
    </row>
    <row r="13" spans="1:5" ht="12.75">
      <c r="A13" s="79" t="s">
        <v>545</v>
      </c>
      <c r="B13" s="80">
        <f>+'1.1.sz.mell.'!C128</f>
        <v>549041782</v>
      </c>
      <c r="C13" s="79" t="s">
        <v>487</v>
      </c>
      <c r="D13" s="82">
        <f>+'2.1.sz.mell  '!E18+'2.2.sz.mell  '!E17</f>
        <v>549041782</v>
      </c>
      <c r="E13" s="80">
        <f t="shared" si="0"/>
        <v>0</v>
      </c>
    </row>
    <row r="14" spans="1:5" ht="12.75">
      <c r="A14" s="79" t="s">
        <v>546</v>
      </c>
      <c r="B14" s="80">
        <f>+'1.1.sz.mell.'!C153</f>
        <v>8279795</v>
      </c>
      <c r="C14" s="79" t="s">
        <v>488</v>
      </c>
      <c r="D14" s="82">
        <f>+'2.1.sz.mell  '!E29+'2.2.sz.mell  '!E30</f>
        <v>8279795</v>
      </c>
      <c r="E14" s="80">
        <f t="shared" si="0"/>
        <v>0</v>
      </c>
    </row>
    <row r="15" spans="1:5" ht="12.75">
      <c r="A15" s="79" t="s">
        <v>547</v>
      </c>
      <c r="B15" s="80">
        <f>+'1.1.sz.mell.'!C154</f>
        <v>557321577</v>
      </c>
      <c r="C15" s="79" t="s">
        <v>489</v>
      </c>
      <c r="D15" s="82">
        <f>+'2.1.sz.mell  '!E30+'2.2.sz.mell  '!E31</f>
        <v>557321577</v>
      </c>
      <c r="E15" s="80">
        <f t="shared" si="0"/>
        <v>0</v>
      </c>
    </row>
    <row r="16" spans="1:5" ht="12.75">
      <c r="A16" s="71"/>
      <c r="B16" s="71"/>
      <c r="C16" s="79"/>
      <c r="D16" s="82"/>
      <c r="E16" s="72"/>
    </row>
    <row r="17" spans="1:5" ht="12.75">
      <c r="A17" s="71"/>
      <c r="B17" s="71"/>
      <c r="C17" s="71"/>
      <c r="D17" s="71"/>
      <c r="E17" s="71"/>
    </row>
    <row r="18" spans="1:5" ht="12.75">
      <c r="A18" s="71"/>
      <c r="B18" s="71"/>
      <c r="C18" s="71"/>
      <c r="D18" s="71"/>
      <c r="E18" s="71"/>
    </row>
    <row r="19" spans="1:5" ht="12.75">
      <c r="A19" s="71"/>
      <c r="B19" s="71"/>
      <c r="C19" s="71"/>
      <c r="D19" s="71"/>
      <c r="E19" s="71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50" workbookViewId="0" topLeftCell="A1">
      <selection activeCell="B2" sqref="B2"/>
    </sheetView>
  </sheetViews>
  <sheetFormatPr defaultColWidth="9.00390625" defaultRowHeight="12.75"/>
  <cols>
    <col min="1" max="1" width="5.625" style="93" customWidth="1"/>
    <col min="2" max="2" width="35.625" style="93" customWidth="1"/>
    <col min="3" max="6" width="14.00390625" style="93" customWidth="1"/>
    <col min="7" max="16384" width="9.375" style="93" customWidth="1"/>
  </cols>
  <sheetData>
    <row r="1" spans="1:6" ht="33" customHeight="1">
      <c r="A1" s="703" t="s">
        <v>565</v>
      </c>
      <c r="B1" s="703"/>
      <c r="C1" s="703"/>
      <c r="D1" s="703"/>
      <c r="E1" s="703"/>
      <c r="F1" s="703"/>
    </row>
    <row r="2" spans="1:7" ht="15.75" customHeight="1" thickBot="1">
      <c r="A2" s="94"/>
      <c r="B2" s="94"/>
      <c r="C2" s="704"/>
      <c r="D2" s="704"/>
      <c r="E2" s="711" t="str">
        <f>'2.2.sz.mell  '!E2</f>
        <v>Forintban!</v>
      </c>
      <c r="F2" s="711"/>
      <c r="G2" s="100"/>
    </row>
    <row r="3" spans="1:6" ht="63" customHeight="1">
      <c r="A3" s="707" t="s">
        <v>15</v>
      </c>
      <c r="B3" s="709" t="s">
        <v>191</v>
      </c>
      <c r="C3" s="709" t="s">
        <v>244</v>
      </c>
      <c r="D3" s="709"/>
      <c r="E3" s="709"/>
      <c r="F3" s="705" t="s">
        <v>499</v>
      </c>
    </row>
    <row r="4" spans="1:6" ht="15.75" thickBot="1">
      <c r="A4" s="708"/>
      <c r="B4" s="710"/>
      <c r="C4" s="666">
        <f>+LEFT(ÖSSZEFÜGGÉSEK!A5,4)+1</f>
        <v>2019</v>
      </c>
      <c r="D4" s="666">
        <f>+C4+1</f>
        <v>2020</v>
      </c>
      <c r="E4" s="666">
        <f>+D4+1</f>
        <v>2021</v>
      </c>
      <c r="F4" s="706"/>
    </row>
    <row r="5" spans="1:6" ht="15.75" thickBot="1">
      <c r="A5" s="97"/>
      <c r="B5" s="98" t="s">
        <v>490</v>
      </c>
      <c r="C5" s="98" t="s">
        <v>491</v>
      </c>
      <c r="D5" s="98" t="s">
        <v>492</v>
      </c>
      <c r="E5" s="98" t="s">
        <v>494</v>
      </c>
      <c r="F5" s="99" t="s">
        <v>493</v>
      </c>
    </row>
    <row r="6" spans="1:6" ht="15">
      <c r="A6" s="96" t="s">
        <v>17</v>
      </c>
      <c r="B6" s="108"/>
      <c r="C6" s="363"/>
      <c r="D6" s="363"/>
      <c r="E6" s="363"/>
      <c r="F6" s="364">
        <f>SUM(C6:E6)</f>
        <v>0</v>
      </c>
    </row>
    <row r="7" spans="1:6" ht="15">
      <c r="A7" s="95" t="s">
        <v>18</v>
      </c>
      <c r="B7" s="109"/>
      <c r="C7" s="365"/>
      <c r="D7" s="365"/>
      <c r="E7" s="365"/>
      <c r="F7" s="366">
        <f>SUM(C7:E7)</f>
        <v>0</v>
      </c>
    </row>
    <row r="8" spans="1:6" ht="15">
      <c r="A8" s="95" t="s">
        <v>19</v>
      </c>
      <c r="B8" s="109"/>
      <c r="C8" s="365"/>
      <c r="D8" s="365"/>
      <c r="E8" s="365"/>
      <c r="F8" s="366">
        <f>SUM(C8:E8)</f>
        <v>0</v>
      </c>
    </row>
    <row r="9" spans="1:6" ht="15">
      <c r="A9" s="95" t="s">
        <v>20</v>
      </c>
      <c r="B9" s="109"/>
      <c r="C9" s="365"/>
      <c r="D9" s="365"/>
      <c r="E9" s="365"/>
      <c r="F9" s="366">
        <f>SUM(C9:E9)</f>
        <v>0</v>
      </c>
    </row>
    <row r="10" spans="1:6" ht="15.75" thickBot="1">
      <c r="A10" s="101" t="s">
        <v>21</v>
      </c>
      <c r="B10" s="110"/>
      <c r="C10" s="367"/>
      <c r="D10" s="367"/>
      <c r="E10" s="367"/>
      <c r="F10" s="366">
        <f>SUM(C10:E10)</f>
        <v>0</v>
      </c>
    </row>
    <row r="11" spans="1:6" s="669" customFormat="1" ht="15" thickBot="1">
      <c r="A11" s="667" t="s">
        <v>22</v>
      </c>
      <c r="B11" s="668" t="s">
        <v>192</v>
      </c>
      <c r="C11" s="368">
        <f>SUM(C6:C10)</f>
        <v>0</v>
      </c>
      <c r="D11" s="368">
        <f>SUM(D6:D10)</f>
        <v>0</v>
      </c>
      <c r="E11" s="368">
        <f>SUM(E6:E10)</f>
        <v>0</v>
      </c>
      <c r="F11" s="369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1/2018. (III.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Tyukod PH</cp:lastModifiedBy>
  <cp:lastPrinted>2018-03-19T16:55:23Z</cp:lastPrinted>
  <dcterms:created xsi:type="dcterms:W3CDTF">1999-10-30T10:30:45Z</dcterms:created>
  <dcterms:modified xsi:type="dcterms:W3CDTF">2018-03-19T19:47:00Z</dcterms:modified>
  <cp:category/>
  <cp:version/>
  <cp:contentType/>
  <cp:contentStatus/>
</cp:coreProperties>
</file>