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980" firstSheet="1" activeTab="1"/>
  </bookViews>
  <sheets>
    <sheet name="2-3.mell" sheetId="1" r:id="rId1"/>
    <sheet name="4.mell" sheetId="2" r:id="rId2"/>
    <sheet name="4.1" sheetId="3" r:id="rId3"/>
    <sheet name="4.2" sheetId="4" r:id="rId4"/>
    <sheet name="4.3" sheetId="5" r:id="rId5"/>
    <sheet name="5.mell" sheetId="6" r:id="rId6"/>
    <sheet name="5.1" sheetId="7" r:id="rId7"/>
    <sheet name="5.2" sheetId="8" r:id="rId8"/>
    <sheet name="5.3" sheetId="9" r:id="rId9"/>
    <sheet name="7-8.mell." sheetId="10" r:id="rId10"/>
    <sheet name="9.1-9.2" sheetId="11" r:id="rId11"/>
    <sheet name="9.3. mell." sheetId="12" r:id="rId12"/>
    <sheet name="10 mell" sheetId="13" r:id="rId13"/>
    <sheet name="11-11.2" sheetId="14" r:id="rId14"/>
    <sheet name="12 mell" sheetId="15" r:id="rId15"/>
    <sheet name="13 mell." sheetId="16" r:id="rId16"/>
    <sheet name="14 mell." sheetId="17" r:id="rId17"/>
  </sheets>
  <externalReferences>
    <externalReference r:id="rId20"/>
    <externalReference r:id="rId21"/>
  </externalReferences>
  <definedNames>
    <definedName name="_xlnm.Print_Titles" localSheetId="2">'4.1'!$6:$8</definedName>
    <definedName name="_xlnm.Print_Titles" localSheetId="6">'5.1'!$6:$11</definedName>
    <definedName name="_xlnm.Print_Area" localSheetId="13">'11-11.2'!$A$1:$F$70</definedName>
    <definedName name="_xlnm.Print_Area" localSheetId="14">'12 mell'!$A$1:$N$34</definedName>
    <definedName name="_xlnm.Print_Area" localSheetId="15">'13 mell.'!$A$1:$J$23</definedName>
    <definedName name="_xlnm.Print_Area" localSheetId="16">'14 mell.'!$A$1:$D$18</definedName>
    <definedName name="_xlnm.Print_Area" localSheetId="0">'2-3.mell'!$A$1:$E$51</definedName>
    <definedName name="_xlnm.Print_Area" localSheetId="2">'4.1'!$A$1:$N$259</definedName>
    <definedName name="_xlnm.Print_Area" localSheetId="3">'4.2'!$A$1:$N$51</definedName>
    <definedName name="_xlnm.Print_Area" localSheetId="4">'4.3'!$A$1:$N$259</definedName>
    <definedName name="_xlnm.Print_Area" localSheetId="1">'4.mell'!$A$1:$M$65</definedName>
    <definedName name="_xlnm.Print_Area" localSheetId="6">'5.1'!$A$1:$L$284</definedName>
    <definedName name="_xlnm.Print_Area" localSheetId="7">'5.2'!$A$1:$L$62</definedName>
    <definedName name="_xlnm.Print_Area" localSheetId="8">'5.3'!$A$1:$L$260</definedName>
    <definedName name="_xlnm.Print_Area" localSheetId="5">'5.mell'!$A$1:$K$61</definedName>
    <definedName name="_xlnm.Print_Area" localSheetId="9">'7-8.mell.'!$A$1:$E$74</definedName>
    <definedName name="_xlnm.Print_Area" localSheetId="10">'9.1-9.2'!$A$1:$K$107</definedName>
  </definedNames>
  <calcPr fullCalcOnLoad="1"/>
</workbook>
</file>

<file path=xl/sharedStrings.xml><?xml version="1.0" encoding="utf-8"?>
<sst xmlns="http://schemas.openxmlformats.org/spreadsheetml/2006/main" count="2215" uniqueCount="782">
  <si>
    <t xml:space="preserve">                                    Dorog Város Önkormányzat</t>
  </si>
  <si>
    <t xml:space="preserve">                                             pénzügyi mérleg</t>
  </si>
  <si>
    <t>BEVÉTELEK</t>
  </si>
  <si>
    <t xml:space="preserve">Adatok: ezer forintban </t>
  </si>
  <si>
    <t>Sor-</t>
  </si>
  <si>
    <t>Megnevezés</t>
  </si>
  <si>
    <t>Összesen</t>
  </si>
  <si>
    <t>szám</t>
  </si>
  <si>
    <t>1.</t>
  </si>
  <si>
    <t>2.</t>
  </si>
  <si>
    <t>3.</t>
  </si>
  <si>
    <t>4.</t>
  </si>
  <si>
    <t>5.</t>
  </si>
  <si>
    <t>6.</t>
  </si>
  <si>
    <t>7.</t>
  </si>
  <si>
    <t>8.</t>
  </si>
  <si>
    <t>9.</t>
  </si>
  <si>
    <t>10.</t>
  </si>
  <si>
    <t>11.</t>
  </si>
  <si>
    <t>14.</t>
  </si>
  <si>
    <t>KIADÁSOK</t>
  </si>
  <si>
    <t xml:space="preserve">    Adatok: ezer forintban </t>
  </si>
  <si>
    <t>KIADÁSOK FŐÖSSZEGE</t>
  </si>
  <si>
    <t>BEVÉTEL</t>
  </si>
  <si>
    <t>KIADÁS</t>
  </si>
  <si>
    <t>Egyenleg</t>
  </si>
  <si>
    <t>Dorog Város Önkormányzat</t>
  </si>
  <si>
    <t>Bevételi összesítő</t>
  </si>
  <si>
    <t>Adatok: ezer forintban</t>
  </si>
  <si>
    <t xml:space="preserve">Költségvetési cím </t>
  </si>
  <si>
    <t>Költségv.</t>
  </si>
  <si>
    <t>és megnevezés</t>
  </si>
  <si>
    <t>bevételi</t>
  </si>
  <si>
    <t>főösszeg</t>
  </si>
  <si>
    <t xml:space="preserve">     Eredeti előirányzat</t>
  </si>
  <si>
    <t xml:space="preserve">          Eredeti előirányzat</t>
  </si>
  <si>
    <t>Polgármesteri Hivatal</t>
  </si>
  <si>
    <t xml:space="preserve">       Eredeti előirányzat</t>
  </si>
  <si>
    <t>Kiadási összesítő</t>
  </si>
  <si>
    <t>Költségvetési cím és</t>
  </si>
  <si>
    <t>Működési kiadás</t>
  </si>
  <si>
    <t>Felhalmozási kiadás</t>
  </si>
  <si>
    <t>alcím megnevezés</t>
  </si>
  <si>
    <t>Felújítás</t>
  </si>
  <si>
    <t>Beruházás</t>
  </si>
  <si>
    <t xml:space="preserve">         Eredeti előirányzat</t>
  </si>
  <si>
    <t xml:space="preserve">        Eredeti előirányzat</t>
  </si>
  <si>
    <t>1. cím költségvetési főösszege</t>
  </si>
  <si>
    <t>Eredeti előirányzat</t>
  </si>
  <si>
    <t>Intézményfinanszírozás</t>
  </si>
  <si>
    <t>2. cím költségvetési főösszege</t>
  </si>
  <si>
    <t xml:space="preserve">                 Dorog Város Önkormányzat</t>
  </si>
  <si>
    <t xml:space="preserve">        Működésre átadott pénzeszközök és</t>
  </si>
  <si>
    <t xml:space="preserve">                        egyéb támogatások</t>
  </si>
  <si>
    <t xml:space="preserve">                                                            Adatok: ezer forintban</t>
  </si>
  <si>
    <t>Cím és</t>
  </si>
  <si>
    <t>alcím</t>
  </si>
  <si>
    <t>Működésre átadott pénzeszk. és támogatás össz.</t>
  </si>
  <si>
    <t xml:space="preserve">                          Dorog Város Önkormányzat </t>
  </si>
  <si>
    <t xml:space="preserve">                                                               Adatok: ezer forintban</t>
  </si>
  <si>
    <t>I.</t>
  </si>
  <si>
    <t>II.</t>
  </si>
  <si>
    <t>III.</t>
  </si>
  <si>
    <t xml:space="preserve">                          Dorog Város Önkormányzat</t>
  </si>
  <si>
    <t xml:space="preserve">                               Felhalmozási kiadások</t>
  </si>
  <si>
    <t xml:space="preserve">                                       BERUHÁZÁS</t>
  </si>
  <si>
    <t>Alap</t>
  </si>
  <si>
    <t>ÁFA</t>
  </si>
  <si>
    <t xml:space="preserve">                                       FELÚJÍTÁS</t>
  </si>
  <si>
    <t xml:space="preserve">     Felhalmozásra átadott pénzeszközök és</t>
  </si>
  <si>
    <t xml:space="preserve">                                                      Adatok: ezer forintban</t>
  </si>
  <si>
    <t>Felhalmozási célú pénzeszköz átadás össz.</t>
  </si>
  <si>
    <t>Rendszeres sze-</t>
  </si>
  <si>
    <t>Részfoglalko-</t>
  </si>
  <si>
    <t>mélyi juttatásban</t>
  </si>
  <si>
    <t>zásúak</t>
  </si>
  <si>
    <t>részesülők</t>
  </si>
  <si>
    <t>2. Polgármesteri Hivatal</t>
  </si>
  <si>
    <t>Jegyző, aljegyző</t>
  </si>
  <si>
    <t>Osztályvezető</t>
  </si>
  <si>
    <t>Szervezési Osztály</t>
  </si>
  <si>
    <t>Pénzügyi Osztály</t>
  </si>
  <si>
    <t>Műszaki Osztály</t>
  </si>
  <si>
    <t>Személyi juttatások</t>
  </si>
  <si>
    <t>Munkaadókat terhelő járulékok</t>
  </si>
  <si>
    <t>Családsegítés</t>
  </si>
  <si>
    <t>Előirányzat felhasználási terv</t>
  </si>
  <si>
    <t>01. hó</t>
  </si>
  <si>
    <t>02. hó</t>
  </si>
  <si>
    <t>03. hó</t>
  </si>
  <si>
    <t>04. hó</t>
  </si>
  <si>
    <t>05. hó</t>
  </si>
  <si>
    <t>06. hó</t>
  </si>
  <si>
    <t>07. hó</t>
  </si>
  <si>
    <t>08. hó</t>
  </si>
  <si>
    <t>09. hó</t>
  </si>
  <si>
    <t>10. hó</t>
  </si>
  <si>
    <t>11. hó</t>
  </si>
  <si>
    <t>12. hó</t>
  </si>
  <si>
    <t xml:space="preserve">Önkormányzati bevételek </t>
  </si>
  <si>
    <t>Önkormányzati kiadások</t>
  </si>
  <si>
    <t>IV.</t>
  </si>
  <si>
    <t>V.</t>
  </si>
  <si>
    <t>VI.</t>
  </si>
  <si>
    <t>VII.</t>
  </si>
  <si>
    <t>alapján a közvetett támogatásokról</t>
  </si>
  <si>
    <t>Dologi kiadások</t>
  </si>
  <si>
    <t>Felújítások</t>
  </si>
  <si>
    <t>Beruházások</t>
  </si>
  <si>
    <t>1993. évi III. tv. (Szoc.tv.) 117.§</t>
  </si>
  <si>
    <t>Összesen:</t>
  </si>
  <si>
    <t>Intézmények</t>
  </si>
  <si>
    <t xml:space="preserve">   Adatok: ezer forintban</t>
  </si>
  <si>
    <t>Adatok:ezer forintban</t>
  </si>
  <si>
    <t>12. Személyi juttatás</t>
  </si>
  <si>
    <t>13. Munkaadói járulék</t>
  </si>
  <si>
    <t>14. Dologi kiadás</t>
  </si>
  <si>
    <t>19. Beruházás</t>
  </si>
  <si>
    <t>20. Felújítás</t>
  </si>
  <si>
    <t>21. Felhalmozási pénzeszköz átadás</t>
  </si>
  <si>
    <t>Köztemetés</t>
  </si>
  <si>
    <t>Város, községgazdálkodási szolgáltatás</t>
  </si>
  <si>
    <t>Gyermekvédelmi tv. 148. §. (5) bekezdése</t>
  </si>
  <si>
    <t>Idősek Otthona térítési díj kedvezménye</t>
  </si>
  <si>
    <t>EU-s forr.</t>
  </si>
  <si>
    <t xml:space="preserve">  - Idősek Otthona "A"</t>
  </si>
  <si>
    <t xml:space="preserve">  - Idősek Otthona "B"</t>
  </si>
  <si>
    <t>Közhasznú</t>
  </si>
  <si>
    <t>foglalkoztatottak</t>
  </si>
  <si>
    <t>Civil szervezetek támogatása</t>
  </si>
  <si>
    <t>Bérlakás felújítás</t>
  </si>
  <si>
    <t>Segédképletek</t>
  </si>
  <si>
    <t>Helyi önkormányzat</t>
  </si>
  <si>
    <t>Helyi Önkormányzat</t>
  </si>
  <si>
    <t>2. cím költségvetési főösszeg</t>
  </si>
  <si>
    <t>1. Önkormányzat</t>
  </si>
  <si>
    <t>Önkormányzat összesen</t>
  </si>
  <si>
    <t>Önkormányzati Hivatal finanszírozás</t>
  </si>
  <si>
    <t xml:space="preserve">     Intézményfinanszírozás</t>
  </si>
  <si>
    <t>Közfoglalkoz- tatottak</t>
  </si>
  <si>
    <t>Települési szilárd hulladékkezelési közszolgáltatási díj</t>
  </si>
  <si>
    <t>Kedvezményes óvodai, iskolai étkeztetés</t>
  </si>
  <si>
    <t>1-7. cím összesen</t>
  </si>
  <si>
    <t xml:space="preserve">    -Védőnői Szolgálat</t>
  </si>
  <si>
    <t>VIII.</t>
  </si>
  <si>
    <t>ellenőrzés</t>
  </si>
  <si>
    <t>Út, autópálya építése</t>
  </si>
  <si>
    <t>Dorog Város Egyesített Sportintézménye</t>
  </si>
  <si>
    <t xml:space="preserve"> - Uszoda</t>
  </si>
  <si>
    <t xml:space="preserve"> - Sportcsarnok</t>
  </si>
  <si>
    <t xml:space="preserve"> - Stadion</t>
  </si>
  <si>
    <t xml:space="preserve">  - Kincstári Szervezet</t>
  </si>
  <si>
    <t>Emberi Erőforrás Osztály</t>
  </si>
  <si>
    <t>Munkaszerződés</t>
  </si>
  <si>
    <t>Kimutatás az államháztartási törvény 24. §. (4) bekezdés  c. pontja</t>
  </si>
  <si>
    <t xml:space="preserve">        Eredeti előirányzat bérlakás</t>
  </si>
  <si>
    <t>Ell.</t>
  </si>
  <si>
    <t>Kincstár öszz.</t>
  </si>
  <si>
    <t>Közhatalmi bevételek</t>
  </si>
  <si>
    <t>Egyéb szociális pénzbeli ellátások</t>
  </si>
  <si>
    <t>Homlokzatfelújítási pályázat</t>
  </si>
  <si>
    <t>Sportlétesítmények működtetése és fejlesztése</t>
  </si>
  <si>
    <t>hazai for</t>
  </si>
  <si>
    <t xml:space="preserve">        Eredeti előirányzat </t>
  </si>
  <si>
    <t>KÖT</t>
  </si>
  <si>
    <t>ÖNK</t>
  </si>
  <si>
    <t>ÁLLIG</t>
  </si>
  <si>
    <t>Kötelező összesen</t>
  </si>
  <si>
    <t>Önkéntes összesen</t>
  </si>
  <si>
    <t>Államigazgatási összesen</t>
  </si>
  <si>
    <t>Működési célú támogatások államháztartáson belülről</t>
  </si>
  <si>
    <t xml:space="preserve">II. </t>
  </si>
  <si>
    <t>Felhalmozási célú támogatások államháztartáson belülről</t>
  </si>
  <si>
    <t>ebből - gépjárműadó</t>
  </si>
  <si>
    <t xml:space="preserve">         - építményadó</t>
  </si>
  <si>
    <t xml:space="preserve">         - iparűzési adó</t>
  </si>
  <si>
    <t xml:space="preserve">         - egyéb közhatalmi bevételek</t>
  </si>
  <si>
    <t>Működési bevételek</t>
  </si>
  <si>
    <t xml:space="preserve">V. </t>
  </si>
  <si>
    <t>Felhalmozási bevételek</t>
  </si>
  <si>
    <t>VI</t>
  </si>
  <si>
    <t>Működési célú átvett pénzeszközök</t>
  </si>
  <si>
    <t>Felhalmozási célú átvett pénzeszközök</t>
  </si>
  <si>
    <t>VIII</t>
  </si>
  <si>
    <t>Finanszírozási  bevételek</t>
  </si>
  <si>
    <t>Ellátottak pénzbeli juttatásai</t>
  </si>
  <si>
    <t>Egyéb működési célú kiadások</t>
  </si>
  <si>
    <t xml:space="preserve">           - tartalékok</t>
  </si>
  <si>
    <t xml:space="preserve">VII. </t>
  </si>
  <si>
    <t>Felhalmozási célú pénzeszköz átadás</t>
  </si>
  <si>
    <t>IX.</t>
  </si>
  <si>
    <t>Finanszírozási kiadások</t>
  </si>
  <si>
    <t xml:space="preserve">                           MÉRLEG</t>
  </si>
  <si>
    <t>ebből - hazai forrás</t>
  </si>
  <si>
    <t>BEVÉTELEK FŐÖSSZEGE</t>
  </si>
  <si>
    <t xml:space="preserve">         - Európai Uniós forrás</t>
  </si>
  <si>
    <t>3. Hétszínvirág Óvoda</t>
  </si>
  <si>
    <t>4. Petőfi Sándor Óvoda</t>
  </si>
  <si>
    <t>5. Zrínyi Ilona Óvoda</t>
  </si>
  <si>
    <t>7. Dr. Mosonyi A. Gondoz. Közp.</t>
  </si>
  <si>
    <t>8. Dr. Magyar K. Városi Bölcsőde</t>
  </si>
  <si>
    <t>9. Dorog Város Egyesített Sportin.</t>
  </si>
  <si>
    <t>10. Dorogi József Attila Művelődési Ház</t>
  </si>
  <si>
    <t>11. Kincstári Szervezet</t>
  </si>
  <si>
    <t>Műk.c.támog.áht-n belülről</t>
  </si>
  <si>
    <t>Felhalmozási célú támog.áht-n belülről</t>
  </si>
  <si>
    <t>Műk.c.átvett pénzeszköz</t>
  </si>
  <si>
    <t>Felhalm.c.átvett pénzeszköz</t>
  </si>
  <si>
    <t>Finanszírozási bevételek</t>
  </si>
  <si>
    <t>Önkormányzati támogatás</t>
  </si>
  <si>
    <t>Ellátottak pénzbeli jutttatásai</t>
  </si>
  <si>
    <t>6. Gáty Zoltán Városi Könyvtár és Helytörténeti Múzeium</t>
  </si>
  <si>
    <t>7. Dr. Mosonyi A. Gond. Közp.</t>
  </si>
  <si>
    <t>8. Dr. Magyar K. Városi Bölcs.</t>
  </si>
  <si>
    <t>9. Dorog Város Egyes.Sportint.</t>
  </si>
  <si>
    <t xml:space="preserve">6. Gáthy Z. Városi Könyvtár és Helytörténei Múzeum </t>
  </si>
  <si>
    <t>Műk.c.tám.áht-n belülről</t>
  </si>
  <si>
    <t>1-1. Önk.és önk.hivatalok jogalkotó és igazgatási feladatok</t>
  </si>
  <si>
    <t>Felhalm.c.pe.átadás</t>
  </si>
  <si>
    <t>Felhalm.c.pe. Átadás</t>
  </si>
  <si>
    <t>2-1. Önk.és önk.hiv.jogalkotó és igazgat.feladatok</t>
  </si>
  <si>
    <t>2-2. Orsz.gy.,önk.és európai parlamenti képviselőváll.</t>
  </si>
  <si>
    <t>3-4. Gáthy Z. Városi Könyvtár és Helytört.Múzeum</t>
  </si>
  <si>
    <t>3-8. Dorogi József Attila Művelődési Ház</t>
  </si>
  <si>
    <t>3-1. Hétszínvirág Óvoda</t>
  </si>
  <si>
    <t>3-2. Petőfi Sándor Óvoda</t>
  </si>
  <si>
    <t>3-3. Zrínyi Ilona Óvoda</t>
  </si>
  <si>
    <t>3-5. Dr. Mosonyi Albert Gondozási központ</t>
  </si>
  <si>
    <t>3-6. Dr. Magyar Károly Városi Bölcsőde</t>
  </si>
  <si>
    <t>3-7. Dorog Város Egyesített Sportintézménye</t>
  </si>
  <si>
    <t>3-9. Kincstári Szervezet</t>
  </si>
  <si>
    <t xml:space="preserve">   - Intézmény működtetés</t>
  </si>
  <si>
    <t>Szociális étkeztetés</t>
  </si>
  <si>
    <t>Dorogi Többcélú Kistérségi Társulás tagsági támogatás</t>
  </si>
  <si>
    <t>Települési támogatás</t>
  </si>
  <si>
    <t>Idősek karácsonya természetbeni támogatás</t>
  </si>
  <si>
    <t>Önkormányzati vagyonnal való gazdálk.kapcs.fel.</t>
  </si>
  <si>
    <t>Közművelődés-közösségi és társadalmi részvétel fejl.</t>
  </si>
  <si>
    <t>Önkorm.és önk.hiv. jogalkotó és ált.igazg.feladatok</t>
  </si>
  <si>
    <t xml:space="preserve">Általános tartalék </t>
  </si>
  <si>
    <t>6. Gáthy Z. Városi Könyvtár és Helytört. Múzeum</t>
  </si>
  <si>
    <t>7. Dr. Mosonyi Albert Gondozási Központ</t>
  </si>
  <si>
    <t>8. Dr. Magyar Károly Városi Bölcsőde</t>
  </si>
  <si>
    <t>9. Dorog Város Egyesített Sportintézménye</t>
  </si>
  <si>
    <t>Felsőoktatási tanulók települési támogatása</t>
  </si>
  <si>
    <t xml:space="preserve">                        Dorog Város Önkormányzat</t>
  </si>
  <si>
    <t xml:space="preserve">                                          Tartalék</t>
  </si>
  <si>
    <t xml:space="preserve">                                                                    Adatok: ezer forintban</t>
  </si>
  <si>
    <t>Általános tartalék</t>
  </si>
  <si>
    <t>Tartalék összesen</t>
  </si>
  <si>
    <t>1-3</t>
  </si>
  <si>
    <t>1-14</t>
  </si>
  <si>
    <t>2-1</t>
  </si>
  <si>
    <t>l. Működési célú támogatások államháztarton belülről</t>
  </si>
  <si>
    <t>2. Közhatalmi bevételek</t>
  </si>
  <si>
    <t>3. Működési bevételek</t>
  </si>
  <si>
    <t>4. Működési célú átvett pénzeszközök</t>
  </si>
  <si>
    <t>8. Működési bevételek összesen</t>
  </si>
  <si>
    <t xml:space="preserve">10 Felhalmozási c. átvett pénzeszköz </t>
  </si>
  <si>
    <t>9. Felhalmozási bevételek</t>
  </si>
  <si>
    <t>11 Felhalmozási bevételek összsen</t>
  </si>
  <si>
    <t>15. Ellátottak pénzbeli juttatásai</t>
  </si>
  <si>
    <t>16. Egyéb működési célú kiadások</t>
  </si>
  <si>
    <t xml:space="preserve">17. Likviditási c. hitel törlesztés </t>
  </si>
  <si>
    <t>18. Működési kiadások összesen (12-17)</t>
  </si>
  <si>
    <t>6. Likviditási c. hitel felvét</t>
  </si>
  <si>
    <t xml:space="preserve">BEVÉTELEK ÖSSZESEN </t>
  </si>
  <si>
    <t>2-3. Országos és helyi népszavazással kapcsolatos tevékenységek</t>
  </si>
  <si>
    <t>2-4. Támogatási célú finanszírozási műveletek</t>
  </si>
  <si>
    <t>2-3. Országos és helyi népszavazással kapcs.tev.</t>
  </si>
  <si>
    <t xml:space="preserve"> </t>
  </si>
  <si>
    <t>Ebből: - egyéb működési célú támogatás</t>
  </si>
  <si>
    <t>Polgárőrség támogatása</t>
  </si>
  <si>
    <t>Dorog Város Kulturális Közalapítvány támog.</t>
  </si>
  <si>
    <t>Védőnői Szolgálat</t>
  </si>
  <si>
    <t>Gyermekvédelmi pénzbeli és természetbeni ellátások</t>
  </si>
  <si>
    <t>Önkormányzat álltal folyósított ellátások összesen</t>
  </si>
  <si>
    <t>Játszóterek fejlesztése</t>
  </si>
  <si>
    <t>Közvillágítás</t>
  </si>
  <si>
    <t>Díszkivilágítás bővítése</t>
  </si>
  <si>
    <t>Informatikai és egyéb tárgyi eszköz beszerzés</t>
  </si>
  <si>
    <t>Egyesületi támogatások</t>
  </si>
  <si>
    <t>Kincstári Szervezet összesen</t>
  </si>
  <si>
    <t>3</t>
  </si>
  <si>
    <t>Kincsátri Szervezet és intézmények</t>
  </si>
  <si>
    <t>Polgármesteri Hivatal összesen</t>
  </si>
  <si>
    <t>Kiskértékű tárgyi eszköz beszerzés (informatikai, egyéb)</t>
  </si>
  <si>
    <t>Beruházás 1-3 cím összesen</t>
  </si>
  <si>
    <t>Buzánszky Stadion vásárlási részlet</t>
  </si>
  <si>
    <t>Járdafelújítások</t>
  </si>
  <si>
    <t>Felhalmozási céltartalék</t>
  </si>
  <si>
    <t>3-7.</t>
  </si>
  <si>
    <t>1</t>
  </si>
  <si>
    <t>Felhalmozási  céltartalék</t>
  </si>
  <si>
    <t>5.600</t>
  </si>
  <si>
    <t>5.583</t>
  </si>
  <si>
    <t>Buzánszky Jenő Stadion beruházás</t>
  </si>
  <si>
    <t>Dorog Város Önkormányzata</t>
  </si>
  <si>
    <t>A többéves kihatással járó döntések évenkénti bemutatása</t>
  </si>
  <si>
    <t>Költségv.kiadási főösszeg</t>
  </si>
  <si>
    <t>ezer forint</t>
  </si>
  <si>
    <t>1-2. Adó, vám és jövedéki igazgatás</t>
  </si>
  <si>
    <t>1-2. Adó, vám és jövedékigazgatás</t>
  </si>
  <si>
    <t xml:space="preserve">         - telekadó</t>
  </si>
  <si>
    <t xml:space="preserve">         - idegenforgalmi adó</t>
  </si>
  <si>
    <t xml:space="preserve">         - talajterhelési díj</t>
  </si>
  <si>
    <t>ell</t>
  </si>
  <si>
    <t>Önk. És Önk. Hivatalok jogalk. És ált.igazgatási tevékenység</t>
  </si>
  <si>
    <t>Köztemető fenntartás és működtetés</t>
  </si>
  <si>
    <t>Zöldfelület fejlesztés</t>
  </si>
  <si>
    <t>Turizmus fejlesztési támogatások és tevékenységek</t>
  </si>
  <si>
    <t>Város és községgazdálkodási egyéb szolgáltatások</t>
  </si>
  <si>
    <t>Támogatási célú finanszírozási műveletek</t>
  </si>
  <si>
    <t>Normatív támogatás átadása DTKT-nak</t>
  </si>
  <si>
    <t>Bejegyzett polgári önszerveződések</t>
  </si>
  <si>
    <t>Német Nemzetiségi E. Bányász Fúvószenekar</t>
  </si>
  <si>
    <t>Turizmusfejlesztési támogatások és tevékenységek</t>
  </si>
  <si>
    <t>TDM támogatása</t>
  </si>
  <si>
    <t xml:space="preserve">Szolidaritási hozzájárulás </t>
  </si>
  <si>
    <t>1-3. Köztemető-fenntartás és működtetés</t>
  </si>
  <si>
    <t>1-1</t>
  </si>
  <si>
    <t>1-22</t>
  </si>
  <si>
    <t>Bölcsődei kedvezményes étkeztetés, gondozási díj</t>
  </si>
  <si>
    <t>22. Finanszírozási kiadások</t>
  </si>
  <si>
    <t>7. Finanszírozási bevételek</t>
  </si>
  <si>
    <t>1-4. Önkormányzati rendezvények</t>
  </si>
  <si>
    <t>1-5. Önkotm.vagyonnal való gazd.kapcs.feladatok</t>
  </si>
  <si>
    <t>1-6. Informatikai fejlesztése, szolgáltatások</t>
  </si>
  <si>
    <t>1-7. Önkorm.elszámolasai a központi költségvetéssel</t>
  </si>
  <si>
    <t>1-8. Központi költségvetési befizetések</t>
  </si>
  <si>
    <t>1-9. Támogatási célú fianszírozási műveletek</t>
  </si>
  <si>
    <t>1-10. Hosszabb időtartamú közfoglalkoztatás</t>
  </si>
  <si>
    <t>1-11. Állat egészségügy</t>
  </si>
  <si>
    <t>1-12. Út, autópálya építése</t>
  </si>
  <si>
    <t>1-13. Közutak, hidak,alagutak üzemeltet.fenntart.</t>
  </si>
  <si>
    <t>1-14. Turizmus fejlesztési támogatások és tevékenységek</t>
  </si>
  <si>
    <t>1-15. Nem veszélyes hulladék begyűjtsée</t>
  </si>
  <si>
    <t>1-16. Nem veszélyes hulladék kezelése és ártalmatlanítása</t>
  </si>
  <si>
    <t>1-17. Szennyvíz gyűjtése, tisztítása, elhelyezése</t>
  </si>
  <si>
    <t>1-18. Közvilágítás</t>
  </si>
  <si>
    <t>1-19. Zöldterület-kezelés</t>
  </si>
  <si>
    <t>1-20. Város és községgazd.egyéb szolgáltatások</t>
  </si>
  <si>
    <t>1-21. Járóbetegek gyógyító szakellátsa</t>
  </si>
  <si>
    <t>1-22. Sportlétesítmények működtetése és fejlesztése</t>
  </si>
  <si>
    <t>1-23. Versenysport tevékenység támogatása</t>
  </si>
  <si>
    <t>1-24. Iskolai, diáksport-tevéeknység és támogatása</t>
  </si>
  <si>
    <t>1-25. Szabadidősport tevékenység támogatása</t>
  </si>
  <si>
    <t>1-26. Közművelődés-közösségi részvétel fejl.</t>
  </si>
  <si>
    <t>1-6. Informatikai fejlesztések, szolgáltatások</t>
  </si>
  <si>
    <t>1-9 Támogatási célú fianszírozási műveletek</t>
  </si>
  <si>
    <t>1-10 Hosszabb időtartamú közfoglalkoztatás</t>
  </si>
  <si>
    <t>1-24. Iskolai, diáksport-tevékenység és támogatása</t>
  </si>
  <si>
    <t>2-5. Nem veszélyes hulladék begyűjtése, szállítása</t>
  </si>
  <si>
    <t xml:space="preserve"> - Sportiroda</t>
  </si>
  <si>
    <t xml:space="preserve"> - Birkózócsarnok</t>
  </si>
  <si>
    <t>1-10</t>
  </si>
  <si>
    <t>Hosszabb időtartamú közfoglalkoztatás</t>
  </si>
  <si>
    <t>Tárgyi eszköz beszerzés</t>
  </si>
  <si>
    <t>1-12</t>
  </si>
  <si>
    <t>Reiman miniverzum</t>
  </si>
  <si>
    <t>1-18</t>
  </si>
  <si>
    <t>1-19</t>
  </si>
  <si>
    <t>Zöldterület kezelés</t>
  </si>
  <si>
    <t>1-20</t>
  </si>
  <si>
    <t>1-5</t>
  </si>
  <si>
    <t>zöldfelület fejelsztés</t>
  </si>
  <si>
    <t>Kamerarendszer bővítése</t>
  </si>
  <si>
    <t>1-26</t>
  </si>
  <si>
    <t>Színházi öltozők felújítása</t>
  </si>
  <si>
    <t>Köznevelési int. 1-4 évf. tanulók nev.okt.műk.feladatok</t>
  </si>
  <si>
    <t>1-8</t>
  </si>
  <si>
    <t>Központi költségvetési befizetések</t>
  </si>
  <si>
    <t>Egyéb pénzbeli és term.ellátás (Erzsébet Utalvány)</t>
  </si>
  <si>
    <t>1-44</t>
  </si>
  <si>
    <t>köznevelési normatíva</t>
  </si>
  <si>
    <t xml:space="preserve">szoc.normatíva </t>
  </si>
  <si>
    <t>szünidei normativa</t>
  </si>
  <si>
    <t>kulturális normatíva</t>
  </si>
  <si>
    <t>kincstáré</t>
  </si>
  <si>
    <t>Előző évi normatíva elszámolás DTKT-nak</t>
  </si>
  <si>
    <t>1-9.</t>
  </si>
  <si>
    <t>1-14.</t>
  </si>
  <si>
    <t>Passzív állomány</t>
  </si>
  <si>
    <t>br42</t>
  </si>
  <si>
    <t>Mosonyi Gondozási Központ</t>
  </si>
  <si>
    <t>Óvodai nevelés, ellátás működtetési feladatok</t>
  </si>
  <si>
    <t>A 9/2014. (IV.25.) Kt. rendelet 15.§ szerinti 70. életévüket betöltött dorogi lakosok közszolgáltatási díj kedvezménye                                                            700 fő</t>
  </si>
  <si>
    <t>2019. évi költségvetése</t>
  </si>
  <si>
    <t>1-28. Civil szervezetek működési támogatása</t>
  </si>
  <si>
    <t>1-29. Óvodai nevelés, ellátás működtetési feladatok</t>
  </si>
  <si>
    <t>1-30. Köznevelési int.1-4évf.tanulók nev.okt.műk.fel.</t>
  </si>
  <si>
    <t>1-31. Köznevelési int.5-8. évf.tanulók nev.okt.műk.fel.</t>
  </si>
  <si>
    <t>1-32. Gimnázium és szakközépiskola működtetési felad.</t>
  </si>
  <si>
    <t>1-33. Gyermekétkeztetés köznevelési intézményben</t>
  </si>
  <si>
    <t>1-34. Időskorúak tartós bentlakásos ellátása</t>
  </si>
  <si>
    <t>1-35. Demens betegek tartós bentlakásos ellátása</t>
  </si>
  <si>
    <t>1-36. Idősek nappali ellátása</t>
  </si>
  <si>
    <t>1-37. Demens betegek nappali ellátása</t>
  </si>
  <si>
    <t>1-38. Gyermekek bölcsődei elltása</t>
  </si>
  <si>
    <t>1-39.  Intézményen Kívüli gyermekétkeztetés</t>
  </si>
  <si>
    <t>1-40. Család és gyermekjóléti szolgáltatások</t>
  </si>
  <si>
    <t>1-41. Gyermekvéd. pénzbeli és természetbeni ellátások</t>
  </si>
  <si>
    <t>1-42. Lakóingatlan szociális célú bérbeadása, üzemeltetése</t>
  </si>
  <si>
    <t>1-30. Köznevelési int. 1-4 évf.tanulók nev.okt.műk.feladatok</t>
  </si>
  <si>
    <t>1-31. Köznevelési int. 5-8 évf.tanulók nev.okt.műk.feladatok</t>
  </si>
  <si>
    <t>1-32. Gimnázium és szakközépiskola működtetési feladatok</t>
  </si>
  <si>
    <t>1-33. Gyermekétkezetetés köznevelési intézményben</t>
  </si>
  <si>
    <t>1-38. Gyermekek bölcsődei ellátása</t>
  </si>
  <si>
    <t>2019. évi előirányzat</t>
  </si>
  <si>
    <t>2019. évi létszám összesítő</t>
  </si>
  <si>
    <t>2019. évi létszám alakulása</t>
  </si>
  <si>
    <t>2019.</t>
  </si>
  <si>
    <t>1-27. Közművelődés TOP és CLLD projektek</t>
  </si>
  <si>
    <t>1-43. Lakhatással összefüggő ellátások</t>
  </si>
  <si>
    <t>1-44. Szociális étkeztetés</t>
  </si>
  <si>
    <t>1-45. Házi Segítségnyújtás</t>
  </si>
  <si>
    <t>1-46. Egyéb szoc.pénzbeli és termb.ellátosok támog.</t>
  </si>
  <si>
    <t>1-47.  Szociális szolgáltatások igazgatása</t>
  </si>
  <si>
    <t>1-48.  Központi költségvetés funkcióra nem sorolható bevétele</t>
  </si>
  <si>
    <t xml:space="preserve">1-49. Önkormányzatok funkcióra nem sorolható bevételei </t>
  </si>
  <si>
    <t>1-50. Forgatási célú és befektetési célú finanszírozási műveletek</t>
  </si>
  <si>
    <t>Polgármesteri hivatal lépcsőfelújítás</t>
  </si>
  <si>
    <t>Temető úthálózat felújítása</t>
  </si>
  <si>
    <t>Munkásszálló épület engedélyezési terv</t>
  </si>
  <si>
    <t>Máriu u. 2020 projekt</t>
  </si>
  <si>
    <t>1-13</t>
  </si>
  <si>
    <t>Közutak, hidak,alagutaküzemeltetése, fenntartása</t>
  </si>
  <si>
    <t>Közterületi vagyontárgyak beszerzése</t>
  </si>
  <si>
    <t>Reiman miniverzum eszközbeszerzés</t>
  </si>
  <si>
    <t>1-17</t>
  </si>
  <si>
    <t>Szennyvíz gyűjtése, kezelése</t>
  </si>
  <si>
    <t>ÖMV szennyvízcsatorna felmérése terv</t>
  </si>
  <si>
    <t>Esztergomi út közvil.fejlesztés</t>
  </si>
  <si>
    <t>Rákóczi u. közvil.oszlopok kiváltása</t>
  </si>
  <si>
    <t>Rendezési terv és ITS készítés</t>
  </si>
  <si>
    <t>Uszoda bővítés tervezése</t>
  </si>
  <si>
    <t>Sportcsarnok felújítás gazdagodás</t>
  </si>
  <si>
    <t>Sportcsarnok felújítás önrész</t>
  </si>
  <si>
    <t>Sportcsarnok felújítás MKSZ CS5</t>
  </si>
  <si>
    <t>Kézilabdacsarnok világítás fejlesztés</t>
  </si>
  <si>
    <t>1-27</t>
  </si>
  <si>
    <t>Közművelődé TOP és CLLD projekt</t>
  </si>
  <si>
    <t>Eszközbeszerzés</t>
  </si>
  <si>
    <t>1-30</t>
  </si>
  <si>
    <t>Zrínyi iskola energetikai felújítása</t>
  </si>
  <si>
    <t>Zrínyi iskola tető felújítás</t>
  </si>
  <si>
    <t>1-34</t>
  </si>
  <si>
    <t>Időkorúak tartós bentlakásos ellátása</t>
  </si>
  <si>
    <t>Folyósófelújítás</t>
  </si>
  <si>
    <t>Identitás</t>
  </si>
  <si>
    <t>Uszoda</t>
  </si>
  <si>
    <t xml:space="preserve">Stadion </t>
  </si>
  <si>
    <t>124/2018 (XI.30) testhat.</t>
  </si>
  <si>
    <t>Futókör támogatás</t>
  </si>
  <si>
    <t>1-21</t>
  </si>
  <si>
    <t>Háziorvosi ügyeleti hozzájárulás térségnek</t>
  </si>
  <si>
    <t>Járóbetegellátás</t>
  </si>
  <si>
    <t>Kórház támogatás</t>
  </si>
  <si>
    <t>1-28.</t>
  </si>
  <si>
    <t>Közművelődés TOP és CLLD projektek</t>
  </si>
  <si>
    <t>CLLD projekt megvalósításához nyújtott kölcsön</t>
  </si>
  <si>
    <t>Szoc.ágazati pótlék, bérkompenzáció</t>
  </si>
  <si>
    <t>Önk. És Önk.hiv.jogalkotó és igazg.feladatok</t>
  </si>
  <si>
    <t>Térségi társulás általános ktg-ek hozzájárulás</t>
  </si>
  <si>
    <t>Informatikai eszköz beszerzés rendőrségnek</t>
  </si>
  <si>
    <t>Mária u 2020</t>
  </si>
  <si>
    <t>Lakosság részére lakásépítéshez, lakásfelújításhoz nyújtott kölcsön elngedésének összege</t>
  </si>
  <si>
    <t>Iparűzési adó kedvezmény</t>
  </si>
  <si>
    <t>Gépjárműadó kedvezmény</t>
  </si>
  <si>
    <t>Rászoruló gyermekek intézményen kívüli szünidei étkezése</t>
  </si>
  <si>
    <t>Ávr. 28. §</t>
  </si>
  <si>
    <t>c.</t>
  </si>
  <si>
    <t>e</t>
  </si>
  <si>
    <t>a</t>
  </si>
  <si>
    <t>b</t>
  </si>
  <si>
    <t>A gépjárműadóról szóló 1991. évi LXXXII. Törvény 5.§f. pontja     15 fő</t>
  </si>
  <si>
    <t>A 33/2009. (XII.18.) sz. Kt. rendelet 2.§. szerinti kedvezmény (adóalap kisebb mint 2,5 M Ft)          215 adózó</t>
  </si>
  <si>
    <t>Szoftver beszerzés</t>
  </si>
  <si>
    <t xml:space="preserve">       Reimann Miniverzum</t>
  </si>
  <si>
    <t xml:space="preserve">       Könyvtár</t>
  </si>
  <si>
    <t>16/2010. (VI.25.) sz. Kt. rendelet 10. § (6) bekezdése                                                                         12 fő</t>
  </si>
  <si>
    <t>Finanszí-rozási bevételek</t>
  </si>
  <si>
    <t>1-46. Egyéb szoc.pénzbeli és termb.ellátások, támog.</t>
  </si>
  <si>
    <t>1-47. Szociális szolgáltatások igazgatása</t>
  </si>
  <si>
    <t xml:space="preserve">1-49 Önkormányzatok funkcióra nem sorolható bevételei </t>
  </si>
  <si>
    <t>Magyarország 2018. évi központi költségvetéséről szóló  2017. évi C. törvény 2. mell.III.6. pontja 52 fő</t>
  </si>
  <si>
    <t>1-15.</t>
  </si>
  <si>
    <t>Nem veszélye hulladék szállítása</t>
  </si>
  <si>
    <t>Kommunáljunk Kft. Támogatása</t>
  </si>
  <si>
    <t>1-29</t>
  </si>
  <si>
    <t>1-40</t>
  </si>
  <si>
    <t>1-41</t>
  </si>
  <si>
    <t>1-46</t>
  </si>
  <si>
    <t xml:space="preserve">        Módosított előirányzat</t>
  </si>
  <si>
    <t>Kötelező összesen eredeti</t>
  </si>
  <si>
    <t>Önkéntes összesen eredeti</t>
  </si>
  <si>
    <t>Kötelező módosított előirányzat</t>
  </si>
  <si>
    <t>Államigazgatási módosított előirányzat</t>
  </si>
  <si>
    <t>Önkéntesm módosított előirányzat</t>
  </si>
  <si>
    <t>Módosított előirányzat</t>
  </si>
  <si>
    <t xml:space="preserve">          Módosított előeirányzat</t>
  </si>
  <si>
    <t>Kötelező módosított elóirányzat</t>
  </si>
  <si>
    <t>Önkéntes módosított elóirányzat</t>
  </si>
  <si>
    <t>Államigazgatási módosított elóirányzat</t>
  </si>
  <si>
    <t>Kötelező módosított összesen</t>
  </si>
  <si>
    <t>Önkéntes módosított összesen</t>
  </si>
  <si>
    <t>Államigazgatási módosított összesen</t>
  </si>
  <si>
    <t>Önkéntes módosiított összesen</t>
  </si>
  <si>
    <t xml:space="preserve">     Módosított előirányzat</t>
  </si>
  <si>
    <t xml:space="preserve">2019. évi </t>
  </si>
  <si>
    <t>Módosított</t>
  </si>
  <si>
    <t>előirányzat</t>
  </si>
  <si>
    <t>2019. évi módosított  előirányzat</t>
  </si>
  <si>
    <t>2019. évi módosított előirányzat</t>
  </si>
  <si>
    <t>hazai forr.</t>
  </si>
  <si>
    <t>Önkor-mányzati támogatás</t>
  </si>
  <si>
    <t>Felhalmo-zási célú támog.áht-n belülről</t>
  </si>
  <si>
    <t>Közhatal-mi bevételek</t>
  </si>
  <si>
    <t>1-27 módosított</t>
  </si>
  <si>
    <t xml:space="preserve"> 1-27 eredeti</t>
  </si>
  <si>
    <t xml:space="preserve"> 1-27 modosított</t>
  </si>
  <si>
    <t xml:space="preserve">         Módosítás összesen</t>
  </si>
  <si>
    <t xml:space="preserve">       Finanszírozás változás</t>
  </si>
  <si>
    <t xml:space="preserve">       Módosítás összesen</t>
  </si>
  <si>
    <t xml:space="preserve">        Módosítás összesen</t>
  </si>
  <si>
    <t xml:space="preserve">          Módosítás összesen</t>
  </si>
  <si>
    <t xml:space="preserve">         Módosított előirányzat</t>
  </si>
  <si>
    <t xml:space="preserve">        Bérkompenzáció</t>
  </si>
  <si>
    <t xml:space="preserve">        Kulturális pótlék</t>
  </si>
  <si>
    <t xml:space="preserve">        Egészségügyi pótlék</t>
  </si>
  <si>
    <t xml:space="preserve">        Szociális pótlék</t>
  </si>
  <si>
    <t>Közterület felújítás</t>
  </si>
  <si>
    <t xml:space="preserve">Fejlesztő szoba </t>
  </si>
  <si>
    <t>Sportlétesítmények üzemeltetése</t>
  </si>
  <si>
    <t>Önk.és önk.hivatalok jogalkotó és igazgatási feladatok</t>
  </si>
  <si>
    <t>Képzőművészeti alkotások</t>
  </si>
  <si>
    <t>Informatikai eszköz beszerzés</t>
  </si>
  <si>
    <t>Egyéb tárgyi eszköz bezerzés</t>
  </si>
  <si>
    <t>Dorogi zöld kör beruházás támogatása</t>
  </si>
  <si>
    <t>Dorogi zöld kör beruházás tartalék keret</t>
  </si>
  <si>
    <t xml:space="preserve">       Módosítás össesen</t>
  </si>
  <si>
    <t>Református temlom kivilágítás</t>
  </si>
  <si>
    <t xml:space="preserve">Rendőrségnek támogatás </t>
  </si>
  <si>
    <t>Hulladéklerakó rekultiváció</t>
  </si>
  <si>
    <t>Versenysport támogatása</t>
  </si>
  <si>
    <t>Futball club támogatása</t>
  </si>
  <si>
    <t>III. n. évi módosított előirányzat</t>
  </si>
  <si>
    <t xml:space="preserve">                                       2019. évi költségvetésének III. negyedévi módosítása</t>
  </si>
  <si>
    <t>4. melléklet a …….../2019. (X….....) önkormányzati rendelethez</t>
  </si>
  <si>
    <t>2019. évi költségvetésének III. negyedévi  módosítása</t>
  </si>
  <si>
    <t xml:space="preserve">     III. n.évi mód.előirányzat</t>
  </si>
  <si>
    <t>2019. évi költségvetésének III. negyedévi módosítása</t>
  </si>
  <si>
    <t xml:space="preserve">        III. n. évi módosított előirányzat</t>
  </si>
  <si>
    <t>Kötelező III. n.évi mód.előirányzat</t>
  </si>
  <si>
    <t>Államigazgatási III. n. évi mód.előirányzat</t>
  </si>
  <si>
    <t>Önkéntes III. n. évi mód.előirányzat</t>
  </si>
  <si>
    <t xml:space="preserve">         Önk. Képviselő választás</t>
  </si>
  <si>
    <t xml:space="preserve">        III.n.évi módosított előirányzat</t>
  </si>
  <si>
    <t xml:space="preserve">        III. n.évi módosított előirányzat</t>
  </si>
  <si>
    <t>Kötelező III. n. évi módosított előirányzat</t>
  </si>
  <si>
    <t>Önkéntes III. n. évi módosított előirányzat</t>
  </si>
  <si>
    <t>Államigazgatási III. n. évi módosított előirányzat</t>
  </si>
  <si>
    <t xml:space="preserve">        Pénzbeli támogatás volt Erzsébet utalvány</t>
  </si>
  <si>
    <t xml:space="preserve">     III. n. évi mód.előirányzat</t>
  </si>
  <si>
    <t xml:space="preserve">          Felhalmozási céltartalék Munkásszálló építés</t>
  </si>
  <si>
    <t xml:space="preserve">          Módosított előirányzat</t>
  </si>
  <si>
    <t>1-39. Intézményen kívüli gyermekétkeztetés</t>
  </si>
  <si>
    <t>1-40 Család és gyermekjóléti szolgáltatások</t>
  </si>
  <si>
    <t>1-41 Gyermekvédelmi pénzbeli és természetbeni ellát.</t>
  </si>
  <si>
    <t>1-42 Lakóingatlan szoc.célú bérbeadása, üzemeltetése</t>
  </si>
  <si>
    <t xml:space="preserve">        Munkásszállás létrehoz.támogatás</t>
  </si>
  <si>
    <t>Kötelező III. n. évi mód.előirányzat összesen</t>
  </si>
  <si>
    <t>Önkéntes III. n.évi mód.előirányzat összesen</t>
  </si>
  <si>
    <t>Államigazgatási III. n.évi mód.előirányzat összesen</t>
  </si>
  <si>
    <t>Államigazgatási III.n.évi mód.előirányz.összesen</t>
  </si>
  <si>
    <t xml:space="preserve">         Önkormányzati képviselő választás</t>
  </si>
  <si>
    <t xml:space="preserve">                     2019. évi költségvetésének III. negyedévi módosítása</t>
  </si>
  <si>
    <t>III. n. évi</t>
  </si>
  <si>
    <t>mód.előirányzat</t>
  </si>
  <si>
    <t>eredeti előirányzat</t>
  </si>
  <si>
    <t xml:space="preserve">                              2019. évi költségvetésének III.negyedévi módosítása</t>
  </si>
  <si>
    <t xml:space="preserve">                         Önkormányzat által folyósított ellátások</t>
  </si>
  <si>
    <t>Össz.</t>
  </si>
  <si>
    <t>2019. évi III.n.évi mód. előirányzat</t>
  </si>
  <si>
    <t xml:space="preserve">                              2019. évi költségvetésének III. negyedévi módosítása</t>
  </si>
  <si>
    <t xml:space="preserve">                              2019.  évi költségvetésének III. negyedévi módosítása</t>
  </si>
  <si>
    <t xml:space="preserve">                     2019. évi költségvetésének III. negyedévi  módosítása</t>
  </si>
  <si>
    <t>2019. évi III.n.évi mód.előirányzat</t>
  </si>
  <si>
    <t xml:space="preserve">                             2019. évi költségvetésének III. negyedévi módosítása</t>
  </si>
  <si>
    <t xml:space="preserve">         Tandíj</t>
  </si>
  <si>
    <t xml:space="preserve">        Bevétel csökkenés</t>
  </si>
  <si>
    <t xml:space="preserve">          Térfigyelő kamerarendszer felújítása</t>
  </si>
  <si>
    <t xml:space="preserve">        Külsős jutalmak fűnyírás</t>
  </si>
  <si>
    <t xml:space="preserve">          Hulladék szállítási szolgáltatás</t>
  </si>
  <si>
    <t xml:space="preserve">        Tagsági hozzájárulás</t>
  </si>
  <si>
    <t xml:space="preserve">       Tagsági hozzájárulás</t>
  </si>
  <si>
    <t xml:space="preserve">        Térségi tagsági hozzájárulás</t>
  </si>
  <si>
    <t xml:space="preserve">        Háziorvosi ügyelet óradíj emelés 94/2019. test.hat</t>
  </si>
  <si>
    <t xml:space="preserve">        Bérminimum emeléséből adódó bértöbblet tám</t>
  </si>
  <si>
    <t xml:space="preserve">        Minimálbér em. adódó bértöbblet támog.Térségnek</t>
  </si>
  <si>
    <t xml:space="preserve">         Identitás film készítés</t>
  </si>
  <si>
    <t xml:space="preserve">         Módosítás összesen:</t>
  </si>
  <si>
    <t xml:space="preserve">          Könyírás Lencsés Lajos</t>
  </si>
  <si>
    <t xml:space="preserve">        Képviselő-testület informatikai eszköz besz.</t>
  </si>
  <si>
    <t xml:space="preserve">          Szalagfüggönyök</t>
  </si>
  <si>
    <t xml:space="preserve">          Klíima berendezés</t>
  </si>
  <si>
    <t xml:space="preserve">          Választásban résztvevők jutalmazása</t>
  </si>
  <si>
    <t xml:space="preserve">        Parlagfűirtás megtérítése</t>
  </si>
  <si>
    <t xml:space="preserve">          Hulladéklerakó rekultiváció támogatás átadás</t>
  </si>
  <si>
    <t xml:space="preserve">        Hulladéklerakó rekulticáió támogatás átadás Térs.</t>
  </si>
  <si>
    <t xml:space="preserve">        Háziorvosi ügyeleti hozzájárulás térségnek</t>
  </si>
  <si>
    <t xml:space="preserve">        Háziorvosi ügyeleti hozzájárulás Térségnek</t>
  </si>
  <si>
    <t xml:space="preserve">        Módosítás össesen</t>
  </si>
  <si>
    <t xml:space="preserve">        Térségi Társulás áltatlános ktg-ek hozzájárulás</t>
  </si>
  <si>
    <t xml:space="preserve">        Zrínyi isk.előkert rendezés, előkészítés</t>
  </si>
  <si>
    <t xml:space="preserve">        Zöldfelület fejlesztés Zrínyi iskola</t>
  </si>
  <si>
    <t xml:space="preserve">        Hivatal hulladékszállítás</t>
  </si>
  <si>
    <t xml:space="preserve">          Megbízási díj esküvői ügyelet</t>
  </si>
  <si>
    <t xml:space="preserve">          Könyvírás Kovács Lajos élete</t>
  </si>
  <si>
    <t xml:space="preserve">          Jutalom kórustalálkozó lebonyolítása</t>
  </si>
  <si>
    <t xml:space="preserve">        Jutalom állami támogatásból</t>
  </si>
  <si>
    <t xml:space="preserve">        Közfogl.jutalmazás támogatása</t>
  </si>
  <si>
    <t xml:space="preserve">         EP választás jutalmazás</t>
  </si>
  <si>
    <t xml:space="preserve">          EP választás jutalmazás</t>
  </si>
  <si>
    <t xml:space="preserve">          Felhalmozási c. pe. Futókör</t>
  </si>
  <si>
    <t xml:space="preserve">          Cégautóadó</t>
  </si>
  <si>
    <t xml:space="preserve">          Külf.kiküldetés</t>
  </si>
  <si>
    <t xml:space="preserve">          Adóköteles reprezentáció</t>
  </si>
  <si>
    <t xml:space="preserve">          Kórustalálkozó szállás</t>
  </si>
  <si>
    <t xml:space="preserve">        Zrínyi iskola energetika felújítás pótmunka</t>
  </si>
  <si>
    <t xml:space="preserve">        Zrínyi iskolautcafronti kerítés</t>
  </si>
  <si>
    <t xml:space="preserve">        Zrínyi iskola kieg. kőműves munkák</t>
  </si>
  <si>
    <t xml:space="preserve">        Zrínyi iskola étkező alatti új tantermek</t>
  </si>
  <si>
    <t xml:space="preserve">        Zrínyi iskola tornatermi előtető alatti burkolás</t>
  </si>
  <si>
    <t xml:space="preserve">        Zrínyi iskola homlokzat madármotívum</t>
  </si>
  <si>
    <t xml:space="preserve">        Otthon téri fák kivágása, metszése</t>
  </si>
  <si>
    <t xml:space="preserve">        Reimann belső látványelemek megvilágítása</t>
  </si>
  <si>
    <t xml:space="preserve">          Borbála játszóter </t>
  </si>
  <si>
    <t xml:space="preserve">          Szechenyi ltp. Pihenőpark burkolás és padok</t>
  </si>
  <si>
    <t xml:space="preserve">        Zöldfelület fenntartás pótmunka</t>
  </si>
  <si>
    <t xml:space="preserve">          Kovács Lajos élete nyomda</t>
  </si>
  <si>
    <t xml:space="preserve">          Szlovák nemzetiségi önk.működési kölcsön</t>
  </si>
  <si>
    <t xml:space="preserve">        Esztergomi kórház támogatása Térségen keresztül</t>
  </si>
  <si>
    <t>DTK támogatások átvezetése finanszírozás kofogra</t>
  </si>
  <si>
    <t>Szlovák Nemzetiségi önkormányzat műk.kölcsön</t>
  </si>
  <si>
    <t xml:space="preserve">       Kórház  támogatása Térségen keresztül</t>
  </si>
  <si>
    <t xml:space="preserve">          Parlagfű irtás jegyzői hat. Kör</t>
  </si>
  <si>
    <t xml:space="preserve">          Képzés (Simon Petra)</t>
  </si>
  <si>
    <t xml:space="preserve">          Információtech.tanácsadás</t>
  </si>
  <si>
    <t>Képviselők  laptop beszerzés</t>
  </si>
  <si>
    <t>Reimann miniverzum belső látványelemek megvilágítása</t>
  </si>
  <si>
    <t>Szechenyi ltp pihenőpark burkolása és padok kihelyezése</t>
  </si>
  <si>
    <t xml:space="preserve">Térfigyelő kamerarendszer felújítása </t>
  </si>
  <si>
    <t>Borbála ltp játszótér napvitorla</t>
  </si>
  <si>
    <t>Zrínyi iskola előkert rendezés, előkészítés</t>
  </si>
  <si>
    <t>Zöldterület fejlesztés Zrínyi iskola</t>
  </si>
  <si>
    <t>Zrínyi iskola energetikai pótmunka</t>
  </si>
  <si>
    <t>Zrínyi iskola utcafronti kerítés felúj.</t>
  </si>
  <si>
    <t>Zrínyi iskola kieg.kőműves munkák</t>
  </si>
  <si>
    <t>Zrínyi iskola tornatermi előtető alatti burkolás</t>
  </si>
  <si>
    <t>Zrínyi iskola homlokzat madármotívum</t>
  </si>
  <si>
    <t>Zrínyi iskola étkező alatti új tantermek</t>
  </si>
  <si>
    <t xml:space="preserve">Munkásszállás </t>
  </si>
  <si>
    <t xml:space="preserve">         Távolléti díj megtérítése</t>
  </si>
  <si>
    <t xml:space="preserve">          Bérkompenzáció, pótlékok kivezetése</t>
  </si>
  <si>
    <t xml:space="preserve">         Májusi normatíva pótigény</t>
  </si>
  <si>
    <t xml:space="preserve">         Októberi normatíva pótigény</t>
  </si>
  <si>
    <t xml:space="preserve">        Ebrendészeti szolg, patkány elleni védekezés</t>
  </si>
  <si>
    <t>Kincstári Szervezet</t>
  </si>
  <si>
    <t>2019. éves költségvetésének III. negyedéves módosítása</t>
  </si>
  <si>
    <t>Önk. feladat jellege</t>
  </si>
  <si>
    <t>Költségvetési bevételi főösszeg</t>
  </si>
  <si>
    <t>Felhalmo-zási bevételek</t>
  </si>
  <si>
    <t>3-1   Hétszínvirág Óvoda</t>
  </si>
  <si>
    <t>KÖT.</t>
  </si>
  <si>
    <t>Vásárolt élelm. előir. növ.</t>
  </si>
  <si>
    <t>Módosítások összesen</t>
  </si>
  <si>
    <t>3-2   Petőfi Sándor Óvoda</t>
  </si>
  <si>
    <t>Pályázati átv. pénzezkösz AUTMENT</t>
  </si>
  <si>
    <t>3-3   Zrínyi Ilona Óvoda</t>
  </si>
  <si>
    <t xml:space="preserve">   Könyvtár</t>
  </si>
  <si>
    <t xml:space="preserve">   Reimann Miniverzum</t>
  </si>
  <si>
    <t>3-5. Idősek gondozási Központja</t>
  </si>
  <si>
    <t>ÖNK.</t>
  </si>
  <si>
    <t xml:space="preserve">   Idősek Otthona "A" épület</t>
  </si>
  <si>
    <t xml:space="preserve">   Idősek Otthona "B" épület</t>
  </si>
  <si>
    <t>3-6 Magyar Károly Városi Bölcsőde</t>
  </si>
  <si>
    <t>3-7. Dorog Város Egyesített Sportintézm.</t>
  </si>
  <si>
    <t xml:space="preserve">        - Uszoda</t>
  </si>
  <si>
    <t xml:space="preserve">        - Kézilabdacsarnok</t>
  </si>
  <si>
    <t xml:space="preserve">        - Stadion</t>
  </si>
  <si>
    <t>Stadion öltoző folyósó felújítás</t>
  </si>
  <si>
    <t xml:space="preserve">        - Sportiroda</t>
  </si>
  <si>
    <t>Létszámbővités turisztikai munkatárs</t>
  </si>
  <si>
    <t>Sport támogatás teke szakosztály</t>
  </si>
  <si>
    <t>Dorogi Zöld Kör pályázat</t>
  </si>
  <si>
    <t xml:space="preserve">        - Bírkózócsarnok</t>
  </si>
  <si>
    <t xml:space="preserve">Előir. Átcsop. </t>
  </si>
  <si>
    <t>3-9. Kincstári Szervezet összesen</t>
  </si>
  <si>
    <t xml:space="preserve">       - Kincstári Szervezet</t>
  </si>
  <si>
    <t xml:space="preserve">Nyári diákmunka támogatása </t>
  </si>
  <si>
    <t xml:space="preserve">       -  Védőnői Szolgálat</t>
  </si>
  <si>
    <t>Védőnői béremelés fedezésére NEAK finanszírozás</t>
  </si>
  <si>
    <t xml:space="preserve">       -  Intézmény működtetés</t>
  </si>
  <si>
    <t xml:space="preserve">           Polgármesteri Hivatal</t>
  </si>
  <si>
    <t xml:space="preserve">           Intézmények Háza</t>
  </si>
  <si>
    <t xml:space="preserve">           Petőfi Óvoda</t>
  </si>
  <si>
    <t xml:space="preserve">          Zrínyi Óvoda</t>
  </si>
  <si>
    <t xml:space="preserve">        Hétszínvirág Óvoda</t>
  </si>
  <si>
    <t xml:space="preserve">           Petőfi Iskola</t>
  </si>
  <si>
    <t xml:space="preserve">           Zrínyi Iskola</t>
  </si>
  <si>
    <t xml:space="preserve">           Eötvös Iskola</t>
  </si>
  <si>
    <t xml:space="preserve">           Gáthy Z. Városi Könyvtár és Helyt. Múzeum</t>
  </si>
  <si>
    <t xml:space="preserve">           Reimann Miniverzum</t>
  </si>
  <si>
    <t xml:space="preserve">           Dr. Magyar K. Városi Bölcsőde</t>
  </si>
  <si>
    <t xml:space="preserve">           Dr. Mosony A. Id. Gkp. "A" ép.</t>
  </si>
  <si>
    <t xml:space="preserve">           Dr. Mosony A. Id. Gkp. "B" ép.</t>
  </si>
  <si>
    <t xml:space="preserve">           Dorogi József Attila Művelődési Ház</t>
  </si>
  <si>
    <t xml:space="preserve">           Nyári napközi</t>
  </si>
  <si>
    <t xml:space="preserve">           Zsigmondy V. Gimnázium</t>
  </si>
  <si>
    <t xml:space="preserve">            Uszoda</t>
  </si>
  <si>
    <t xml:space="preserve">           Kézilabdacsarnok</t>
  </si>
  <si>
    <t xml:space="preserve">           Birkózócsarnok</t>
  </si>
  <si>
    <t xml:space="preserve">           Stadion</t>
  </si>
  <si>
    <t xml:space="preserve">           Sportiroda</t>
  </si>
  <si>
    <t xml:space="preserve">           Teniszpályák</t>
  </si>
  <si>
    <t xml:space="preserve">           Egyéb üzemeltetés </t>
  </si>
  <si>
    <t>3. cím költségvetési főösszege</t>
  </si>
  <si>
    <t>2019. évi költségvetésének III. negyedéves módosítása</t>
  </si>
  <si>
    <t>Költségv. kiad. főösszeg</t>
  </si>
  <si>
    <t>Finanszí-rozási kiadások</t>
  </si>
  <si>
    <t>12.</t>
  </si>
  <si>
    <t>3-1.   Hétszínvirág Óvoda</t>
  </si>
  <si>
    <t>3-2.   Petőfi Sándor Óvoda</t>
  </si>
  <si>
    <t>3-3.   Zrínyi Ilona Óvoda</t>
  </si>
  <si>
    <t>3-4. Gáthy Z. Városi Könyvtár és Helytörténeti Múzeum</t>
  </si>
  <si>
    <t>3-6. Magyar Károly Városi Bölcsőde</t>
  </si>
  <si>
    <t xml:space="preserve">       - Kézilabdacsarnok</t>
  </si>
  <si>
    <t xml:space="preserve">        - Birkózócsarnok</t>
  </si>
  <si>
    <t>3-8. Dorogi József A. Művelődési Ház</t>
  </si>
  <si>
    <t>Előir. Átcsop.</t>
  </si>
  <si>
    <r>
      <t xml:space="preserve">       -  </t>
    </r>
    <r>
      <rPr>
        <b/>
        <sz val="10"/>
        <rFont val="Arial CE"/>
        <family val="0"/>
      </rPr>
      <t>Kincstári Szervezet</t>
    </r>
  </si>
  <si>
    <t xml:space="preserve">      -  Védőnői Szolgálat</t>
  </si>
  <si>
    <r>
      <t xml:space="preserve">     </t>
    </r>
    <r>
      <rPr>
        <b/>
        <u val="single"/>
        <sz val="10"/>
        <rFont val="Arial CE"/>
        <family val="0"/>
      </rPr>
      <t xml:space="preserve"> -   Intézmény működtetés </t>
    </r>
  </si>
  <si>
    <t>fogl.eü.</t>
  </si>
  <si>
    <t>forg.k.díj</t>
  </si>
  <si>
    <t xml:space="preserve">           Hétszínvirág Óvoda</t>
  </si>
  <si>
    <t xml:space="preserve">             Gáthy Z. Városi Könyvtár és Helyt. Múzeum</t>
  </si>
  <si>
    <t xml:space="preserve">           Dorogi József A. Művelődési Ház</t>
  </si>
  <si>
    <t xml:space="preserve">           Uszoda</t>
  </si>
  <si>
    <t xml:space="preserve">         Sporteszköz értékesítés</t>
  </si>
  <si>
    <t xml:space="preserve">        Iparűzési adóbevétel</t>
  </si>
  <si>
    <t xml:space="preserve">        Értékpapír eladás</t>
  </si>
  <si>
    <t xml:space="preserve">        Értékpapír </t>
  </si>
  <si>
    <t xml:space="preserve">        Értékpapír</t>
  </si>
  <si>
    <t xml:space="preserve">        Építményadó, telekadó</t>
  </si>
  <si>
    <t>Zöld kör beruházás</t>
  </si>
  <si>
    <t>1-23</t>
  </si>
  <si>
    <t>11. melléklet az …….../2019. (…..........) számú önkormányzati  rendelethez</t>
  </si>
  <si>
    <t>23. Felhalmozási céltartalék</t>
  </si>
  <si>
    <t>24. Felhalmozási kiadások összesen (18-21)</t>
  </si>
  <si>
    <t>25. KIADÁSOK ÖSSZESEN</t>
  </si>
  <si>
    <t>2. melléklet a11/2019. (XI.29.)  önkormányzati rendelethez</t>
  </si>
  <si>
    <t>3. melléklet a11/2019. (XI.29.) önkormányzati rendelethez</t>
  </si>
  <si>
    <t xml:space="preserve"> 4/1. melléklet a 1-50. Helyi önkormányzatok bevételei 11/2019. (XI.29.) önkormányzati rendelethez</t>
  </si>
  <si>
    <t>4/2. melléklet a 2-5. Polgármesteri Hivatal bevételei 11/2019. (XI.29.) önkormányzati rendelethez</t>
  </si>
  <si>
    <t>4/3. melléklet 3-9 Kincstári Szervezet bevételei a 11/2019. (XI.29.)  önkormányzati rendelethez</t>
  </si>
  <si>
    <t>5. melléklet a11/2019. (XI.29.) önkormányzati rendelethez</t>
  </si>
  <si>
    <t>5/1. melléklet 1-50. Helyi önkormányzatok kiadásai a 11/2019.(XI.29.)  önkormányzati rendelethez</t>
  </si>
  <si>
    <t>5/2. melléklet 1-5. Polgármesteri Hivatal kiadásai a 11/2019. (XI.29.)  önkormányzati rendelethez</t>
  </si>
  <si>
    <t xml:space="preserve"> 5/3. melléklet a 3-9 Kincstári Szervezet kiadásai 11/2019. (XI.29.) önkormányzati rendelethez</t>
  </si>
  <si>
    <t>7. melléklet a11/2019. (XI.29.) önkormányzati rendelethez</t>
  </si>
  <si>
    <t>8. melléklet a 11/2019. (XI.29.) számú önkormányzati rendelethez</t>
  </si>
  <si>
    <t>9/1. melléklet a 11/2019. (XI.29.) önkormányzati rendelethez</t>
  </si>
  <si>
    <t>9/2.  melléklet a11/2019. (XI.29.) számú önkormányzati rendelethez</t>
  </si>
  <si>
    <t>9/3. melléklet a 11/2019. (XI.29.) önkormmányzati rendelethez</t>
  </si>
  <si>
    <t>10. melléklet a 11/2019. (X.29.) önkormányzati rendelethez</t>
  </si>
  <si>
    <t>11/1. melléklet a 11/2019. (XI.29.) önkormányzati rendelethez</t>
  </si>
  <si>
    <t>11/2. melléklet a 11/2019. (XI.29.) számú önkormányzati rendelethez</t>
  </si>
  <si>
    <t xml:space="preserve">12. melléklet a 11/2019. (XI.29.) önkormányzati rendelethez </t>
  </si>
  <si>
    <t>13. melléklet a 11/2019. (XI.29.) önkormányzati rendelethez</t>
  </si>
  <si>
    <t xml:space="preserve">14. melléklet a 11/2019. (XI.29.) önkormányzati rendelethez </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</si>
</sst>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s>
  <fonts count="62">
    <font>
      <sz val="10"/>
      <name val="MS Sans Serif"/>
      <family val="0"/>
    </font>
    <font>
      <sz val="11"/>
      <color indexed="8"/>
      <name val="Calibri"/>
      <family val="2"/>
    </font>
    <font>
      <b/>
      <sz val="10"/>
      <name val="MS Sans Serif"/>
      <family val="2"/>
    </font>
    <font>
      <sz val="10"/>
      <name val="Times New Roman CE"/>
      <family val="1"/>
    </font>
    <font>
      <sz val="12"/>
      <name val="Times New Roman CE"/>
      <family val="1"/>
    </font>
    <font>
      <sz val="12"/>
      <name val="MS Sans Serif"/>
      <family val="2"/>
    </font>
    <font>
      <b/>
      <sz val="12"/>
      <name val="Arial CE"/>
      <family val="2"/>
    </font>
    <font>
      <sz val="10"/>
      <name val="Arial CE"/>
      <family val="2"/>
    </font>
    <font>
      <b/>
      <sz val="10"/>
      <name val="Arial CE"/>
      <family val="2"/>
    </font>
    <font>
      <b/>
      <u val="single"/>
      <sz val="10"/>
      <name val="Arial CE"/>
      <family val="2"/>
    </font>
    <font>
      <sz val="12"/>
      <name val="Arial CE"/>
      <family val="2"/>
    </font>
    <font>
      <b/>
      <u val="single"/>
      <sz val="12"/>
      <name val="Arial CE"/>
      <family val="2"/>
    </font>
    <font>
      <b/>
      <sz val="16"/>
      <name val="Arial CE"/>
      <family val="2"/>
    </font>
    <font>
      <sz val="10"/>
      <name val="Arial"/>
      <family val="2"/>
    </font>
    <font>
      <b/>
      <sz val="10"/>
      <name val="Arial"/>
      <family val="2"/>
    </font>
    <font>
      <sz val="10"/>
      <color indexed="10"/>
      <name val="Arial CE"/>
      <family val="2"/>
    </font>
    <font>
      <b/>
      <u val="single"/>
      <sz val="10"/>
      <name val="Arial"/>
      <family val="2"/>
    </font>
    <font>
      <b/>
      <sz val="10"/>
      <color indexed="10"/>
      <name val="Arial CE"/>
      <family val="2"/>
    </font>
    <font>
      <b/>
      <sz val="10"/>
      <name val="Times New Roman CE"/>
      <family val="1"/>
    </font>
    <font>
      <b/>
      <sz val="12"/>
      <name val="MS Sans Serif"/>
      <family val="2"/>
    </font>
    <font>
      <b/>
      <u val="single"/>
      <sz val="10"/>
      <name val="MS Sans Serif"/>
      <family val="2"/>
    </font>
    <font>
      <u val="single"/>
      <sz val="10"/>
      <name val="Arial CE"/>
      <family val="2"/>
    </font>
    <font>
      <b/>
      <sz val="12"/>
      <color indexed="8"/>
      <name val="Calibri"/>
      <family val="2"/>
    </font>
    <font>
      <b/>
      <sz val="14"/>
      <color indexed="8"/>
      <name val="Calibri"/>
      <family val="2"/>
    </font>
    <font>
      <b/>
      <sz val="12"/>
      <color indexed="8"/>
      <name val="Arial"/>
      <family val="2"/>
    </font>
    <font>
      <sz val="12"/>
      <name val="Arial"/>
      <family val="2"/>
    </font>
    <font>
      <b/>
      <sz val="12"/>
      <name val="Arial"/>
      <family val="2"/>
    </font>
    <font>
      <i/>
      <sz val="10"/>
      <name val="Arial CE"/>
      <family val="0"/>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19"/>
      <name val="Calibri"/>
      <family val="2"/>
    </font>
    <font>
      <b/>
      <sz val="11"/>
      <color indexed="10"/>
      <name val="Calibri"/>
      <family val="2"/>
    </font>
    <font>
      <sz val="10"/>
      <color indexed="8"/>
      <name val="Arial CE"/>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style="thin"/>
      <right style="thin"/>
      <top/>
      <bottom/>
    </border>
    <border>
      <left/>
      <right/>
      <top style="thin"/>
      <bottom/>
    </border>
    <border>
      <left style="thin"/>
      <right/>
      <top style="thin"/>
      <bottom style="thin"/>
    </border>
    <border>
      <left style="thin"/>
      <right/>
      <top style="thin"/>
      <bottom/>
    </border>
    <border>
      <left style="thin"/>
      <right/>
      <top/>
      <bottom style="thin"/>
    </border>
    <border>
      <left style="thin"/>
      <right/>
      <top/>
      <bottom/>
    </border>
    <border>
      <left/>
      <right/>
      <top style="thin"/>
      <bottom style="thin"/>
    </border>
    <border>
      <left/>
      <right style="thin"/>
      <top/>
      <bottom style="thin"/>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bottom style="medium"/>
    </border>
    <border>
      <left/>
      <right style="thin"/>
      <top style="thin"/>
      <bottom style="thin"/>
    </border>
    <border>
      <left/>
      <right style="thin"/>
      <top style="thin"/>
      <bottom/>
    </border>
    <border>
      <left/>
      <right style="thin"/>
      <top/>
      <bottom/>
    </border>
    <border>
      <left style="medium"/>
      <right style="medium"/>
      <top/>
      <bottom/>
    </border>
    <border>
      <left style="medium"/>
      <right style="medium"/>
      <top style="thin"/>
      <bottom/>
    </border>
    <border>
      <left/>
      <right/>
      <top/>
      <bottom style="thin"/>
    </border>
    <border>
      <left style="medium"/>
      <right style="medium"/>
      <top style="medium"/>
      <bottom/>
    </border>
    <border>
      <left style="thin"/>
      <right style="medium"/>
      <top style="thin"/>
      <bottom style="thin"/>
    </border>
    <border>
      <left style="medium"/>
      <right style="thin"/>
      <top style="thin"/>
      <bottom style="thin"/>
    </border>
    <border>
      <left style="thin"/>
      <right style="thin"/>
      <top>
        <color indexed="63"/>
      </top>
      <bottom style="thin">
        <color indexed="8"/>
      </bottom>
    </border>
    <border>
      <left style="thin"/>
      <right style="thin"/>
      <top style="thin">
        <color indexed="8"/>
      </top>
      <bottom/>
    </border>
    <border>
      <left style="thin"/>
      <right>
        <color indexed="63"/>
      </right>
      <top/>
      <bottom style="thin">
        <color indexed="8"/>
      </bottom>
    </border>
    <border>
      <left>
        <color indexed="63"/>
      </left>
      <right>
        <color indexed="63"/>
      </right>
      <top style="thin">
        <color indexed="8"/>
      </top>
      <bottom/>
    </border>
    <border>
      <left>
        <color indexed="63"/>
      </left>
      <right style="thin"/>
      <top style="thin">
        <color indexed="8"/>
      </top>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medium"/>
      <top/>
      <bottom/>
    </border>
    <border>
      <left style="medium"/>
      <right style="thin"/>
      <top/>
      <bottom style="medium"/>
    </border>
    <border>
      <left style="medium"/>
      <right>
        <color indexed="63"/>
      </right>
      <top/>
      <bottom style="medium"/>
    </border>
    <border>
      <left style="medium"/>
      <right/>
      <top style="medium"/>
      <bottom style="thin"/>
    </border>
    <border>
      <left/>
      <right/>
      <top style="medium"/>
      <bottom style="thin"/>
    </border>
    <border>
      <left/>
      <right style="medium"/>
      <top style="medium"/>
      <bottom style="thin"/>
    </border>
    <border>
      <left style="medium"/>
      <right style="thin"/>
      <top/>
      <bottom style="thin"/>
    </border>
    <border>
      <left style="thin"/>
      <right style="medium"/>
      <top/>
      <bottom style="thin"/>
    </border>
    <border>
      <left/>
      <right style="medium"/>
      <top/>
      <bottom/>
    </border>
    <border>
      <left style="medium"/>
      <right style="thin"/>
      <top style="thin"/>
      <bottom/>
    </border>
    <border>
      <left style="thin"/>
      <right style="medium"/>
      <top style="thin"/>
      <bottom/>
    </border>
    <border>
      <left/>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thin"/>
    </border>
    <border>
      <left style="medium"/>
      <right>
        <color indexed="63"/>
      </right>
      <top/>
      <bottom/>
    </border>
    <border>
      <left style="thin">
        <color indexed="8"/>
      </left>
      <right style="thin"/>
      <top/>
      <bottom style="thin">
        <color indexed="8"/>
      </bottom>
    </border>
    <border>
      <left style="thin">
        <color indexed="8"/>
      </left>
      <right style="thin">
        <color indexed="8"/>
      </right>
      <top style="thin">
        <color indexed="8"/>
      </top>
      <bottom/>
    </border>
    <border>
      <left style="medium"/>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0" fillId="22" borderId="7" applyNumberFormat="0" applyFont="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4" fillId="29" borderId="0" applyNumberFormat="0" applyBorder="0" applyAlignment="0" applyProtection="0"/>
    <xf numFmtId="0" fontId="55" fillId="30" borderId="8" applyNumberFormat="0" applyAlignment="0" applyProtection="0"/>
    <xf numFmtId="0" fontId="56" fillId="0" borderId="0" applyNumberFormat="0" applyFill="0" applyBorder="0" applyAlignment="0" applyProtection="0"/>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5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59" fillId="32" borderId="0" applyNumberFormat="0" applyBorder="0" applyAlignment="0" applyProtection="0"/>
    <xf numFmtId="0" fontId="60"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cellStyleXfs>
  <cellXfs count="809">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7" fillId="0" borderId="10" xfId="0" applyFont="1" applyBorder="1" applyAlignment="1">
      <alignment/>
    </xf>
    <xf numFmtId="0" fontId="7" fillId="0" borderId="13" xfId="0" applyFont="1" applyBorder="1" applyAlignment="1">
      <alignment/>
    </xf>
    <xf numFmtId="0" fontId="8" fillId="0" borderId="12" xfId="0" applyFont="1" applyBorder="1" applyAlignment="1">
      <alignment/>
    </xf>
    <xf numFmtId="0" fontId="8" fillId="0" borderId="10" xfId="0" applyFont="1" applyBorder="1" applyAlignment="1">
      <alignment/>
    </xf>
    <xf numFmtId="0" fontId="8" fillId="0" borderId="11" xfId="0" applyFont="1" applyBorder="1" applyAlignment="1">
      <alignment/>
    </xf>
    <xf numFmtId="0" fontId="7" fillId="0" borderId="11" xfId="0" applyFont="1" applyBorder="1" applyAlignment="1">
      <alignment/>
    </xf>
    <xf numFmtId="0" fontId="8" fillId="0" borderId="14" xfId="0" applyFont="1" applyBorder="1" applyAlignment="1">
      <alignment horizontal="center"/>
    </xf>
    <xf numFmtId="0" fontId="8" fillId="0" borderId="15"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7" fillId="0" borderId="14" xfId="0" applyFont="1" applyBorder="1" applyAlignment="1">
      <alignment/>
    </xf>
    <xf numFmtId="0" fontId="8" fillId="0" borderId="13" xfId="0" applyFont="1" applyBorder="1" applyAlignment="1">
      <alignment/>
    </xf>
    <xf numFmtId="0" fontId="8" fillId="0" borderId="16" xfId="0" applyFont="1" applyBorder="1" applyAlignment="1">
      <alignment horizontal="center"/>
    </xf>
    <xf numFmtId="0" fontId="8" fillId="0" borderId="17" xfId="0" applyFont="1" applyBorder="1" applyAlignment="1">
      <alignment horizontal="center"/>
    </xf>
    <xf numFmtId="0" fontId="8"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8" fillId="0" borderId="16" xfId="0" applyFont="1" applyBorder="1" applyAlignment="1">
      <alignment/>
    </xf>
    <xf numFmtId="0" fontId="7" fillId="0" borderId="17" xfId="0" applyFont="1" applyBorder="1" applyAlignment="1">
      <alignment/>
    </xf>
    <xf numFmtId="0" fontId="7" fillId="0" borderId="0" xfId="0" applyFont="1" applyAlignment="1">
      <alignment horizontal="center"/>
    </xf>
    <xf numFmtId="0" fontId="7" fillId="0" borderId="16" xfId="0" applyFont="1" applyBorder="1" applyAlignment="1">
      <alignment/>
    </xf>
    <xf numFmtId="0" fontId="7" fillId="0" borderId="18" xfId="0" applyFont="1" applyBorder="1" applyAlignment="1">
      <alignment/>
    </xf>
    <xf numFmtId="0" fontId="8" fillId="0" borderId="17" xfId="0" applyFont="1" applyBorder="1" applyAlignment="1">
      <alignment/>
    </xf>
    <xf numFmtId="0" fontId="10" fillId="0" borderId="0" xfId="0" applyFont="1" applyBorder="1" applyAlignment="1">
      <alignment/>
    </xf>
    <xf numFmtId="0" fontId="7" fillId="0" borderId="0" xfId="0" applyFont="1" applyBorder="1" applyAlignment="1">
      <alignment horizontal="center"/>
    </xf>
    <xf numFmtId="0" fontId="7" fillId="0" borderId="0" xfId="0" applyFont="1" applyBorder="1" applyAlignment="1">
      <alignment horizontal="left"/>
    </xf>
    <xf numFmtId="0" fontId="6" fillId="0" borderId="0" xfId="0" applyFont="1" applyBorder="1" applyAlignment="1">
      <alignment horizontal="center"/>
    </xf>
    <xf numFmtId="0" fontId="10" fillId="0" borderId="0" xfId="0" applyFont="1" applyAlignment="1">
      <alignment/>
    </xf>
    <xf numFmtId="0" fontId="6" fillId="0" borderId="0" xfId="0" applyFont="1" applyBorder="1" applyAlignment="1">
      <alignment horizontal="left"/>
    </xf>
    <xf numFmtId="0" fontId="7" fillId="0" borderId="12" xfId="0" applyFont="1" applyBorder="1" applyAlignment="1">
      <alignment/>
    </xf>
    <xf numFmtId="0" fontId="7" fillId="0" borderId="13" xfId="0" applyFont="1" applyBorder="1" applyAlignment="1">
      <alignment/>
    </xf>
    <xf numFmtId="0" fontId="6" fillId="0" borderId="0" xfId="0" applyFont="1" applyAlignment="1">
      <alignment/>
    </xf>
    <xf numFmtId="0" fontId="6" fillId="0" borderId="0" xfId="0" applyFont="1" applyAlignment="1">
      <alignment horizontal="center"/>
    </xf>
    <xf numFmtId="0" fontId="8" fillId="0" borderId="10"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8" fillId="0" borderId="15" xfId="0" applyFont="1" applyBorder="1" applyAlignment="1">
      <alignment/>
    </xf>
    <xf numFmtId="0" fontId="8" fillId="0" borderId="19" xfId="0" applyFont="1" applyBorder="1" applyAlignment="1">
      <alignment horizontal="center"/>
    </xf>
    <xf numFmtId="0" fontId="8" fillId="0" borderId="12" xfId="0" applyFont="1" applyBorder="1" applyAlignment="1">
      <alignment horizontal="center"/>
    </xf>
    <xf numFmtId="0" fontId="8" fillId="0" borderId="10" xfId="0" applyFont="1" applyBorder="1" applyAlignment="1">
      <alignment/>
    </xf>
    <xf numFmtId="0" fontId="8" fillId="0" borderId="12" xfId="0" applyFont="1" applyBorder="1" applyAlignment="1">
      <alignment/>
    </xf>
    <xf numFmtId="0" fontId="9" fillId="0" borderId="0" xfId="0" applyFont="1" applyBorder="1" applyAlignment="1">
      <alignment/>
    </xf>
    <xf numFmtId="0" fontId="8" fillId="0" borderId="13" xfId="0" applyFont="1" applyBorder="1" applyAlignment="1">
      <alignment/>
    </xf>
    <xf numFmtId="0" fontId="11" fillId="0" borderId="0" xfId="0" applyFont="1" applyAlignment="1">
      <alignment horizontal="center"/>
    </xf>
    <xf numFmtId="0" fontId="6" fillId="0" borderId="0" xfId="0" applyFont="1" applyAlignment="1">
      <alignment horizontal="left"/>
    </xf>
    <xf numFmtId="0" fontId="8" fillId="0" borderId="16" xfId="0" applyFont="1" applyBorder="1" applyAlignment="1">
      <alignment horizontal="center"/>
    </xf>
    <xf numFmtId="0" fontId="8" fillId="0" borderId="17" xfId="0" applyFont="1" applyBorder="1" applyAlignment="1">
      <alignment horizontal="center"/>
    </xf>
    <xf numFmtId="0" fontId="5" fillId="0" borderId="0" xfId="0" applyFont="1" applyBorder="1" applyAlignment="1">
      <alignment/>
    </xf>
    <xf numFmtId="0" fontId="11" fillId="0" borderId="0" xfId="0" applyFont="1" applyBorder="1" applyAlignment="1">
      <alignment horizontal="center"/>
    </xf>
    <xf numFmtId="0" fontId="8" fillId="0" borderId="0" xfId="0" applyFont="1" applyBorder="1" applyAlignment="1">
      <alignment/>
    </xf>
    <xf numFmtId="0" fontId="8" fillId="0" borderId="0" xfId="0" applyFont="1" applyBorder="1" applyAlignment="1">
      <alignment horizontal="center"/>
    </xf>
    <xf numFmtId="0" fontId="0" fillId="0" borderId="0" xfId="0" applyBorder="1" applyAlignment="1">
      <alignment/>
    </xf>
    <xf numFmtId="0" fontId="7" fillId="0" borderId="0" xfId="0" applyFont="1" applyAlignment="1">
      <alignment horizontal="left"/>
    </xf>
    <xf numFmtId="0" fontId="8" fillId="0" borderId="0" xfId="0" applyFont="1" applyAlignment="1">
      <alignment/>
    </xf>
    <xf numFmtId="0" fontId="9" fillId="0" borderId="16" xfId="0" applyFont="1" applyBorder="1" applyAlignment="1">
      <alignment/>
    </xf>
    <xf numFmtId="0" fontId="8" fillId="0" borderId="20" xfId="0" applyFont="1" applyBorder="1" applyAlignment="1">
      <alignment horizontal="center"/>
    </xf>
    <xf numFmtId="0" fontId="7" fillId="0" borderId="18" xfId="0" applyFont="1" applyBorder="1" applyAlignment="1">
      <alignment horizontal="center"/>
    </xf>
    <xf numFmtId="0" fontId="8" fillId="0" borderId="15" xfId="0" applyFont="1" applyBorder="1" applyAlignment="1">
      <alignment/>
    </xf>
    <xf numFmtId="49" fontId="8" fillId="0" borderId="16" xfId="0" applyNumberFormat="1" applyFont="1" applyBorder="1" applyAlignment="1">
      <alignment horizontal="center"/>
    </xf>
    <xf numFmtId="49" fontId="8" fillId="0" borderId="18" xfId="0" applyNumberFormat="1" applyFont="1" applyBorder="1" applyAlignment="1">
      <alignment horizontal="center"/>
    </xf>
    <xf numFmtId="0" fontId="12" fillId="0" borderId="0" xfId="0" applyFont="1" applyAlignment="1">
      <alignment horizontal="center"/>
    </xf>
    <xf numFmtId="0" fontId="8" fillId="0" borderId="0"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22" xfId="0" applyFont="1" applyBorder="1" applyAlignment="1">
      <alignment/>
    </xf>
    <xf numFmtId="0" fontId="7" fillId="0" borderId="22" xfId="0" applyFont="1" applyBorder="1" applyAlignment="1">
      <alignment/>
    </xf>
    <xf numFmtId="0" fontId="7" fillId="0" borderId="23" xfId="0" applyFont="1" applyBorder="1" applyAlignment="1">
      <alignment/>
    </xf>
    <xf numFmtId="0" fontId="8" fillId="0" borderId="24" xfId="0" applyFont="1" applyBorder="1" applyAlignment="1">
      <alignment/>
    </xf>
    <xf numFmtId="0" fontId="7" fillId="0" borderId="11" xfId="0" applyFont="1" applyBorder="1" applyAlignment="1">
      <alignment horizontal="right"/>
    </xf>
    <xf numFmtId="49" fontId="8" fillId="0" borderId="17" xfId="0" applyNumberFormat="1" applyFont="1" applyBorder="1" applyAlignment="1">
      <alignment horizontal="center"/>
    </xf>
    <xf numFmtId="49" fontId="8" fillId="0" borderId="15" xfId="0" applyNumberFormat="1" applyFont="1" applyBorder="1" applyAlignment="1">
      <alignment horizontal="center"/>
    </xf>
    <xf numFmtId="0" fontId="8" fillId="0" borderId="15" xfId="0" applyFont="1" applyBorder="1" applyAlignment="1">
      <alignment horizontal="center" vertical="center"/>
    </xf>
    <xf numFmtId="0" fontId="8" fillId="0" borderId="25" xfId="0" applyFont="1" applyBorder="1" applyAlignment="1">
      <alignment horizontal="center" vertical="center"/>
    </xf>
    <xf numFmtId="0" fontId="8" fillId="0" borderId="12" xfId="0" applyFont="1" applyBorder="1" applyAlignment="1">
      <alignment horizontal="center" vertical="center"/>
    </xf>
    <xf numFmtId="49" fontId="8" fillId="0" borderId="10"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9" fillId="0" borderId="10" xfId="0" applyFont="1" applyBorder="1" applyAlignment="1">
      <alignment/>
    </xf>
    <xf numFmtId="3" fontId="7" fillId="0" borderId="13" xfId="0" applyNumberFormat="1" applyFont="1" applyBorder="1" applyAlignment="1">
      <alignment/>
    </xf>
    <xf numFmtId="3" fontId="8" fillId="0" borderId="12" xfId="0" applyNumberFormat="1" applyFont="1" applyBorder="1" applyAlignment="1">
      <alignment/>
    </xf>
    <xf numFmtId="3" fontId="8" fillId="0" borderId="25" xfId="0" applyNumberFormat="1" applyFont="1" applyBorder="1" applyAlignment="1">
      <alignment/>
    </xf>
    <xf numFmtId="3" fontId="8" fillId="0" borderId="12" xfId="0" applyNumberFormat="1" applyFont="1" applyBorder="1" applyAlignment="1">
      <alignment/>
    </xf>
    <xf numFmtId="0" fontId="9" fillId="0" borderId="18" xfId="0" applyFont="1" applyBorder="1" applyAlignment="1">
      <alignment/>
    </xf>
    <xf numFmtId="0" fontId="7" fillId="0" borderId="18" xfId="0" applyFont="1" applyBorder="1" applyAlignment="1">
      <alignment/>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0" fontId="8"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vertical="center"/>
    </xf>
    <xf numFmtId="0" fontId="6" fillId="0" borderId="0" xfId="0" applyFont="1" applyBorder="1" applyAlignment="1">
      <alignment/>
    </xf>
    <xf numFmtId="0" fontId="6" fillId="0" borderId="0" xfId="0" applyFont="1" applyBorder="1" applyAlignment="1">
      <alignment horizontal="left"/>
    </xf>
    <xf numFmtId="49" fontId="8" fillId="0" borderId="18" xfId="0" applyNumberFormat="1" applyFont="1" applyBorder="1" applyAlignment="1">
      <alignment horizontal="center" vertical="center"/>
    </xf>
    <xf numFmtId="3" fontId="9" fillId="0" borderId="10" xfId="0" applyNumberFormat="1" applyFont="1" applyBorder="1" applyAlignment="1">
      <alignment vertical="center"/>
    </xf>
    <xf numFmtId="3" fontId="7" fillId="0" borderId="13" xfId="0" applyNumberFormat="1" applyFont="1" applyBorder="1" applyAlignment="1">
      <alignment vertical="center"/>
    </xf>
    <xf numFmtId="3" fontId="9" fillId="0" borderId="10" xfId="0" applyNumberFormat="1" applyFont="1" applyBorder="1" applyAlignment="1">
      <alignment vertical="center"/>
    </xf>
    <xf numFmtId="3" fontId="9" fillId="0" borderId="10" xfId="0" applyNumberFormat="1" applyFont="1" applyBorder="1" applyAlignment="1">
      <alignment horizontal="right"/>
    </xf>
    <xf numFmtId="3" fontId="9" fillId="0" borderId="10" xfId="0" applyNumberFormat="1" applyFont="1" applyBorder="1" applyAlignment="1">
      <alignment/>
    </xf>
    <xf numFmtId="3" fontId="9" fillId="0" borderId="26" xfId="0" applyNumberFormat="1" applyFont="1" applyBorder="1" applyAlignment="1">
      <alignment/>
    </xf>
    <xf numFmtId="3" fontId="7" fillId="0" borderId="27" xfId="0" applyNumberFormat="1" applyFont="1" applyBorder="1" applyAlignment="1">
      <alignment/>
    </xf>
    <xf numFmtId="3" fontId="7" fillId="0" borderId="11" xfId="0" applyNumberFormat="1" applyFont="1" applyBorder="1" applyAlignment="1">
      <alignment/>
    </xf>
    <xf numFmtId="3" fontId="7" fillId="0" borderId="11" xfId="0" applyNumberFormat="1" applyFont="1" applyBorder="1" applyAlignment="1">
      <alignment/>
    </xf>
    <xf numFmtId="3" fontId="7" fillId="0" borderId="10" xfId="0" applyNumberFormat="1" applyFont="1" applyBorder="1" applyAlignment="1">
      <alignment/>
    </xf>
    <xf numFmtId="3" fontId="7" fillId="0" borderId="0" xfId="0" applyNumberFormat="1" applyFont="1" applyAlignment="1">
      <alignment/>
    </xf>
    <xf numFmtId="3" fontId="7" fillId="0" borderId="26" xfId="0" applyNumberFormat="1" applyFont="1" applyBorder="1" applyAlignment="1">
      <alignment/>
    </xf>
    <xf numFmtId="3" fontId="7" fillId="0" borderId="14" xfId="0" applyNumberFormat="1" applyFont="1" applyBorder="1" applyAlignment="1">
      <alignment/>
    </xf>
    <xf numFmtId="3" fontId="7" fillId="0" borderId="0" xfId="0" applyNumberFormat="1" applyFont="1" applyBorder="1" applyAlignment="1">
      <alignment/>
    </xf>
    <xf numFmtId="3" fontId="8" fillId="0" borderId="0" xfId="0" applyNumberFormat="1" applyFont="1" applyBorder="1" applyAlignment="1">
      <alignment/>
    </xf>
    <xf numFmtId="3" fontId="8" fillId="0" borderId="20" xfId="0" applyNumberFormat="1" applyFont="1" applyBorder="1" applyAlignment="1">
      <alignment/>
    </xf>
    <xf numFmtId="3" fontId="8" fillId="0" borderId="11" xfId="0" applyNumberFormat="1" applyFont="1" applyBorder="1" applyAlignment="1">
      <alignment/>
    </xf>
    <xf numFmtId="3" fontId="8" fillId="0" borderId="10" xfId="0" applyNumberFormat="1" applyFont="1" applyBorder="1" applyAlignment="1">
      <alignment/>
    </xf>
    <xf numFmtId="3" fontId="7" fillId="0" borderId="18" xfId="0" applyNumberFormat="1" applyFont="1" applyBorder="1" applyAlignment="1">
      <alignment/>
    </xf>
    <xf numFmtId="3" fontId="8" fillId="0" borderId="14" xfId="0" applyNumberFormat="1" applyFont="1" applyBorder="1" applyAlignment="1">
      <alignment/>
    </xf>
    <xf numFmtId="3" fontId="7" fillId="0" borderId="13" xfId="0" applyNumberFormat="1" applyFont="1" applyBorder="1" applyAlignment="1">
      <alignment/>
    </xf>
    <xf numFmtId="3" fontId="8" fillId="0" borderId="12" xfId="0" applyNumberFormat="1" applyFont="1" applyBorder="1" applyAlignment="1">
      <alignment vertical="center"/>
    </xf>
    <xf numFmtId="3" fontId="7" fillId="0" borderId="11"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3" fontId="8" fillId="0" borderId="12" xfId="0" applyNumberFormat="1" applyFont="1" applyBorder="1" applyAlignment="1">
      <alignment horizontal="right"/>
    </xf>
    <xf numFmtId="0" fontId="9" fillId="0" borderId="16" xfId="0" applyFont="1" applyBorder="1" applyAlignment="1">
      <alignment vertical="center"/>
    </xf>
    <xf numFmtId="0" fontId="7" fillId="0" borderId="0" xfId="0" applyFont="1" applyAlignment="1">
      <alignment horizontal="right"/>
    </xf>
    <xf numFmtId="3" fontId="8" fillId="0" borderId="12" xfId="0" applyNumberFormat="1" applyFont="1" applyBorder="1" applyAlignment="1">
      <alignment vertical="center"/>
    </xf>
    <xf numFmtId="0" fontId="8" fillId="0" borderId="25" xfId="0" applyFont="1" applyBorder="1" applyAlignment="1">
      <alignment vertical="center"/>
    </xf>
    <xf numFmtId="49" fontId="8" fillId="0" borderId="10"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2" xfId="0" applyNumberFormat="1" applyFont="1" applyBorder="1" applyAlignment="1">
      <alignment horizontal="center" vertical="center"/>
    </xf>
    <xf numFmtId="3" fontId="7" fillId="0" borderId="28" xfId="0" applyNumberFormat="1" applyFont="1" applyBorder="1" applyAlignment="1">
      <alignment/>
    </xf>
    <xf numFmtId="3" fontId="7" fillId="0" borderId="22" xfId="0" applyNumberFormat="1" applyFont="1" applyBorder="1" applyAlignment="1">
      <alignment/>
    </xf>
    <xf numFmtId="3" fontId="7" fillId="0" borderId="23" xfId="0" applyNumberFormat="1" applyFont="1" applyBorder="1" applyAlignment="1">
      <alignment/>
    </xf>
    <xf numFmtId="3" fontId="7" fillId="0" borderId="29" xfId="0" applyNumberFormat="1" applyFont="1" applyBorder="1" applyAlignment="1">
      <alignment/>
    </xf>
    <xf numFmtId="3" fontId="8" fillId="0" borderId="24" xfId="0" applyNumberFormat="1" applyFont="1" applyBorder="1" applyAlignment="1">
      <alignment/>
    </xf>
    <xf numFmtId="0" fontId="7" fillId="0" borderId="12" xfId="0" applyFont="1" applyBorder="1" applyAlignment="1">
      <alignment/>
    </xf>
    <xf numFmtId="3" fontId="0" fillId="0" borderId="0" xfId="0" applyNumberFormat="1" applyAlignment="1">
      <alignment/>
    </xf>
    <xf numFmtId="49" fontId="8" fillId="0" borderId="12" xfId="0" applyNumberFormat="1" applyFont="1" applyBorder="1" applyAlignment="1">
      <alignment horizontal="center" vertical="center"/>
    </xf>
    <xf numFmtId="3" fontId="9" fillId="0" borderId="10" xfId="0" applyNumberFormat="1" applyFont="1" applyBorder="1" applyAlignment="1">
      <alignment/>
    </xf>
    <xf numFmtId="3" fontId="7" fillId="0" borderId="11" xfId="0" applyNumberFormat="1" applyFont="1" applyBorder="1" applyAlignment="1">
      <alignment horizontal="right"/>
    </xf>
    <xf numFmtId="0" fontId="0" fillId="0" borderId="11" xfId="0" applyBorder="1" applyAlignment="1">
      <alignment/>
    </xf>
    <xf numFmtId="3" fontId="3" fillId="0" borderId="0" xfId="0" applyNumberFormat="1" applyFont="1" applyAlignment="1">
      <alignment/>
    </xf>
    <xf numFmtId="0" fontId="2" fillId="0" borderId="0" xfId="0" applyFont="1" applyAlignment="1">
      <alignment/>
    </xf>
    <xf numFmtId="0" fontId="0" fillId="0" borderId="0" xfId="0" applyFont="1" applyAlignment="1">
      <alignment/>
    </xf>
    <xf numFmtId="0" fontId="9" fillId="0" borderId="14" xfId="0" applyFont="1" applyBorder="1" applyAlignment="1">
      <alignment/>
    </xf>
    <xf numFmtId="3" fontId="7" fillId="0" borderId="13" xfId="0" applyNumberFormat="1" applyFont="1" applyBorder="1" applyAlignment="1">
      <alignment vertical="center"/>
    </xf>
    <xf numFmtId="3" fontId="7" fillId="0" borderId="0" xfId="0" applyNumberFormat="1" applyFont="1" applyBorder="1" applyAlignment="1">
      <alignment vertical="center"/>
    </xf>
    <xf numFmtId="3" fontId="9" fillId="0" borderId="13" xfId="0" applyNumberFormat="1" applyFont="1" applyBorder="1" applyAlignment="1">
      <alignment horizontal="right"/>
    </xf>
    <xf numFmtId="3" fontId="9" fillId="0" borderId="14" xfId="0" applyNumberFormat="1" applyFont="1" applyBorder="1" applyAlignment="1">
      <alignment horizontal="right"/>
    </xf>
    <xf numFmtId="0" fontId="8" fillId="0" borderId="18" xfId="0" applyFont="1" applyBorder="1" applyAlignment="1">
      <alignment horizontal="center"/>
    </xf>
    <xf numFmtId="49" fontId="8" fillId="0" borderId="11" xfId="0" applyNumberFormat="1" applyFont="1" applyBorder="1" applyAlignment="1">
      <alignment horizontal="center" vertical="center"/>
    </xf>
    <xf numFmtId="3" fontId="7" fillId="0" borderId="11" xfId="0" applyNumberFormat="1" applyFont="1" applyBorder="1" applyAlignment="1">
      <alignment vertical="center"/>
    </xf>
    <xf numFmtId="0" fontId="8" fillId="0" borderId="26" xfId="0" applyFont="1" applyBorder="1" applyAlignment="1">
      <alignment horizontal="center"/>
    </xf>
    <xf numFmtId="0" fontId="8" fillId="0" borderId="27" xfId="0" applyFont="1" applyBorder="1" applyAlignment="1">
      <alignment horizontal="center"/>
    </xf>
    <xf numFmtId="3" fontId="7" fillId="0" borderId="30" xfId="0" applyNumberFormat="1" applyFont="1" applyBorder="1" applyAlignment="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wrapText="1"/>
    </xf>
    <xf numFmtId="2" fontId="7" fillId="0" borderId="15" xfId="0" applyNumberFormat="1" applyFont="1" applyBorder="1" applyAlignment="1">
      <alignment horizontal="center" vertical="center" wrapText="1"/>
    </xf>
    <xf numFmtId="0" fontId="7" fillId="0" borderId="12" xfId="0" applyFont="1" applyBorder="1" applyAlignment="1">
      <alignment horizontal="center" vertical="center" wrapText="1"/>
    </xf>
    <xf numFmtId="3" fontId="7" fillId="0" borderId="13" xfId="0" applyNumberFormat="1" applyFont="1" applyFill="1" applyBorder="1" applyAlignment="1">
      <alignment/>
    </xf>
    <xf numFmtId="16" fontId="3" fillId="0" borderId="0" xfId="0" applyNumberFormat="1" applyFont="1" applyAlignment="1">
      <alignment/>
    </xf>
    <xf numFmtId="3" fontId="7" fillId="0" borderId="11" xfId="0" applyNumberFormat="1" applyFont="1" applyBorder="1" applyAlignment="1">
      <alignment horizontal="right" vertical="center" wrapText="1"/>
    </xf>
    <xf numFmtId="3" fontId="7" fillId="0" borderId="26" xfId="0" applyNumberFormat="1" applyFont="1" applyBorder="1" applyAlignment="1">
      <alignment horizontal="right" vertical="center"/>
    </xf>
    <xf numFmtId="3" fontId="7" fillId="0" borderId="27" xfId="0" applyNumberFormat="1" applyFont="1" applyBorder="1" applyAlignment="1">
      <alignment vertical="center"/>
    </xf>
    <xf numFmtId="0" fontId="0" fillId="0" borderId="0" xfId="0" applyFont="1" applyAlignment="1">
      <alignment/>
    </xf>
    <xf numFmtId="0" fontId="8" fillId="0" borderId="11" xfId="0" applyFont="1" applyBorder="1" applyAlignment="1">
      <alignment horizontal="right"/>
    </xf>
    <xf numFmtId="3" fontId="9" fillId="0" borderId="12" xfId="0" applyNumberFormat="1" applyFont="1" applyBorder="1" applyAlignment="1">
      <alignment/>
    </xf>
    <xf numFmtId="0" fontId="7" fillId="0" borderId="0" xfId="0" applyFont="1" applyBorder="1" applyAlignment="1">
      <alignment vertical="center"/>
    </xf>
    <xf numFmtId="49" fontId="7" fillId="0" borderId="13" xfId="0" applyNumberFormat="1" applyFont="1" applyBorder="1" applyAlignment="1">
      <alignment horizontal="center" vertical="center"/>
    </xf>
    <xf numFmtId="3" fontId="7" fillId="0" borderId="0" xfId="0" applyNumberFormat="1" applyFont="1" applyBorder="1" applyAlignment="1">
      <alignment horizontal="right"/>
    </xf>
    <xf numFmtId="3" fontId="7" fillId="0" borderId="13" xfId="0" applyNumberFormat="1" applyFont="1" applyBorder="1" applyAlignment="1">
      <alignment horizontal="right"/>
    </xf>
    <xf numFmtId="3" fontId="7" fillId="0" borderId="30" xfId="0" applyNumberFormat="1" applyFont="1" applyBorder="1" applyAlignment="1">
      <alignment horizontal="right"/>
    </xf>
    <xf numFmtId="3" fontId="8" fillId="0" borderId="12" xfId="0" applyNumberFormat="1" applyFont="1" applyBorder="1" applyAlignment="1">
      <alignment vertical="center"/>
    </xf>
    <xf numFmtId="0" fontId="0" fillId="0" borderId="0" xfId="0" applyFill="1" applyAlignment="1">
      <alignment/>
    </xf>
    <xf numFmtId="0" fontId="8" fillId="0" borderId="16" xfId="0" applyFont="1" applyBorder="1" applyAlignment="1">
      <alignment/>
    </xf>
    <xf numFmtId="3" fontId="15" fillId="0" borderId="13" xfId="0" applyNumberFormat="1" applyFont="1" applyBorder="1" applyAlignment="1">
      <alignment/>
    </xf>
    <xf numFmtId="0" fontId="8" fillId="0" borderId="0" xfId="0" applyFont="1" applyAlignment="1">
      <alignment horizontal="center"/>
    </xf>
    <xf numFmtId="0" fontId="18" fillId="0" borderId="0" xfId="0" applyFont="1" applyAlignment="1">
      <alignment horizontal="center"/>
    </xf>
    <xf numFmtId="0" fontId="2" fillId="0" borderId="0" xfId="0" applyFont="1" applyAlignment="1">
      <alignment horizontal="center"/>
    </xf>
    <xf numFmtId="0" fontId="8" fillId="0" borderId="12" xfId="0" applyFont="1" applyFill="1" applyBorder="1" applyAlignment="1">
      <alignment/>
    </xf>
    <xf numFmtId="49" fontId="7" fillId="0" borderId="18" xfId="0" applyNumberFormat="1" applyFont="1" applyBorder="1" applyAlignment="1">
      <alignment horizontal="center"/>
    </xf>
    <xf numFmtId="0" fontId="2" fillId="0" borderId="0" xfId="0" applyFont="1" applyAlignment="1">
      <alignment/>
    </xf>
    <xf numFmtId="0" fontId="0" fillId="0" borderId="0" xfId="0" applyFont="1" applyAlignment="1">
      <alignment/>
    </xf>
    <xf numFmtId="0" fontId="19" fillId="0" borderId="0" xfId="0" applyFont="1" applyAlignment="1">
      <alignment/>
    </xf>
    <xf numFmtId="0" fontId="9" fillId="0" borderId="11" xfId="0" applyFont="1" applyBorder="1" applyAlignment="1">
      <alignment horizontal="center"/>
    </xf>
    <xf numFmtId="0" fontId="9" fillId="0" borderId="20" xfId="0" applyFont="1" applyBorder="1" applyAlignment="1">
      <alignment/>
    </xf>
    <xf numFmtId="0" fontId="9" fillId="0" borderId="19" xfId="0" applyFont="1" applyBorder="1" applyAlignment="1">
      <alignment/>
    </xf>
    <xf numFmtId="3" fontId="9" fillId="0" borderId="12" xfId="0" applyNumberFormat="1" applyFont="1" applyBorder="1" applyAlignment="1">
      <alignment/>
    </xf>
    <xf numFmtId="49" fontId="7" fillId="0" borderId="17" xfId="0" applyNumberFormat="1" applyFont="1" applyBorder="1" applyAlignment="1">
      <alignment horizontal="center"/>
    </xf>
    <xf numFmtId="0" fontId="7" fillId="0" borderId="17" xfId="0" applyFont="1" applyBorder="1" applyAlignment="1">
      <alignment horizontal="center"/>
    </xf>
    <xf numFmtId="0" fontId="8" fillId="0" borderId="12" xfId="0" applyFont="1" applyBorder="1" applyAlignment="1">
      <alignment/>
    </xf>
    <xf numFmtId="0" fontId="8" fillId="0" borderId="10" xfId="0" applyFont="1" applyBorder="1" applyAlignment="1">
      <alignment horizontal="right"/>
    </xf>
    <xf numFmtId="0" fontId="9" fillId="0" borderId="16" xfId="0" applyFont="1" applyBorder="1" applyAlignment="1">
      <alignment/>
    </xf>
    <xf numFmtId="49" fontId="7" fillId="0" borderId="18"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7" fillId="0" borderId="18" xfId="0" applyNumberFormat="1" applyFont="1" applyBorder="1" applyAlignment="1">
      <alignment horizontal="center"/>
    </xf>
    <xf numFmtId="0" fontId="20" fillId="0" borderId="0" xfId="0" applyFont="1" applyAlignment="1">
      <alignment/>
    </xf>
    <xf numFmtId="49" fontId="7" fillId="0" borderId="17" xfId="0" applyNumberFormat="1" applyFont="1" applyBorder="1" applyAlignment="1">
      <alignment horizontal="center"/>
    </xf>
    <xf numFmtId="0" fontId="7" fillId="0" borderId="17" xfId="0" applyFont="1" applyBorder="1" applyAlignment="1">
      <alignment/>
    </xf>
    <xf numFmtId="0" fontId="6" fillId="0" borderId="0" xfId="0" applyFont="1" applyAlignment="1" applyProtection="1">
      <alignment/>
      <protection locked="0"/>
    </xf>
    <xf numFmtId="3" fontId="9" fillId="0" borderId="25" xfId="0" applyNumberFormat="1" applyFont="1" applyBorder="1" applyAlignment="1">
      <alignment horizontal="right" vertical="center"/>
    </xf>
    <xf numFmtId="0" fontId="8" fillId="0" borderId="25" xfId="0" applyFont="1" applyBorder="1" applyAlignment="1">
      <alignment horizontal="left" vertical="center"/>
    </xf>
    <xf numFmtId="0" fontId="8" fillId="0" borderId="12" xfId="0" applyFont="1" applyBorder="1" applyAlignment="1">
      <alignment horizontal="center" vertical="center"/>
    </xf>
    <xf numFmtId="0" fontId="7" fillId="0" borderId="13" xfId="0" applyFont="1" applyBorder="1" applyAlignment="1">
      <alignment horizontal="center"/>
    </xf>
    <xf numFmtId="3" fontId="7" fillId="0" borderId="27" xfId="0" applyNumberFormat="1" applyFont="1" applyBorder="1" applyAlignment="1">
      <alignment horizontal="right"/>
    </xf>
    <xf numFmtId="3" fontId="8" fillId="0" borderId="12" xfId="0" applyNumberFormat="1" applyFont="1" applyBorder="1" applyAlignment="1">
      <alignment horizontal="right"/>
    </xf>
    <xf numFmtId="3" fontId="9" fillId="0" borderId="11" xfId="0" applyNumberFormat="1" applyFont="1" applyBorder="1" applyAlignment="1">
      <alignment/>
    </xf>
    <xf numFmtId="0" fontId="8" fillId="33" borderId="16" xfId="0" applyFont="1" applyFill="1" applyBorder="1" applyAlignment="1">
      <alignment/>
    </xf>
    <xf numFmtId="0" fontId="9" fillId="0" borderId="31" xfId="0" applyFont="1" applyBorder="1" applyAlignment="1">
      <alignment/>
    </xf>
    <xf numFmtId="0" fontId="9" fillId="0" borderId="29" xfId="0" applyFont="1" applyBorder="1" applyAlignment="1">
      <alignment/>
    </xf>
    <xf numFmtId="0" fontId="9" fillId="0" borderId="23" xfId="0" applyFont="1" applyBorder="1" applyAlignment="1">
      <alignment/>
    </xf>
    <xf numFmtId="3" fontId="9" fillId="0" borderId="23" xfId="0" applyNumberFormat="1" applyFont="1" applyBorder="1" applyAlignment="1">
      <alignment/>
    </xf>
    <xf numFmtId="3" fontId="9" fillId="0" borderId="0" xfId="0" applyNumberFormat="1" applyFont="1" applyBorder="1" applyAlignment="1">
      <alignment/>
    </xf>
    <xf numFmtId="0" fontId="9" fillId="0" borderId="0" xfId="0" applyFont="1" applyAlignment="1">
      <alignment/>
    </xf>
    <xf numFmtId="0" fontId="8" fillId="0" borderId="24" xfId="0" applyFont="1" applyBorder="1" applyAlignment="1">
      <alignment/>
    </xf>
    <xf numFmtId="3" fontId="8" fillId="0" borderId="24" xfId="0" applyNumberFormat="1" applyFont="1" applyBorder="1" applyAlignment="1">
      <alignment/>
    </xf>
    <xf numFmtId="0" fontId="9" fillId="0" borderId="22" xfId="0" applyFont="1" applyBorder="1" applyAlignment="1">
      <alignment/>
    </xf>
    <xf numFmtId="3" fontId="9" fillId="0" borderId="23" xfId="0" applyNumberFormat="1" applyFont="1" applyBorder="1" applyAlignment="1">
      <alignment/>
    </xf>
    <xf numFmtId="3" fontId="9" fillId="0" borderId="22" xfId="0" applyNumberFormat="1" applyFont="1" applyBorder="1" applyAlignment="1">
      <alignment/>
    </xf>
    <xf numFmtId="3" fontId="9" fillId="0" borderId="30" xfId="0" applyNumberFormat="1" applyFont="1" applyBorder="1" applyAlignment="1">
      <alignment/>
    </xf>
    <xf numFmtId="0" fontId="9" fillId="0" borderId="30" xfId="0" applyFont="1" applyBorder="1" applyAlignment="1">
      <alignment/>
    </xf>
    <xf numFmtId="0" fontId="20" fillId="0" borderId="30" xfId="0" applyFont="1" applyBorder="1" applyAlignment="1">
      <alignment/>
    </xf>
    <xf numFmtId="0" fontId="7" fillId="0" borderId="29" xfId="0" applyFont="1" applyBorder="1" applyAlignment="1">
      <alignment/>
    </xf>
    <xf numFmtId="0" fontId="9" fillId="0" borderId="32" xfId="0" applyFont="1" applyBorder="1" applyAlignment="1">
      <alignment/>
    </xf>
    <xf numFmtId="3" fontId="9" fillId="0" borderId="33" xfId="0" applyNumberFormat="1" applyFont="1" applyBorder="1" applyAlignment="1">
      <alignment/>
    </xf>
    <xf numFmtId="0" fontId="7" fillId="0" borderId="10" xfId="0" applyFont="1" applyBorder="1" applyAlignment="1">
      <alignment horizontal="center"/>
    </xf>
    <xf numFmtId="3" fontId="8" fillId="0" borderId="13" xfId="0" applyNumberFormat="1" applyFont="1" applyBorder="1" applyAlignment="1">
      <alignment horizontal="right"/>
    </xf>
    <xf numFmtId="0" fontId="9" fillId="0" borderId="15" xfId="0" applyFont="1" applyBorder="1" applyAlignment="1">
      <alignment/>
    </xf>
    <xf numFmtId="0" fontId="7" fillId="0" borderId="13" xfId="0" applyFont="1" applyBorder="1" applyAlignment="1">
      <alignment horizontal="left"/>
    </xf>
    <xf numFmtId="3" fontId="2" fillId="0" borderId="25" xfId="0" applyNumberFormat="1" applyFont="1" applyBorder="1" applyAlignment="1">
      <alignment/>
    </xf>
    <xf numFmtId="0" fontId="8" fillId="0" borderId="12" xfId="0" applyFont="1" applyFill="1" applyBorder="1" applyAlignment="1">
      <alignment/>
    </xf>
    <xf numFmtId="49" fontId="7" fillId="0" borderId="11" xfId="0" applyNumberFormat="1" applyFont="1" applyBorder="1" applyAlignment="1">
      <alignment horizontal="center" vertical="center"/>
    </xf>
    <xf numFmtId="49" fontId="8" fillId="0" borderId="15" xfId="0" applyNumberFormat="1" applyFont="1" applyBorder="1" applyAlignment="1">
      <alignment horizontal="center" vertical="center"/>
    </xf>
    <xf numFmtId="3" fontId="9" fillId="0" borderId="27" xfId="0" applyNumberFormat="1" applyFont="1" applyBorder="1" applyAlignment="1">
      <alignment horizontal="right"/>
    </xf>
    <xf numFmtId="49" fontId="9" fillId="0" borderId="18" xfId="0" applyNumberFormat="1" applyFont="1" applyBorder="1" applyAlignment="1">
      <alignment horizontal="center" vertical="center"/>
    </xf>
    <xf numFmtId="49" fontId="9" fillId="0" borderId="15" xfId="0" applyNumberFormat="1" applyFont="1" applyBorder="1" applyAlignment="1">
      <alignment horizontal="center" vertical="center"/>
    </xf>
    <xf numFmtId="3" fontId="9" fillId="0" borderId="12" xfId="0" applyNumberFormat="1" applyFont="1" applyBorder="1" applyAlignment="1">
      <alignment horizontal="right"/>
    </xf>
    <xf numFmtId="3" fontId="21" fillId="0" borderId="0" xfId="0" applyNumberFormat="1" applyFont="1" applyAlignment="1">
      <alignment/>
    </xf>
    <xf numFmtId="0" fontId="44" fillId="0" borderId="0" xfId="54">
      <alignment/>
      <protection/>
    </xf>
    <xf numFmtId="0" fontId="44" fillId="0" borderId="12" xfId="54" applyBorder="1">
      <alignment/>
      <protection/>
    </xf>
    <xf numFmtId="0" fontId="22" fillId="0" borderId="12" xfId="54" applyFont="1" applyBorder="1" applyAlignment="1">
      <alignment horizontal="center" vertical="center"/>
      <protection/>
    </xf>
    <xf numFmtId="0" fontId="23" fillId="0" borderId="12" xfId="54" applyFont="1" applyBorder="1" applyAlignment="1">
      <alignment horizontal="left" vertical="center" wrapText="1"/>
      <protection/>
    </xf>
    <xf numFmtId="1" fontId="44" fillId="0" borderId="12" xfId="54" applyNumberFormat="1" applyBorder="1" applyAlignment="1">
      <alignment horizontal="center" vertical="center"/>
      <protection/>
    </xf>
    <xf numFmtId="0" fontId="1" fillId="0" borderId="0" xfId="54" applyFont="1">
      <alignment/>
      <protection/>
    </xf>
    <xf numFmtId="0" fontId="9" fillId="0" borderId="13" xfId="0" applyFont="1" applyBorder="1" applyAlignment="1">
      <alignment horizontal="left"/>
    </xf>
    <xf numFmtId="49" fontId="8" fillId="0" borderId="17" xfId="0" applyNumberFormat="1" applyFont="1" applyBorder="1" applyAlignment="1">
      <alignment horizontal="center" vertical="center"/>
    </xf>
    <xf numFmtId="3" fontId="9" fillId="0" borderId="13" xfId="0" applyNumberFormat="1" applyFont="1" applyBorder="1" applyAlignment="1">
      <alignment vertical="center"/>
    </xf>
    <xf numFmtId="3" fontId="9" fillId="0" borderId="13" xfId="0" applyNumberFormat="1" applyFont="1" applyBorder="1" applyAlignment="1">
      <alignment vertical="center"/>
    </xf>
    <xf numFmtId="3" fontId="8" fillId="0" borderId="13" xfId="0" applyNumberFormat="1" applyFont="1" applyBorder="1" applyAlignment="1">
      <alignment horizontal="right"/>
    </xf>
    <xf numFmtId="0" fontId="9" fillId="0" borderId="13" xfId="0" applyFont="1" applyBorder="1" applyAlignment="1">
      <alignment/>
    </xf>
    <xf numFmtId="0" fontId="7" fillId="0" borderId="11" xfId="0" applyFont="1" applyBorder="1" applyAlignment="1">
      <alignment/>
    </xf>
    <xf numFmtId="49" fontId="9" fillId="0" borderId="10" xfId="0" applyNumberFormat="1" applyFont="1" applyBorder="1" applyAlignment="1">
      <alignment horizontal="center"/>
    </xf>
    <xf numFmtId="3" fontId="9" fillId="0" borderId="26" xfId="0" applyNumberFormat="1" applyFont="1" applyBorder="1" applyAlignment="1">
      <alignment/>
    </xf>
    <xf numFmtId="49" fontId="8" fillId="0" borderId="12" xfId="0" applyNumberFormat="1" applyFont="1" applyBorder="1" applyAlignment="1">
      <alignment horizontal="center"/>
    </xf>
    <xf numFmtId="3" fontId="7" fillId="0" borderId="20" xfId="0" applyNumberFormat="1" applyFont="1" applyBorder="1" applyAlignment="1">
      <alignment horizontal="right" vertical="center"/>
    </xf>
    <xf numFmtId="49" fontId="8" fillId="0" borderId="18" xfId="0" applyNumberFormat="1" applyFont="1" applyBorder="1" applyAlignment="1">
      <alignment horizontal="center" vertical="center"/>
    </xf>
    <xf numFmtId="0" fontId="7" fillId="33" borderId="11" xfId="0" applyFont="1" applyFill="1" applyBorder="1" applyAlignment="1">
      <alignment/>
    </xf>
    <xf numFmtId="3" fontId="18" fillId="0" borderId="0" xfId="0" applyNumberFormat="1" applyFont="1" applyAlignment="1">
      <alignment horizontal="center"/>
    </xf>
    <xf numFmtId="3" fontId="0" fillId="33" borderId="0" xfId="0" applyNumberFormat="1" applyFill="1" applyAlignment="1">
      <alignment/>
    </xf>
    <xf numFmtId="0" fontId="0" fillId="33" borderId="0" xfId="0" applyFill="1" applyAlignment="1">
      <alignment/>
    </xf>
    <xf numFmtId="0" fontId="44" fillId="0" borderId="0" xfId="54" applyBorder="1">
      <alignment/>
      <protection/>
    </xf>
    <xf numFmtId="3" fontId="2" fillId="0" borderId="0" xfId="0" applyNumberFormat="1" applyFont="1" applyAlignment="1">
      <alignment/>
    </xf>
    <xf numFmtId="0" fontId="1" fillId="0" borderId="0" xfId="54" applyFont="1" applyBorder="1">
      <alignment/>
      <protection/>
    </xf>
    <xf numFmtId="0" fontId="2" fillId="0" borderId="17" xfId="0" applyFont="1" applyBorder="1" applyAlignment="1">
      <alignment/>
    </xf>
    <xf numFmtId="0" fontId="21" fillId="0" borderId="17" xfId="0" applyFont="1" applyBorder="1" applyAlignment="1">
      <alignment/>
    </xf>
    <xf numFmtId="0" fontId="0" fillId="0" borderId="0" xfId="0" applyFont="1" applyBorder="1" applyAlignment="1">
      <alignment/>
    </xf>
    <xf numFmtId="49" fontId="7" fillId="0" borderId="11" xfId="0" applyNumberFormat="1" applyFont="1" applyBorder="1" applyAlignment="1">
      <alignment horizontal="center"/>
    </xf>
    <xf numFmtId="3" fontId="7" fillId="0" borderId="12" xfId="0" applyNumberFormat="1" applyFont="1" applyFill="1" applyBorder="1" applyAlignment="1">
      <alignment horizontal="right" vertical="center" wrapText="1"/>
    </xf>
    <xf numFmtId="0" fontId="7" fillId="0" borderId="20" xfId="0" applyFont="1" applyBorder="1" applyAlignment="1">
      <alignment horizontal="left" vertical="center"/>
    </xf>
    <xf numFmtId="49" fontId="8" fillId="0" borderId="11" xfId="0" applyNumberFormat="1" applyFont="1" applyBorder="1" applyAlignment="1">
      <alignment horizontal="center" vertical="center"/>
    </xf>
    <xf numFmtId="3" fontId="9" fillId="0" borderId="11" xfId="0" applyNumberFormat="1" applyFont="1" applyBorder="1" applyAlignment="1">
      <alignment vertical="center"/>
    </xf>
    <xf numFmtId="3" fontId="7" fillId="0" borderId="27" xfId="0" applyNumberFormat="1" applyFont="1" applyBorder="1" applyAlignment="1">
      <alignment horizontal="right" vertical="center"/>
    </xf>
    <xf numFmtId="0" fontId="7" fillId="0" borderId="27"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3" fontId="9" fillId="0" borderId="12" xfId="0" applyNumberFormat="1" applyFont="1" applyBorder="1" applyAlignment="1">
      <alignment horizontal="right" vertical="center"/>
    </xf>
    <xf numFmtId="3" fontId="9" fillId="0" borderId="27" xfId="0" applyNumberFormat="1" applyFont="1" applyBorder="1" applyAlignment="1">
      <alignment horizontal="right" vertical="center"/>
    </xf>
    <xf numFmtId="0" fontId="0" fillId="0" borderId="12" xfId="0" applyFont="1" applyBorder="1" applyAlignment="1">
      <alignment/>
    </xf>
    <xf numFmtId="0" fontId="0" fillId="0" borderId="12" xfId="0" applyFont="1" applyBorder="1" applyAlignment="1">
      <alignment horizontal="center"/>
    </xf>
    <xf numFmtId="0" fontId="7" fillId="33" borderId="10" xfId="0" applyFont="1" applyFill="1" applyBorder="1" applyAlignment="1">
      <alignment horizontal="center" vertical="center" wrapText="1"/>
    </xf>
    <xf numFmtId="0" fontId="8" fillId="0" borderId="10" xfId="0" applyFont="1" applyFill="1" applyBorder="1" applyAlignment="1">
      <alignment/>
    </xf>
    <xf numFmtId="3" fontId="7" fillId="0" borderId="27" xfId="0" applyNumberFormat="1" applyFont="1" applyBorder="1" applyAlignment="1">
      <alignment/>
    </xf>
    <xf numFmtId="0" fontId="7" fillId="0" borderId="11" xfId="0" applyFont="1" applyBorder="1" applyAlignment="1">
      <alignment horizontal="center"/>
    </xf>
    <xf numFmtId="3" fontId="8" fillId="0" borderId="11" xfId="0" applyNumberFormat="1" applyFont="1" applyBorder="1" applyAlignment="1">
      <alignment horizontal="right"/>
    </xf>
    <xf numFmtId="0" fontId="0" fillId="0" borderId="13" xfId="0" applyBorder="1" applyAlignment="1">
      <alignment/>
    </xf>
    <xf numFmtId="3" fontId="0" fillId="0" borderId="0" xfId="0" applyNumberFormat="1" applyBorder="1" applyAlignment="1">
      <alignment/>
    </xf>
    <xf numFmtId="3" fontId="7" fillId="0" borderId="0" xfId="0" applyNumberFormat="1" applyFont="1" applyFill="1" applyBorder="1" applyAlignment="1">
      <alignment/>
    </xf>
    <xf numFmtId="0" fontId="0" fillId="0" borderId="0" xfId="0" applyFont="1" applyBorder="1" applyAlignment="1">
      <alignment/>
    </xf>
    <xf numFmtId="0" fontId="7" fillId="0" borderId="27" xfId="0" applyFont="1" applyBorder="1" applyAlignment="1">
      <alignment/>
    </xf>
    <xf numFmtId="0" fontId="8" fillId="0" borderId="27" xfId="0" applyFont="1" applyBorder="1" applyAlignment="1">
      <alignment/>
    </xf>
    <xf numFmtId="0" fontId="0" fillId="0" borderId="27" xfId="0" applyBorder="1" applyAlignment="1">
      <alignment/>
    </xf>
    <xf numFmtId="0" fontId="7" fillId="0" borderId="30" xfId="0" applyFont="1" applyBorder="1" applyAlignment="1">
      <alignment horizontal="right"/>
    </xf>
    <xf numFmtId="3" fontId="7" fillId="0" borderId="30" xfId="0" applyNumberFormat="1" applyFont="1" applyBorder="1" applyAlignment="1">
      <alignment/>
    </xf>
    <xf numFmtId="0" fontId="8" fillId="0" borderId="11" xfId="0" applyFont="1" applyBorder="1" applyAlignment="1">
      <alignment/>
    </xf>
    <xf numFmtId="3" fontId="8" fillId="0" borderId="11" xfId="0" applyNumberFormat="1" applyFont="1" applyBorder="1" applyAlignment="1">
      <alignment horizontal="right"/>
    </xf>
    <xf numFmtId="3" fontId="8" fillId="0" borderId="13" xfId="0" applyNumberFormat="1" applyFont="1" applyBorder="1" applyAlignment="1">
      <alignment/>
    </xf>
    <xf numFmtId="3" fontId="8" fillId="0" borderId="27" xfId="0" applyNumberFormat="1" applyFont="1" applyBorder="1" applyAlignment="1">
      <alignment horizontal="right"/>
    </xf>
    <xf numFmtId="3" fontId="8" fillId="0" borderId="10" xfId="0" applyNumberFormat="1" applyFont="1" applyBorder="1" applyAlignment="1">
      <alignment horizontal="right"/>
    </xf>
    <xf numFmtId="3" fontId="8" fillId="0" borderId="26" xfId="0" applyNumberFormat="1" applyFont="1" applyBorder="1" applyAlignment="1">
      <alignment horizontal="right"/>
    </xf>
    <xf numFmtId="0" fontId="8" fillId="0" borderId="17" xfId="0" applyFont="1" applyBorder="1" applyAlignment="1">
      <alignment/>
    </xf>
    <xf numFmtId="3" fontId="7" fillId="0" borderId="11" xfId="0" applyNumberFormat="1" applyFont="1" applyFill="1" applyBorder="1" applyAlignment="1">
      <alignment/>
    </xf>
    <xf numFmtId="0" fontId="7" fillId="0" borderId="34" xfId="0" applyFont="1" applyBorder="1" applyAlignment="1">
      <alignment/>
    </xf>
    <xf numFmtId="3" fontId="7" fillId="0" borderId="35" xfId="0" applyNumberFormat="1" applyFont="1" applyBorder="1" applyAlignment="1">
      <alignment/>
    </xf>
    <xf numFmtId="0" fontId="8" fillId="0" borderId="27" xfId="0" applyFont="1" applyFill="1" applyBorder="1" applyAlignment="1">
      <alignment/>
    </xf>
    <xf numFmtId="3" fontId="8" fillId="0" borderId="27" xfId="0" applyNumberFormat="1" applyFont="1" applyBorder="1" applyAlignment="1">
      <alignment/>
    </xf>
    <xf numFmtId="0" fontId="8" fillId="0" borderId="25" xfId="0" applyFont="1" applyBorder="1" applyAlignment="1">
      <alignment horizontal="center"/>
    </xf>
    <xf numFmtId="0" fontId="6"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horizontal="right"/>
    </xf>
    <xf numFmtId="0" fontId="6"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alignment horizontal="left"/>
    </xf>
    <xf numFmtId="0" fontId="8" fillId="0" borderId="10" xfId="0" applyFont="1" applyFill="1" applyBorder="1" applyAlignment="1">
      <alignment horizontal="center"/>
    </xf>
    <xf numFmtId="0" fontId="8" fillId="0" borderId="13" xfId="0" applyFont="1" applyFill="1" applyBorder="1" applyAlignment="1">
      <alignment horizontal="center"/>
    </xf>
    <xf numFmtId="0" fontId="8" fillId="0" borderId="11" xfId="0" applyFont="1" applyFill="1" applyBorder="1" applyAlignment="1">
      <alignment horizontal="center"/>
    </xf>
    <xf numFmtId="0" fontId="8" fillId="0" borderId="27" xfId="0" applyFont="1" applyFill="1" applyBorder="1" applyAlignment="1">
      <alignment/>
    </xf>
    <xf numFmtId="3" fontId="7" fillId="0" borderId="18" xfId="0" applyNumberFormat="1" applyFont="1" applyFill="1" applyBorder="1" applyAlignment="1">
      <alignment/>
    </xf>
    <xf numFmtId="0" fontId="7" fillId="0" borderId="27" xfId="0" applyFont="1" applyFill="1" applyBorder="1" applyAlignment="1">
      <alignment/>
    </xf>
    <xf numFmtId="0" fontId="7" fillId="0" borderId="20" xfId="0" applyFont="1" applyFill="1" applyBorder="1" applyAlignment="1">
      <alignment/>
    </xf>
    <xf numFmtId="3" fontId="8" fillId="0" borderId="13" xfId="0" applyNumberFormat="1" applyFont="1" applyFill="1" applyBorder="1" applyAlignment="1">
      <alignment/>
    </xf>
    <xf numFmtId="3" fontId="8" fillId="0" borderId="18" xfId="0" applyNumberFormat="1" applyFont="1" applyFill="1" applyBorder="1" applyAlignment="1">
      <alignment/>
    </xf>
    <xf numFmtId="3" fontId="0" fillId="0" borderId="0" xfId="0" applyNumberFormat="1" applyFill="1" applyAlignment="1">
      <alignment/>
    </xf>
    <xf numFmtId="0" fontId="6" fillId="0" borderId="0" xfId="0" applyFont="1" applyFill="1" applyAlignment="1">
      <alignment/>
    </xf>
    <xf numFmtId="0" fontId="8" fillId="0" borderId="15" xfId="0" applyFont="1" applyFill="1" applyBorder="1" applyAlignment="1">
      <alignment horizontal="center"/>
    </xf>
    <xf numFmtId="0" fontId="8" fillId="0" borderId="14" xfId="0" applyFont="1" applyFill="1" applyBorder="1" applyAlignment="1">
      <alignment horizontal="center"/>
    </xf>
    <xf numFmtId="0" fontId="8" fillId="0" borderId="19" xfId="0" applyFont="1" applyFill="1" applyBorder="1" applyAlignment="1">
      <alignment horizontal="center"/>
    </xf>
    <xf numFmtId="0" fontId="8" fillId="0" borderId="12" xfId="0" applyFont="1" applyFill="1" applyBorder="1" applyAlignment="1">
      <alignment horizontal="center"/>
    </xf>
    <xf numFmtId="3" fontId="7" fillId="0" borderId="26" xfId="0" applyNumberFormat="1" applyFont="1" applyFill="1" applyBorder="1" applyAlignment="1">
      <alignment/>
    </xf>
    <xf numFmtId="3" fontId="7" fillId="0" borderId="10" xfId="0" applyNumberFormat="1" applyFont="1" applyFill="1" applyBorder="1" applyAlignment="1">
      <alignment/>
    </xf>
    <xf numFmtId="3" fontId="7" fillId="0" borderId="14" xfId="0" applyNumberFormat="1" applyFont="1" applyFill="1" applyBorder="1" applyAlignment="1">
      <alignment/>
    </xf>
    <xf numFmtId="3" fontId="7" fillId="0" borderId="16" xfId="0" applyNumberFormat="1" applyFont="1" applyFill="1" applyBorder="1" applyAlignment="1">
      <alignment/>
    </xf>
    <xf numFmtId="0" fontId="7" fillId="0" borderId="13" xfId="0" applyFont="1" applyFill="1" applyBorder="1" applyAlignment="1">
      <alignment horizontal="center"/>
    </xf>
    <xf numFmtId="0" fontId="7" fillId="0" borderId="11" xfId="0" applyFont="1" applyFill="1" applyBorder="1" applyAlignment="1">
      <alignment horizontal="center"/>
    </xf>
    <xf numFmtId="3" fontId="7" fillId="0" borderId="17" xfId="0" applyNumberFormat="1" applyFont="1" applyFill="1" applyBorder="1" applyAlignment="1">
      <alignment/>
    </xf>
    <xf numFmtId="0" fontId="8" fillId="0" borderId="13" xfId="0" applyFont="1" applyFill="1" applyBorder="1" applyAlignment="1">
      <alignment/>
    </xf>
    <xf numFmtId="0" fontId="8" fillId="0" borderId="13" xfId="0" applyFont="1" applyFill="1" applyBorder="1" applyAlignment="1">
      <alignment horizontal="center"/>
    </xf>
    <xf numFmtId="0" fontId="8" fillId="0" borderId="13" xfId="0" applyFont="1" applyFill="1" applyBorder="1" applyAlignment="1">
      <alignment/>
    </xf>
    <xf numFmtId="0" fontId="7" fillId="0" borderId="13" xfId="0" applyFont="1" applyFill="1" applyBorder="1" applyAlignment="1">
      <alignment/>
    </xf>
    <xf numFmtId="0" fontId="9" fillId="0" borderId="13" xfId="0" applyFont="1" applyFill="1" applyBorder="1" applyAlignment="1">
      <alignment horizontal="center"/>
    </xf>
    <xf numFmtId="3" fontId="8" fillId="0" borderId="27" xfId="0" applyNumberFormat="1" applyFont="1" applyFill="1" applyBorder="1" applyAlignment="1">
      <alignment/>
    </xf>
    <xf numFmtId="3" fontId="8" fillId="0" borderId="0" xfId="0" applyNumberFormat="1" applyFont="1" applyFill="1" applyBorder="1" applyAlignment="1">
      <alignment/>
    </xf>
    <xf numFmtId="0" fontId="8" fillId="0" borderId="11" xfId="0" applyFont="1" applyFill="1" applyBorder="1" applyAlignment="1">
      <alignment/>
    </xf>
    <xf numFmtId="0" fontId="3" fillId="0" borderId="0" xfId="0" applyFont="1" applyFill="1" applyAlignment="1">
      <alignment/>
    </xf>
    <xf numFmtId="16" fontId="3" fillId="0" borderId="0" xfId="0" applyNumberFormat="1" applyFont="1" applyFill="1" applyAlignment="1">
      <alignment horizontal="left"/>
    </xf>
    <xf numFmtId="3" fontId="3" fillId="0" borderId="0" xfId="0" applyNumberFormat="1" applyFont="1" applyFill="1" applyAlignment="1">
      <alignment horizontal="left"/>
    </xf>
    <xf numFmtId="3" fontId="3" fillId="0" borderId="0" xfId="0" applyNumberFormat="1" applyFont="1" applyFill="1" applyAlignment="1">
      <alignment/>
    </xf>
    <xf numFmtId="0" fontId="18" fillId="0" borderId="13" xfId="0" applyFont="1" applyFill="1" applyBorder="1" applyAlignment="1">
      <alignment/>
    </xf>
    <xf numFmtId="0" fontId="18" fillId="0" borderId="10" xfId="0" applyFont="1" applyFill="1" applyBorder="1" applyAlignment="1">
      <alignment/>
    </xf>
    <xf numFmtId="0" fontId="14" fillId="0" borderId="10" xfId="0" applyFont="1" applyFill="1" applyBorder="1" applyAlignment="1">
      <alignment horizontal="center"/>
    </xf>
    <xf numFmtId="0" fontId="14" fillId="0" borderId="13" xfId="0" applyFont="1" applyFill="1" applyBorder="1" applyAlignment="1">
      <alignment horizontal="center"/>
    </xf>
    <xf numFmtId="3" fontId="13" fillId="0" borderId="13" xfId="0" applyNumberFormat="1" applyFont="1" applyFill="1" applyBorder="1" applyAlignment="1">
      <alignment/>
    </xf>
    <xf numFmtId="3" fontId="13" fillId="0" borderId="11" xfId="0" applyNumberFormat="1" applyFont="1" applyFill="1" applyBorder="1" applyAlignment="1">
      <alignment/>
    </xf>
    <xf numFmtId="3" fontId="13" fillId="0" borderId="13" xfId="0" applyNumberFormat="1" applyFont="1" applyFill="1" applyBorder="1" applyAlignment="1">
      <alignment horizontal="right"/>
    </xf>
    <xf numFmtId="0" fontId="14" fillId="0" borderId="13" xfId="0" applyFont="1" applyFill="1" applyBorder="1" applyAlignment="1">
      <alignment/>
    </xf>
    <xf numFmtId="3" fontId="14" fillId="0" borderId="13" xfId="0" applyNumberFormat="1" applyFont="1" applyFill="1" applyBorder="1" applyAlignment="1">
      <alignment/>
    </xf>
    <xf numFmtId="0" fontId="13" fillId="0" borderId="10" xfId="0" applyFont="1" applyFill="1" applyBorder="1" applyAlignment="1">
      <alignment/>
    </xf>
    <xf numFmtId="3" fontId="13" fillId="0" borderId="10" xfId="0" applyNumberFormat="1" applyFont="1" applyFill="1" applyBorder="1" applyAlignment="1">
      <alignment/>
    </xf>
    <xf numFmtId="0" fontId="14" fillId="0" borderId="10" xfId="0" applyFont="1" applyFill="1" applyBorder="1" applyAlignment="1">
      <alignment/>
    </xf>
    <xf numFmtId="3" fontId="9" fillId="0" borderId="14" xfId="0" applyNumberFormat="1" applyFont="1" applyBorder="1" applyAlignment="1">
      <alignment vertical="center"/>
    </xf>
    <xf numFmtId="3" fontId="8" fillId="0" borderId="13" xfId="0" applyNumberFormat="1" applyFont="1" applyFill="1" applyBorder="1" applyAlignment="1">
      <alignment horizontal="right"/>
    </xf>
    <xf numFmtId="3" fontId="8" fillId="0" borderId="10" xfId="0" applyNumberFormat="1" applyFont="1" applyFill="1" applyBorder="1" applyAlignment="1">
      <alignment horizontal="right"/>
    </xf>
    <xf numFmtId="3" fontId="8" fillId="0" borderId="0" xfId="0" applyNumberFormat="1" applyFont="1" applyFill="1" applyBorder="1" applyAlignment="1">
      <alignment horizontal="right"/>
    </xf>
    <xf numFmtId="3" fontId="14" fillId="0" borderId="12" xfId="0" applyNumberFormat="1" applyFont="1" applyFill="1" applyBorder="1" applyAlignment="1">
      <alignment/>
    </xf>
    <xf numFmtId="0" fontId="8" fillId="0" borderId="18" xfId="0" applyFont="1" applyBorder="1" applyAlignment="1">
      <alignment/>
    </xf>
    <xf numFmtId="0" fontId="8" fillId="0" borderId="25" xfId="0" applyFont="1" applyBorder="1" applyAlignment="1">
      <alignment horizontal="center"/>
    </xf>
    <xf numFmtId="3" fontId="21" fillId="0" borderId="13" xfId="0" applyNumberFormat="1" applyFont="1" applyBorder="1" applyAlignment="1">
      <alignment vertical="center"/>
    </xf>
    <xf numFmtId="3" fontId="7" fillId="34" borderId="13" xfId="0" applyNumberFormat="1" applyFont="1" applyFill="1" applyBorder="1" applyAlignment="1">
      <alignment/>
    </xf>
    <xf numFmtId="0" fontId="6" fillId="0" borderId="0" xfId="0" applyFont="1" applyAlignment="1">
      <alignment/>
    </xf>
    <xf numFmtId="0" fontId="6" fillId="0" borderId="0" xfId="0" applyFont="1" applyAlignment="1">
      <alignment/>
    </xf>
    <xf numFmtId="0" fontId="7" fillId="0" borderId="30" xfId="0" applyFont="1" applyBorder="1" applyAlignment="1">
      <alignment/>
    </xf>
    <xf numFmtId="0" fontId="6" fillId="0" borderId="0" xfId="0" applyFont="1" applyBorder="1" applyAlignment="1">
      <alignment/>
    </xf>
    <xf numFmtId="3" fontId="9" fillId="0" borderId="27" xfId="0" applyNumberFormat="1" applyFont="1" applyBorder="1" applyAlignment="1">
      <alignment/>
    </xf>
    <xf numFmtId="0" fontId="8" fillId="0" borderId="16" xfId="0" applyFont="1" applyFill="1" applyBorder="1" applyAlignment="1">
      <alignment/>
    </xf>
    <xf numFmtId="0" fontId="7" fillId="0" borderId="18" xfId="0" applyFont="1" applyFill="1" applyBorder="1" applyAlignment="1">
      <alignment/>
    </xf>
    <xf numFmtId="3" fontId="7" fillId="0" borderId="27" xfId="0" applyNumberFormat="1" applyFont="1" applyFill="1" applyBorder="1" applyAlignment="1">
      <alignment/>
    </xf>
    <xf numFmtId="0" fontId="7" fillId="0" borderId="17" xfId="0" applyFont="1" applyFill="1" applyBorder="1" applyAlignment="1">
      <alignment/>
    </xf>
    <xf numFmtId="3" fontId="7" fillId="0" borderId="30" xfId="0" applyNumberFormat="1" applyFont="1" applyFill="1" applyBorder="1" applyAlignment="1">
      <alignment/>
    </xf>
    <xf numFmtId="3" fontId="7" fillId="0" borderId="20" xfId="0" applyNumberFormat="1" applyFont="1" applyFill="1" applyBorder="1" applyAlignment="1">
      <alignment/>
    </xf>
    <xf numFmtId="0" fontId="7" fillId="0" borderId="16" xfId="0" applyFont="1" applyFill="1" applyBorder="1" applyAlignment="1">
      <alignment/>
    </xf>
    <xf numFmtId="3" fontId="8" fillId="0" borderId="14" xfId="0" applyNumberFormat="1" applyFont="1" applyFill="1" applyBorder="1" applyAlignment="1">
      <alignment/>
    </xf>
    <xf numFmtId="3" fontId="8" fillId="0" borderId="26" xfId="0" applyNumberFormat="1" applyFont="1" applyFill="1" applyBorder="1" applyAlignment="1">
      <alignment/>
    </xf>
    <xf numFmtId="3" fontId="8" fillId="0" borderId="10" xfId="0" applyNumberFormat="1" applyFont="1" applyFill="1" applyBorder="1" applyAlignment="1">
      <alignment/>
    </xf>
    <xf numFmtId="3" fontId="15" fillId="0" borderId="0" xfId="0" applyNumberFormat="1" applyFont="1" applyBorder="1" applyAlignment="1">
      <alignment/>
    </xf>
    <xf numFmtId="3" fontId="8" fillId="0" borderId="0" xfId="0" applyNumberFormat="1" applyFont="1" applyBorder="1" applyAlignment="1">
      <alignment horizontal="right"/>
    </xf>
    <xf numFmtId="3" fontId="7" fillId="33" borderId="0" xfId="0" applyNumberFormat="1" applyFont="1" applyFill="1" applyBorder="1" applyAlignment="1">
      <alignment/>
    </xf>
    <xf numFmtId="3" fontId="8" fillId="0" borderId="0" xfId="0" applyNumberFormat="1" applyFont="1" applyFill="1" applyBorder="1" applyAlignment="1">
      <alignment horizontal="right"/>
    </xf>
    <xf numFmtId="3" fontId="8" fillId="0" borderId="0" xfId="0" applyNumberFormat="1" applyFont="1" applyBorder="1" applyAlignment="1">
      <alignment horizontal="right"/>
    </xf>
    <xf numFmtId="3" fontId="8" fillId="0" borderId="30" xfId="0" applyNumberFormat="1" applyFont="1" applyBorder="1" applyAlignment="1">
      <alignment horizontal="right"/>
    </xf>
    <xf numFmtId="3" fontId="8" fillId="0" borderId="14" xfId="0" applyNumberFormat="1" applyFont="1" applyBorder="1" applyAlignment="1">
      <alignment horizontal="right"/>
    </xf>
    <xf numFmtId="0" fontId="8" fillId="33" borderId="16" xfId="0" applyFont="1" applyFill="1" applyBorder="1" applyAlignment="1">
      <alignment/>
    </xf>
    <xf numFmtId="3" fontId="7" fillId="33" borderId="14" xfId="0" applyNumberFormat="1" applyFont="1" applyFill="1" applyBorder="1" applyAlignment="1">
      <alignment/>
    </xf>
    <xf numFmtId="0" fontId="0" fillId="0" borderId="14" xfId="0" applyBorder="1" applyAlignment="1">
      <alignment/>
    </xf>
    <xf numFmtId="0" fontId="8" fillId="0" borderId="14" xfId="0" applyFont="1" applyBorder="1" applyAlignment="1">
      <alignment horizontal="center"/>
    </xf>
    <xf numFmtId="3" fontId="15" fillId="0" borderId="30" xfId="0" applyNumberFormat="1" applyFont="1" applyBorder="1" applyAlignment="1">
      <alignment/>
    </xf>
    <xf numFmtId="0" fontId="0" fillId="0" borderId="30" xfId="0" applyBorder="1" applyAlignment="1">
      <alignment/>
    </xf>
    <xf numFmtId="0" fontId="8" fillId="0" borderId="16" xfId="0" applyFont="1" applyFill="1" applyBorder="1" applyAlignment="1">
      <alignment/>
    </xf>
    <xf numFmtId="0" fontId="9" fillId="0" borderId="14" xfId="0" applyFont="1" applyBorder="1" applyAlignment="1">
      <alignment horizontal="center"/>
    </xf>
    <xf numFmtId="0" fontId="7" fillId="33" borderId="18" xfId="0" applyFont="1" applyFill="1" applyBorder="1" applyAlignment="1">
      <alignment/>
    </xf>
    <xf numFmtId="0" fontId="8" fillId="0" borderId="18" xfId="0" applyFont="1" applyBorder="1" applyAlignment="1">
      <alignment/>
    </xf>
    <xf numFmtId="3" fontId="8" fillId="0" borderId="30" xfId="0" applyNumberFormat="1" applyFont="1" applyFill="1" applyBorder="1" applyAlignment="1">
      <alignment horizontal="right"/>
    </xf>
    <xf numFmtId="3" fontId="8" fillId="0" borderId="30" xfId="0" applyNumberFormat="1" applyFont="1" applyBorder="1" applyAlignment="1">
      <alignment horizontal="right"/>
    </xf>
    <xf numFmtId="3" fontId="8" fillId="0" borderId="20" xfId="0" applyNumberFormat="1" applyFont="1" applyBorder="1" applyAlignment="1">
      <alignment horizontal="right"/>
    </xf>
    <xf numFmtId="3" fontId="8" fillId="0" borderId="14" xfId="0" applyNumberFormat="1" applyFont="1" applyBorder="1" applyAlignment="1">
      <alignment horizontal="right"/>
    </xf>
    <xf numFmtId="3" fontId="8" fillId="0" borderId="14" xfId="0" applyNumberFormat="1" applyFont="1" applyFill="1" applyBorder="1" applyAlignment="1">
      <alignment horizontal="right"/>
    </xf>
    <xf numFmtId="3" fontId="8" fillId="0" borderId="30" xfId="0" applyNumberFormat="1" applyFont="1" applyFill="1" applyBorder="1" applyAlignment="1">
      <alignment horizontal="right"/>
    </xf>
    <xf numFmtId="0" fontId="9" fillId="0" borderId="10" xfId="0" applyFont="1" applyBorder="1" applyAlignment="1">
      <alignment horizontal="center"/>
    </xf>
    <xf numFmtId="3" fontId="8" fillId="0" borderId="11" xfId="0" applyNumberFormat="1" applyFont="1" applyFill="1" applyBorder="1" applyAlignment="1">
      <alignment horizontal="right"/>
    </xf>
    <xf numFmtId="3" fontId="8" fillId="0" borderId="13" xfId="0" applyNumberFormat="1" applyFont="1" applyFill="1" applyBorder="1" applyAlignment="1">
      <alignment horizontal="right"/>
    </xf>
    <xf numFmtId="3" fontId="8" fillId="0" borderId="11" xfId="0" applyNumberFormat="1" applyFont="1" applyFill="1" applyBorder="1" applyAlignment="1">
      <alignment horizontal="right"/>
    </xf>
    <xf numFmtId="3" fontId="15" fillId="0" borderId="10" xfId="0" applyNumberFormat="1" applyFont="1" applyBorder="1" applyAlignment="1">
      <alignment/>
    </xf>
    <xf numFmtId="0" fontId="7" fillId="0" borderId="11" xfId="0" applyFont="1" applyBorder="1" applyAlignment="1">
      <alignment horizontal="right"/>
    </xf>
    <xf numFmtId="0" fontId="7" fillId="0" borderId="10" xfId="0" applyFont="1" applyBorder="1" applyAlignment="1">
      <alignment horizontal="right"/>
    </xf>
    <xf numFmtId="0" fontId="7" fillId="0" borderId="13" xfId="0" applyFont="1" applyBorder="1" applyAlignment="1">
      <alignment horizontal="right"/>
    </xf>
    <xf numFmtId="0" fontId="7" fillId="0" borderId="26" xfId="0" applyFont="1" applyBorder="1" applyAlignment="1">
      <alignment/>
    </xf>
    <xf numFmtId="0" fontId="7" fillId="0" borderId="36" xfId="0" applyFont="1" applyBorder="1" applyAlignment="1">
      <alignment/>
    </xf>
    <xf numFmtId="3" fontId="8" fillId="0" borderId="27" xfId="0" applyNumberFormat="1" applyFont="1" applyBorder="1" applyAlignment="1">
      <alignment horizontal="right"/>
    </xf>
    <xf numFmtId="0" fontId="7" fillId="0" borderId="26" xfId="0" applyFont="1" applyBorder="1" applyAlignment="1">
      <alignment horizontal="right"/>
    </xf>
    <xf numFmtId="0" fontId="7" fillId="0" borderId="27" xfId="0" applyFont="1" applyBorder="1" applyAlignment="1">
      <alignment horizontal="right"/>
    </xf>
    <xf numFmtId="0" fontId="7" fillId="0" borderId="14" xfId="0" applyFont="1" applyBorder="1" applyAlignment="1">
      <alignment horizontal="right"/>
    </xf>
    <xf numFmtId="0" fontId="7" fillId="0" borderId="0" xfId="0" applyFont="1" applyBorder="1" applyAlignment="1">
      <alignment horizontal="right"/>
    </xf>
    <xf numFmtId="0" fontId="7" fillId="0" borderId="37" xfId="0" applyFont="1" applyBorder="1" applyAlignment="1">
      <alignment/>
    </xf>
    <xf numFmtId="3" fontId="7" fillId="0" borderId="38" xfId="0" applyNumberFormat="1" applyFont="1" applyBorder="1" applyAlignment="1">
      <alignment/>
    </xf>
    <xf numFmtId="0" fontId="7" fillId="0" borderId="20" xfId="0" applyFont="1" applyBorder="1" applyAlignment="1">
      <alignment horizontal="right"/>
    </xf>
    <xf numFmtId="0" fontId="8" fillId="0" borderId="16" xfId="0" applyFont="1" applyFill="1" applyBorder="1" applyAlignment="1">
      <alignment horizontal="center"/>
    </xf>
    <xf numFmtId="3" fontId="7" fillId="0" borderId="18" xfId="0" applyNumberFormat="1" applyFont="1" applyBorder="1" applyAlignment="1">
      <alignment/>
    </xf>
    <xf numFmtId="3" fontId="7" fillId="0" borderId="0" xfId="0" applyNumberFormat="1" applyFont="1" applyBorder="1" applyAlignment="1">
      <alignment/>
    </xf>
    <xf numFmtId="0" fontId="8" fillId="0" borderId="39" xfId="0" applyFont="1" applyBorder="1" applyAlignment="1">
      <alignment/>
    </xf>
    <xf numFmtId="3" fontId="7" fillId="0" borderId="40" xfId="0" applyNumberFormat="1" applyFont="1" applyBorder="1" applyAlignment="1">
      <alignment/>
    </xf>
    <xf numFmtId="3" fontId="7" fillId="0" borderId="41" xfId="0" applyNumberFormat="1" applyFont="1" applyBorder="1" applyAlignment="1">
      <alignment/>
    </xf>
    <xf numFmtId="0" fontId="7" fillId="0" borderId="42" xfId="0" applyFont="1" applyBorder="1" applyAlignment="1">
      <alignment/>
    </xf>
    <xf numFmtId="3" fontId="7" fillId="0" borderId="43" xfId="0" applyNumberFormat="1" applyFont="1" applyBorder="1" applyAlignment="1">
      <alignment/>
    </xf>
    <xf numFmtId="0" fontId="7" fillId="0" borderId="44" xfId="0" applyFont="1" applyBorder="1" applyAlignment="1">
      <alignment/>
    </xf>
    <xf numFmtId="3" fontId="7" fillId="0" borderId="17" xfId="0" applyNumberFormat="1" applyFont="1" applyBorder="1" applyAlignment="1">
      <alignment/>
    </xf>
    <xf numFmtId="3" fontId="7" fillId="0" borderId="30" xfId="0" applyNumberFormat="1" applyFont="1" applyBorder="1" applyAlignment="1">
      <alignment/>
    </xf>
    <xf numFmtId="0" fontId="7" fillId="0" borderId="45" xfId="0" applyFont="1" applyBorder="1" applyAlignment="1">
      <alignment/>
    </xf>
    <xf numFmtId="3" fontId="8" fillId="0" borderId="16" xfId="0" applyNumberFormat="1" applyFont="1" applyBorder="1" applyAlignment="1">
      <alignment/>
    </xf>
    <xf numFmtId="0" fontId="8" fillId="0" borderId="10" xfId="0" applyFont="1" applyFill="1" applyBorder="1" applyAlignment="1">
      <alignment/>
    </xf>
    <xf numFmtId="0" fontId="7" fillId="0" borderId="10" xfId="0" applyFont="1" applyFill="1" applyBorder="1" applyAlignment="1">
      <alignment horizontal="center"/>
    </xf>
    <xf numFmtId="0" fontId="7" fillId="0" borderId="30" xfId="0" applyFont="1" applyFill="1" applyBorder="1" applyAlignment="1">
      <alignment horizontal="center"/>
    </xf>
    <xf numFmtId="0" fontId="7" fillId="0" borderId="11" xfId="0" applyFont="1" applyFill="1" applyBorder="1" applyAlignment="1">
      <alignment/>
    </xf>
    <xf numFmtId="3" fontId="7" fillId="0" borderId="10" xfId="0" applyNumberFormat="1" applyFont="1" applyFill="1" applyBorder="1" applyAlignment="1">
      <alignment horizontal="right"/>
    </xf>
    <xf numFmtId="0" fontId="8" fillId="0" borderId="10" xfId="0" applyFont="1" applyFill="1" applyBorder="1" applyAlignment="1">
      <alignment horizontal="center"/>
    </xf>
    <xf numFmtId="0" fontId="9" fillId="0" borderId="10" xfId="0" applyFont="1" applyFill="1" applyBorder="1" applyAlignment="1">
      <alignment horizontal="center"/>
    </xf>
    <xf numFmtId="0" fontId="17" fillId="0" borderId="10" xfId="0" applyFont="1" applyFill="1" applyBorder="1" applyAlignment="1">
      <alignment/>
    </xf>
    <xf numFmtId="0" fontId="8" fillId="0" borderId="11" xfId="0" applyFont="1" applyFill="1" applyBorder="1" applyAlignment="1">
      <alignment horizontal="center"/>
    </xf>
    <xf numFmtId="3" fontId="61" fillId="0" borderId="11" xfId="0" applyNumberFormat="1" applyFont="1" applyFill="1" applyBorder="1" applyAlignment="1">
      <alignment/>
    </xf>
    <xf numFmtId="0" fontId="7" fillId="0" borderId="18" xfId="0" applyFont="1" applyFill="1" applyBorder="1" applyAlignment="1">
      <alignment horizontal="center"/>
    </xf>
    <xf numFmtId="0" fontId="9" fillId="0" borderId="10" xfId="0" applyFont="1" applyFill="1" applyBorder="1" applyAlignment="1">
      <alignment/>
    </xf>
    <xf numFmtId="0" fontId="18" fillId="0" borderId="12" xfId="0" applyFont="1" applyFill="1" applyBorder="1" applyAlignment="1">
      <alignment/>
    </xf>
    <xf numFmtId="0" fontId="2" fillId="0" borderId="12" xfId="0" applyFont="1" applyBorder="1" applyAlignment="1">
      <alignment/>
    </xf>
    <xf numFmtId="0" fontId="8" fillId="0" borderId="14" xfId="0" applyFont="1" applyFill="1" applyBorder="1" applyAlignment="1">
      <alignment/>
    </xf>
    <xf numFmtId="3" fontId="14" fillId="0" borderId="13" xfId="0" applyNumberFormat="1" applyFont="1" applyFill="1" applyBorder="1" applyAlignment="1">
      <alignment horizontal="right"/>
    </xf>
    <xf numFmtId="3" fontId="14" fillId="0" borderId="34" xfId="0" applyNumberFormat="1" applyFont="1" applyFill="1" applyBorder="1" applyAlignment="1">
      <alignment horizontal="right"/>
    </xf>
    <xf numFmtId="0" fontId="14" fillId="0" borderId="13" xfId="0" applyFont="1" applyFill="1" applyBorder="1" applyAlignment="1">
      <alignment horizontal="right"/>
    </xf>
    <xf numFmtId="3" fontId="14" fillId="0" borderId="10" xfId="0" applyNumberFormat="1" applyFont="1" applyFill="1" applyBorder="1" applyAlignment="1">
      <alignment horizontal="right"/>
    </xf>
    <xf numFmtId="0" fontId="13" fillId="0" borderId="13" xfId="0" applyFont="1" applyFill="1" applyBorder="1" applyAlignment="1">
      <alignment/>
    </xf>
    <xf numFmtId="0" fontId="0" fillId="0" borderId="12" xfId="0" applyBorder="1" applyAlignment="1">
      <alignment/>
    </xf>
    <xf numFmtId="3" fontId="13" fillId="0" borderId="10" xfId="0" applyNumberFormat="1" applyFont="1" applyFill="1" applyBorder="1" applyAlignment="1">
      <alignment horizontal="right"/>
    </xf>
    <xf numFmtId="0" fontId="14" fillId="0" borderId="10" xfId="0" applyFont="1" applyFill="1" applyBorder="1" applyAlignment="1">
      <alignment horizontal="right"/>
    </xf>
    <xf numFmtId="3" fontId="14" fillId="0" borderId="11" xfId="0" applyNumberFormat="1" applyFont="1" applyFill="1" applyBorder="1" applyAlignment="1">
      <alignment horizontal="right"/>
    </xf>
    <xf numFmtId="0" fontId="14" fillId="0" borderId="16" xfId="0" applyFont="1" applyFill="1" applyBorder="1" applyAlignment="1">
      <alignment/>
    </xf>
    <xf numFmtId="0" fontId="14" fillId="0" borderId="18" xfId="0" applyFont="1" applyFill="1" applyBorder="1" applyAlignment="1">
      <alignment/>
    </xf>
    <xf numFmtId="3" fontId="14" fillId="0" borderId="14" xfId="0" applyNumberFormat="1" applyFont="1" applyFill="1" applyBorder="1" applyAlignment="1">
      <alignment horizontal="right"/>
    </xf>
    <xf numFmtId="3" fontId="14" fillId="0" borderId="0" xfId="0" applyNumberFormat="1" applyFont="1" applyFill="1" applyBorder="1" applyAlignment="1">
      <alignment horizontal="right"/>
    </xf>
    <xf numFmtId="3" fontId="13" fillId="0" borderId="14" xfId="0" applyNumberFormat="1" applyFont="1" applyFill="1" applyBorder="1" applyAlignment="1">
      <alignment/>
    </xf>
    <xf numFmtId="3" fontId="13" fillId="0" borderId="0" xfId="0" applyNumberFormat="1" applyFont="1" applyFill="1" applyBorder="1" applyAlignment="1">
      <alignment/>
    </xf>
    <xf numFmtId="0" fontId="9" fillId="0" borderId="18" xfId="0" applyFont="1" applyFill="1" applyBorder="1" applyAlignment="1">
      <alignment/>
    </xf>
    <xf numFmtId="0" fontId="7" fillId="0" borderId="18" xfId="0" applyFont="1" applyBorder="1" applyAlignment="1">
      <alignment horizontal="left"/>
    </xf>
    <xf numFmtId="0" fontId="7" fillId="0" borderId="17" xfId="0" applyFont="1" applyBorder="1" applyAlignment="1">
      <alignment horizontal="left"/>
    </xf>
    <xf numFmtId="0" fontId="9" fillId="0" borderId="18" xfId="0" applyFont="1" applyBorder="1" applyAlignment="1">
      <alignment horizontal="left"/>
    </xf>
    <xf numFmtId="0" fontId="9" fillId="0" borderId="16" xfId="0" applyFont="1" applyBorder="1" applyAlignment="1">
      <alignment vertical="center"/>
    </xf>
    <xf numFmtId="0" fontId="7" fillId="0" borderId="18" xfId="0" applyFont="1" applyBorder="1" applyAlignment="1">
      <alignment vertical="center"/>
    </xf>
    <xf numFmtId="0" fontId="7" fillId="0" borderId="17" xfId="0" applyFont="1" applyBorder="1" applyAlignment="1">
      <alignment vertical="center"/>
    </xf>
    <xf numFmtId="0" fontId="16" fillId="0" borderId="16" xfId="0" applyFont="1" applyBorder="1" applyAlignment="1">
      <alignment horizontal="left"/>
    </xf>
    <xf numFmtId="0" fontId="13" fillId="0" borderId="17" xfId="0" applyFont="1" applyBorder="1" applyAlignment="1">
      <alignment horizontal="left"/>
    </xf>
    <xf numFmtId="0" fontId="9" fillId="0" borderId="18" xfId="0" applyFont="1" applyBorder="1" applyAlignment="1">
      <alignment vertical="center"/>
    </xf>
    <xf numFmtId="0" fontId="8" fillId="0" borderId="15" xfId="0" applyFont="1" applyBorder="1" applyAlignment="1">
      <alignment vertical="center"/>
    </xf>
    <xf numFmtId="0" fontId="8" fillId="0" borderId="19" xfId="0" applyFont="1" applyBorder="1" applyAlignment="1">
      <alignment/>
    </xf>
    <xf numFmtId="3" fontId="7" fillId="0" borderId="20" xfId="0" applyNumberFormat="1" applyFont="1" applyBorder="1" applyAlignment="1">
      <alignment horizontal="right"/>
    </xf>
    <xf numFmtId="3" fontId="9" fillId="0" borderId="26" xfId="0" applyNumberFormat="1" applyFont="1" applyBorder="1" applyAlignment="1">
      <alignment horizontal="right"/>
    </xf>
    <xf numFmtId="3" fontId="9" fillId="0" borderId="26" xfId="0" applyNumberFormat="1" applyFont="1" applyBorder="1" applyAlignment="1">
      <alignment vertical="center"/>
    </xf>
    <xf numFmtId="3" fontId="7" fillId="0" borderId="20" xfId="0" applyNumberFormat="1" applyFont="1" applyBorder="1" applyAlignment="1">
      <alignment vertical="center"/>
    </xf>
    <xf numFmtId="3" fontId="7" fillId="0" borderId="20" xfId="0" applyNumberFormat="1" applyFont="1" applyBorder="1" applyAlignment="1">
      <alignment vertical="center"/>
    </xf>
    <xf numFmtId="3" fontId="9" fillId="0" borderId="27" xfId="0" applyNumberFormat="1" applyFont="1" applyBorder="1" applyAlignment="1">
      <alignment vertical="center"/>
    </xf>
    <xf numFmtId="3" fontId="8" fillId="0" borderId="25" xfId="0" applyNumberFormat="1" applyFont="1" applyBorder="1" applyAlignment="1">
      <alignment horizontal="right"/>
    </xf>
    <xf numFmtId="3" fontId="9" fillId="0" borderId="25" xfId="0" applyNumberFormat="1" applyFont="1" applyBorder="1" applyAlignment="1">
      <alignment horizontal="right"/>
    </xf>
    <xf numFmtId="3" fontId="8" fillId="0" borderId="25" xfId="0" applyNumberFormat="1" applyFont="1" applyBorder="1" applyAlignment="1">
      <alignment vertical="center"/>
    </xf>
    <xf numFmtId="0" fontId="8" fillId="0" borderId="46" xfId="0" applyFont="1" applyBorder="1" applyAlignment="1">
      <alignment/>
    </xf>
    <xf numFmtId="0" fontId="8" fillId="0" borderId="47" xfId="0" applyFont="1" applyBorder="1" applyAlignment="1">
      <alignment horizontal="center"/>
    </xf>
    <xf numFmtId="0" fontId="8" fillId="0" borderId="48" xfId="0" applyFont="1" applyBorder="1" applyAlignment="1">
      <alignment/>
    </xf>
    <xf numFmtId="0" fontId="8" fillId="0" borderId="33" xfId="0" applyFont="1" applyBorder="1" applyAlignment="1">
      <alignment horizontal="center"/>
    </xf>
    <xf numFmtId="0" fontId="8" fillId="0" borderId="32"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49" xfId="0" applyFont="1" applyBorder="1" applyAlignment="1">
      <alignment horizontal="center"/>
    </xf>
    <xf numFmtId="0" fontId="8" fillId="0" borderId="50" xfId="0" applyFont="1" applyBorder="1" applyAlignment="1">
      <alignment horizontal="center"/>
    </xf>
    <xf numFmtId="3" fontId="9" fillId="0" borderId="42" xfId="0" applyNumberFormat="1" applyFont="1" applyBorder="1" applyAlignment="1">
      <alignment horizontal="right"/>
    </xf>
    <xf numFmtId="3" fontId="9" fillId="0" borderId="51" xfId="0" applyNumberFormat="1" applyFont="1" applyBorder="1" applyAlignment="1">
      <alignment horizontal="right"/>
    </xf>
    <xf numFmtId="3" fontId="7" fillId="0" borderId="49" xfId="0" applyNumberFormat="1" applyFont="1" applyBorder="1" applyAlignment="1">
      <alignment horizontal="right"/>
    </xf>
    <xf numFmtId="3" fontId="7" fillId="0" borderId="43" xfId="0" applyNumberFormat="1" applyFont="1" applyBorder="1" applyAlignment="1">
      <alignment horizontal="right"/>
    </xf>
    <xf numFmtId="3" fontId="9" fillId="0" borderId="52" xfId="0" applyNumberFormat="1" applyFont="1" applyBorder="1" applyAlignment="1">
      <alignment horizontal="right"/>
    </xf>
    <xf numFmtId="3" fontId="9" fillId="0" borderId="53" xfId="0" applyNumberFormat="1" applyFont="1" applyBorder="1" applyAlignment="1">
      <alignment horizontal="right"/>
    </xf>
    <xf numFmtId="3" fontId="7" fillId="0" borderId="42" xfId="0" applyNumberFormat="1" applyFont="1" applyBorder="1" applyAlignment="1">
      <alignment vertical="center"/>
    </xf>
    <xf numFmtId="3" fontId="7" fillId="0" borderId="43" xfId="0" applyNumberFormat="1" applyFont="1" applyBorder="1" applyAlignment="1">
      <alignment vertical="center"/>
    </xf>
    <xf numFmtId="3" fontId="9" fillId="0" borderId="52" xfId="0" applyNumberFormat="1" applyFont="1" applyBorder="1" applyAlignment="1">
      <alignment vertical="center"/>
    </xf>
    <xf numFmtId="3" fontId="9" fillId="0" borderId="53" xfId="0" applyNumberFormat="1" applyFont="1" applyBorder="1" applyAlignment="1">
      <alignment vertical="center"/>
    </xf>
    <xf numFmtId="3" fontId="7" fillId="0" borderId="49" xfId="0" applyNumberFormat="1" applyFont="1" applyBorder="1" applyAlignment="1">
      <alignment vertical="center"/>
    </xf>
    <xf numFmtId="3" fontId="7" fillId="0" borderId="50" xfId="0" applyNumberFormat="1" applyFont="1" applyBorder="1" applyAlignment="1">
      <alignment vertical="center"/>
    </xf>
    <xf numFmtId="3" fontId="7" fillId="0" borderId="49" xfId="0" applyNumberFormat="1" applyFont="1" applyBorder="1" applyAlignment="1">
      <alignment vertical="center"/>
    </xf>
    <xf numFmtId="3" fontId="7" fillId="0" borderId="50" xfId="0" applyNumberFormat="1" applyFont="1" applyBorder="1" applyAlignment="1">
      <alignment vertical="center"/>
    </xf>
    <xf numFmtId="3" fontId="9" fillId="0" borderId="42" xfId="0" applyNumberFormat="1" applyFont="1" applyBorder="1" applyAlignment="1">
      <alignment vertical="center"/>
    </xf>
    <xf numFmtId="3" fontId="9" fillId="0" borderId="43" xfId="0" applyNumberFormat="1" applyFont="1" applyBorder="1" applyAlignment="1">
      <alignment vertical="center"/>
    </xf>
    <xf numFmtId="3" fontId="7" fillId="0" borderId="42" xfId="0" applyNumberFormat="1" applyFont="1" applyBorder="1" applyAlignment="1">
      <alignment horizontal="right"/>
    </xf>
    <xf numFmtId="3" fontId="7" fillId="0" borderId="50" xfId="0" applyNumberFormat="1" applyFont="1" applyBorder="1" applyAlignment="1">
      <alignment horizontal="right"/>
    </xf>
    <xf numFmtId="3" fontId="9" fillId="0" borderId="54" xfId="0" applyNumberFormat="1" applyFont="1" applyBorder="1" applyAlignment="1">
      <alignment vertical="center"/>
    </xf>
    <xf numFmtId="3" fontId="8" fillId="0" borderId="33" xfId="0" applyNumberFormat="1" applyFont="1" applyBorder="1" applyAlignment="1">
      <alignment horizontal="right"/>
    </xf>
    <xf numFmtId="3" fontId="8" fillId="0" borderId="32" xfId="0" applyNumberFormat="1" applyFont="1" applyBorder="1" applyAlignment="1">
      <alignment horizontal="right"/>
    </xf>
    <xf numFmtId="3" fontId="9" fillId="0" borderId="33" xfId="0" applyNumberFormat="1" applyFont="1" applyBorder="1" applyAlignment="1">
      <alignment horizontal="right"/>
    </xf>
    <xf numFmtId="3" fontId="9" fillId="0" borderId="32" xfId="0" applyNumberFormat="1" applyFont="1" applyBorder="1" applyAlignment="1">
      <alignment horizontal="right"/>
    </xf>
    <xf numFmtId="3" fontId="9" fillId="0" borderId="43" xfId="0" applyNumberFormat="1" applyFont="1" applyBorder="1" applyAlignment="1">
      <alignment horizontal="right"/>
    </xf>
    <xf numFmtId="3" fontId="8" fillId="0" borderId="33" xfId="0" applyNumberFormat="1" applyFont="1" applyBorder="1" applyAlignment="1">
      <alignment vertical="center"/>
    </xf>
    <xf numFmtId="3" fontId="8" fillId="0" borderId="32" xfId="0" applyNumberFormat="1" applyFont="1" applyBorder="1" applyAlignment="1">
      <alignment vertical="center"/>
    </xf>
    <xf numFmtId="3" fontId="8" fillId="0" borderId="55" xfId="0" applyNumberFormat="1" applyFont="1" applyBorder="1" applyAlignment="1">
      <alignment vertical="center"/>
    </xf>
    <xf numFmtId="3" fontId="8" fillId="0" borderId="56" xfId="0" applyNumberFormat="1" applyFont="1" applyBorder="1" applyAlignment="1">
      <alignment vertical="center"/>
    </xf>
    <xf numFmtId="3" fontId="8" fillId="0" borderId="57" xfId="0" applyNumberFormat="1" applyFont="1" applyBorder="1" applyAlignment="1">
      <alignment vertical="center"/>
    </xf>
    <xf numFmtId="0" fontId="8" fillId="0" borderId="15" xfId="0" applyFont="1" applyBorder="1" applyAlignment="1">
      <alignment horizontal="center"/>
    </xf>
    <xf numFmtId="3" fontId="8" fillId="0" borderId="18" xfId="0" applyNumberFormat="1" applyFont="1" applyBorder="1" applyAlignment="1">
      <alignment horizontal="right"/>
    </xf>
    <xf numFmtId="3" fontId="9" fillId="0" borderId="18" xfId="0" applyNumberFormat="1" applyFont="1" applyBorder="1" applyAlignment="1">
      <alignment horizontal="right"/>
    </xf>
    <xf numFmtId="3" fontId="7" fillId="0" borderId="18" xfId="0" applyNumberFormat="1" applyFont="1" applyBorder="1" applyAlignment="1">
      <alignment horizontal="right"/>
    </xf>
    <xf numFmtId="3" fontId="9" fillId="0" borderId="16" xfId="0" applyNumberFormat="1" applyFont="1" applyBorder="1" applyAlignment="1">
      <alignment horizontal="right"/>
    </xf>
    <xf numFmtId="3" fontId="7" fillId="0" borderId="18" xfId="0" applyNumberFormat="1" applyFont="1" applyBorder="1" applyAlignment="1">
      <alignment vertical="center"/>
    </xf>
    <xf numFmtId="3" fontId="9" fillId="0" borderId="16" xfId="0" applyNumberFormat="1" applyFont="1" applyBorder="1" applyAlignment="1">
      <alignment vertical="center"/>
    </xf>
    <xf numFmtId="3" fontId="7" fillId="0" borderId="17" xfId="0" applyNumberFormat="1" applyFont="1" applyBorder="1" applyAlignment="1">
      <alignment vertical="center"/>
    </xf>
    <xf numFmtId="3" fontId="7" fillId="0" borderId="17" xfId="0" applyNumberFormat="1" applyFont="1" applyBorder="1" applyAlignment="1">
      <alignment vertical="center"/>
    </xf>
    <xf numFmtId="3" fontId="9" fillId="0" borderId="18" xfId="0" applyNumberFormat="1" applyFont="1" applyBorder="1" applyAlignment="1">
      <alignment vertical="center"/>
    </xf>
    <xf numFmtId="3" fontId="7" fillId="0" borderId="17" xfId="0" applyNumberFormat="1" applyFont="1" applyBorder="1" applyAlignment="1">
      <alignment horizontal="right"/>
    </xf>
    <xf numFmtId="3" fontId="8" fillId="0" borderId="15" xfId="0" applyNumberFormat="1" applyFont="1" applyBorder="1" applyAlignment="1">
      <alignment horizontal="right"/>
    </xf>
    <xf numFmtId="3" fontId="9" fillId="0" borderId="15" xfId="0" applyNumberFormat="1" applyFont="1" applyBorder="1" applyAlignment="1">
      <alignment horizontal="right"/>
    </xf>
    <xf numFmtId="3" fontId="8" fillId="0" borderId="15" xfId="0" applyNumberFormat="1" applyFont="1" applyBorder="1" applyAlignment="1">
      <alignment vertical="center"/>
    </xf>
    <xf numFmtId="3" fontId="8" fillId="0" borderId="43" xfId="0" applyNumberFormat="1" applyFont="1" applyBorder="1" applyAlignment="1">
      <alignment horizontal="right"/>
    </xf>
    <xf numFmtId="3" fontId="7" fillId="0" borderId="51" xfId="0" applyNumberFormat="1" applyFont="1" applyBorder="1" applyAlignment="1">
      <alignment horizontal="right"/>
    </xf>
    <xf numFmtId="3" fontId="7" fillId="0" borderId="58" xfId="0" applyNumberFormat="1" applyFont="1" applyBorder="1" applyAlignment="1">
      <alignment horizontal="right"/>
    </xf>
    <xf numFmtId="0" fontId="9" fillId="0" borderId="16" xfId="0" applyFont="1" applyBorder="1" applyAlignment="1">
      <alignment horizontal="left"/>
    </xf>
    <xf numFmtId="0" fontId="13" fillId="0" borderId="18" xfId="0" applyFont="1" applyBorder="1" applyAlignment="1">
      <alignment horizontal="left"/>
    </xf>
    <xf numFmtId="0" fontId="16" fillId="0" borderId="18" xfId="0" applyFont="1" applyBorder="1" applyAlignment="1">
      <alignment horizontal="left"/>
    </xf>
    <xf numFmtId="0" fontId="7" fillId="0" borderId="17" xfId="0" applyFont="1" applyBorder="1" applyAlignment="1">
      <alignment vertical="center"/>
    </xf>
    <xf numFmtId="0" fontId="9" fillId="0" borderId="17" xfId="0" applyFont="1" applyBorder="1" applyAlignment="1">
      <alignment vertical="center"/>
    </xf>
    <xf numFmtId="0" fontId="14" fillId="0" borderId="15" xfId="0" applyFont="1" applyBorder="1" applyAlignment="1">
      <alignment horizontal="left"/>
    </xf>
    <xf numFmtId="3" fontId="9" fillId="0" borderId="27" xfId="0" applyNumberFormat="1" applyFont="1" applyBorder="1" applyAlignment="1">
      <alignment vertical="center"/>
    </xf>
    <xf numFmtId="3" fontId="7" fillId="0" borderId="27" xfId="0" applyNumberFormat="1" applyFont="1" applyBorder="1" applyAlignment="1">
      <alignment vertical="center"/>
    </xf>
    <xf numFmtId="3" fontId="9" fillId="0" borderId="20" xfId="0" applyNumberFormat="1" applyFont="1" applyBorder="1" applyAlignment="1">
      <alignment vertical="center"/>
    </xf>
    <xf numFmtId="3" fontId="8" fillId="0" borderId="25" xfId="0" applyNumberFormat="1" applyFont="1" applyBorder="1" applyAlignment="1">
      <alignment vertical="center"/>
    </xf>
    <xf numFmtId="0" fontId="8" fillId="0" borderId="52" xfId="0" applyFont="1" applyBorder="1" applyAlignment="1">
      <alignment horizontal="center"/>
    </xf>
    <xf numFmtId="0" fontId="8" fillId="0" borderId="53" xfId="0" applyFont="1" applyBorder="1" applyAlignment="1">
      <alignment horizontal="center"/>
    </xf>
    <xf numFmtId="3" fontId="7" fillId="0" borderId="51" xfId="0" applyNumberFormat="1" applyFont="1" applyBorder="1" applyAlignment="1">
      <alignment vertical="center"/>
    </xf>
    <xf numFmtId="3" fontId="21" fillId="0" borderId="43" xfId="0" applyNumberFormat="1" applyFont="1" applyBorder="1" applyAlignment="1">
      <alignment horizontal="right"/>
    </xf>
    <xf numFmtId="3" fontId="9" fillId="0" borderId="42" xfId="0" applyNumberFormat="1" applyFont="1" applyBorder="1" applyAlignment="1">
      <alignment vertical="center"/>
    </xf>
    <xf numFmtId="3" fontId="9" fillId="0" borderId="43" xfId="0" applyNumberFormat="1" applyFont="1" applyBorder="1" applyAlignment="1">
      <alignment vertical="center"/>
    </xf>
    <xf numFmtId="3" fontId="7" fillId="0" borderId="42" xfId="0" applyNumberFormat="1" applyFont="1" applyBorder="1" applyAlignment="1">
      <alignment vertical="center"/>
    </xf>
    <xf numFmtId="3" fontId="7" fillId="0" borderId="43" xfId="0" applyNumberFormat="1" applyFont="1" applyBorder="1" applyAlignment="1">
      <alignment vertical="center"/>
    </xf>
    <xf numFmtId="3" fontId="7" fillId="0" borderId="50" xfId="0" applyNumberFormat="1" applyFont="1" applyBorder="1" applyAlignment="1">
      <alignment horizontal="right"/>
    </xf>
    <xf numFmtId="3" fontId="9" fillId="0" borderId="49" xfId="0" applyNumberFormat="1" applyFont="1" applyBorder="1" applyAlignment="1">
      <alignment vertical="center"/>
    </xf>
    <xf numFmtId="3" fontId="9" fillId="0" borderId="50" xfId="0" applyNumberFormat="1" applyFont="1" applyBorder="1" applyAlignment="1">
      <alignment vertical="center"/>
    </xf>
    <xf numFmtId="3" fontId="8" fillId="0" borderId="55" xfId="0" applyNumberFormat="1" applyFont="1" applyBorder="1" applyAlignment="1">
      <alignment vertical="center"/>
    </xf>
    <xf numFmtId="3" fontId="8" fillId="0" borderId="56" xfId="0" applyNumberFormat="1" applyFont="1" applyBorder="1" applyAlignment="1">
      <alignment vertical="center"/>
    </xf>
    <xf numFmtId="3" fontId="8" fillId="0" borderId="57" xfId="0" applyNumberFormat="1" applyFont="1" applyBorder="1" applyAlignment="1">
      <alignment vertical="center"/>
    </xf>
    <xf numFmtId="3" fontId="9" fillId="0" borderId="18" xfId="0" applyNumberFormat="1" applyFont="1" applyBorder="1" applyAlignment="1">
      <alignment vertical="center"/>
    </xf>
    <xf numFmtId="3" fontId="7" fillId="0" borderId="18" xfId="0" applyNumberFormat="1" applyFont="1" applyBorder="1" applyAlignment="1">
      <alignment vertical="center"/>
    </xf>
    <xf numFmtId="3" fontId="7" fillId="0" borderId="17" xfId="0" applyNumberFormat="1" applyFont="1" applyBorder="1" applyAlignment="1">
      <alignment horizontal="right"/>
    </xf>
    <xf numFmtId="3" fontId="9" fillId="0" borderId="17" xfId="0" applyNumberFormat="1" applyFont="1" applyBorder="1" applyAlignment="1">
      <alignment vertical="center"/>
    </xf>
    <xf numFmtId="3" fontId="8" fillId="0" borderId="15" xfId="0" applyNumberFormat="1" applyFont="1" applyBorder="1" applyAlignment="1">
      <alignment vertical="center"/>
    </xf>
    <xf numFmtId="0" fontId="14" fillId="0" borderId="19" xfId="0" applyFont="1" applyFill="1" applyBorder="1" applyAlignment="1">
      <alignment horizontal="center"/>
    </xf>
    <xf numFmtId="0" fontId="14" fillId="0" borderId="12" xfId="0" applyFont="1" applyFill="1" applyBorder="1" applyAlignment="1">
      <alignment horizontal="center"/>
    </xf>
    <xf numFmtId="0" fontId="14" fillId="0" borderId="15" xfId="0" applyFont="1" applyFill="1" applyBorder="1" applyAlignment="1">
      <alignment horizontal="center"/>
    </xf>
    <xf numFmtId="0" fontId="14" fillId="0" borderId="25" xfId="0" applyFont="1" applyFill="1" applyBorder="1" applyAlignment="1">
      <alignment horizontal="center"/>
    </xf>
    <xf numFmtId="0" fontId="8" fillId="0" borderId="14" xfId="0" applyFont="1" applyFill="1" applyBorder="1" applyAlignment="1">
      <alignment/>
    </xf>
    <xf numFmtId="3" fontId="8" fillId="0" borderId="13" xfId="0" applyNumberFormat="1" applyFont="1" applyFill="1" applyBorder="1" applyAlignment="1">
      <alignment/>
    </xf>
    <xf numFmtId="0" fontId="7" fillId="34" borderId="13" xfId="0" applyFont="1" applyFill="1" applyBorder="1" applyAlignment="1">
      <alignment/>
    </xf>
    <xf numFmtId="3" fontId="7" fillId="0" borderId="52" xfId="0" applyNumberFormat="1" applyFont="1" applyBorder="1" applyAlignment="1">
      <alignment vertical="center"/>
    </xf>
    <xf numFmtId="3" fontId="7" fillId="0" borderId="10" xfId="0" applyNumberFormat="1" applyFont="1" applyBorder="1" applyAlignment="1">
      <alignment vertical="center"/>
    </xf>
    <xf numFmtId="3" fontId="7" fillId="0" borderId="53" xfId="0" applyNumberFormat="1" applyFont="1" applyBorder="1" applyAlignment="1">
      <alignment vertical="center"/>
    </xf>
    <xf numFmtId="3" fontId="7" fillId="0" borderId="26" xfId="0" applyNumberFormat="1" applyFont="1" applyBorder="1" applyAlignment="1">
      <alignment vertical="center"/>
    </xf>
    <xf numFmtId="3" fontId="7" fillId="0" borderId="16" xfId="0" applyNumberFormat="1" applyFont="1" applyBorder="1" applyAlignment="1">
      <alignment vertical="center"/>
    </xf>
    <xf numFmtId="3" fontId="7" fillId="0" borderId="0" xfId="0" applyNumberFormat="1" applyFont="1" applyBorder="1" applyAlignment="1">
      <alignment vertical="center"/>
    </xf>
    <xf numFmtId="3" fontId="9" fillId="0" borderId="59" xfId="0" applyNumberFormat="1" applyFont="1" applyBorder="1" applyAlignment="1">
      <alignment vertical="center"/>
    </xf>
    <xf numFmtId="49" fontId="7" fillId="0" borderId="13" xfId="0" applyNumberFormat="1" applyFont="1" applyBorder="1" applyAlignment="1">
      <alignment horizontal="center"/>
    </xf>
    <xf numFmtId="0" fontId="0" fillId="0" borderId="0" xfId="0" applyFont="1" applyAlignment="1">
      <alignment/>
    </xf>
    <xf numFmtId="0" fontId="8" fillId="34" borderId="16" xfId="0" applyFont="1" applyFill="1" applyBorder="1" applyAlignment="1">
      <alignment/>
    </xf>
    <xf numFmtId="0" fontId="6" fillId="0" borderId="0" xfId="59" applyFont="1">
      <alignment/>
      <protection/>
    </xf>
    <xf numFmtId="0" fontId="6" fillId="0" borderId="0" xfId="59" applyFont="1" applyAlignment="1">
      <alignment horizontal="center"/>
      <protection/>
    </xf>
    <xf numFmtId="0" fontId="7" fillId="0" borderId="0" xfId="61" applyFont="1">
      <alignment/>
      <protection/>
    </xf>
    <xf numFmtId="3" fontId="7" fillId="0" borderId="0" xfId="60" applyNumberFormat="1" applyFont="1">
      <alignment/>
      <protection/>
    </xf>
    <xf numFmtId="0" fontId="44" fillId="0" borderId="0" xfId="59">
      <alignment/>
      <protection/>
    </xf>
    <xf numFmtId="0" fontId="6" fillId="0" borderId="0" xfId="60" applyFont="1" applyAlignment="1">
      <alignment horizontal="center"/>
      <protection/>
    </xf>
    <xf numFmtId="0" fontId="6" fillId="0" borderId="0" xfId="60" applyFont="1">
      <alignment/>
      <protection/>
    </xf>
    <xf numFmtId="0" fontId="7" fillId="0" borderId="0" xfId="60" applyFont="1">
      <alignment/>
      <protection/>
    </xf>
    <xf numFmtId="0" fontId="44" fillId="33" borderId="0" xfId="59" applyFill="1">
      <alignment/>
      <protection/>
    </xf>
    <xf numFmtId="0" fontId="8" fillId="0" borderId="10" xfId="59" applyFont="1" applyBorder="1" applyAlignment="1">
      <alignment horizontal="center"/>
      <protection/>
    </xf>
    <xf numFmtId="0" fontId="8" fillId="0" borderId="13" xfId="59" applyFont="1" applyBorder="1" applyAlignment="1">
      <alignment horizontal="center"/>
      <protection/>
    </xf>
    <xf numFmtId="0" fontId="8" fillId="0" borderId="11" xfId="59" applyFont="1" applyBorder="1" applyAlignment="1">
      <alignment horizontal="center"/>
      <protection/>
    </xf>
    <xf numFmtId="0" fontId="8" fillId="0" borderId="12" xfId="59" applyFont="1" applyBorder="1">
      <alignment/>
      <protection/>
    </xf>
    <xf numFmtId="3" fontId="8" fillId="0" borderId="12" xfId="59" applyNumberFormat="1" applyFont="1" applyBorder="1">
      <alignment/>
      <protection/>
    </xf>
    <xf numFmtId="0" fontId="8" fillId="0" borderId="12" xfId="59" applyFont="1" applyBorder="1" applyAlignment="1">
      <alignment horizontal="center"/>
      <protection/>
    </xf>
    <xf numFmtId="0" fontId="9" fillId="0" borderId="10" xfId="60" applyFont="1" applyBorder="1">
      <alignment/>
      <protection/>
    </xf>
    <xf numFmtId="0" fontId="7" fillId="0" borderId="10" xfId="61" applyFont="1" applyBorder="1">
      <alignment/>
      <protection/>
    </xf>
    <xf numFmtId="3" fontId="7" fillId="0" borderId="10" xfId="60" applyNumberFormat="1" applyFont="1" applyBorder="1">
      <alignment/>
      <protection/>
    </xf>
    <xf numFmtId="3" fontId="7" fillId="0" borderId="14" xfId="60" applyNumberFormat="1" applyFont="1" applyBorder="1">
      <alignment/>
      <protection/>
    </xf>
    <xf numFmtId="3" fontId="44" fillId="0" borderId="0" xfId="59" applyNumberFormat="1">
      <alignment/>
      <protection/>
    </xf>
    <xf numFmtId="0" fontId="7" fillId="0" borderId="13" xfId="61" applyFont="1" applyBorder="1">
      <alignment/>
      <protection/>
    </xf>
    <xf numFmtId="3" fontId="7" fillId="0" borderId="13" xfId="60" applyNumberFormat="1" applyFont="1" applyBorder="1">
      <alignment/>
      <protection/>
    </xf>
    <xf numFmtId="3" fontId="7" fillId="0" borderId="27" xfId="60" applyNumberFormat="1" applyFont="1" applyBorder="1">
      <alignment/>
      <protection/>
    </xf>
    <xf numFmtId="0" fontId="7" fillId="0" borderId="34" xfId="61" applyFont="1" applyBorder="1">
      <alignment/>
      <protection/>
    </xf>
    <xf numFmtId="3" fontId="7" fillId="0" borderId="11" xfId="60" applyNumberFormat="1" applyFont="1" applyBorder="1">
      <alignment/>
      <protection/>
    </xf>
    <xf numFmtId="0" fontId="9" fillId="0" borderId="13" xfId="60" applyFont="1" applyBorder="1">
      <alignment/>
      <protection/>
    </xf>
    <xf numFmtId="3" fontId="7" fillId="0" borderId="35" xfId="60" applyNumberFormat="1" applyFont="1" applyBorder="1">
      <alignment/>
      <protection/>
    </xf>
    <xf numFmtId="0" fontId="44" fillId="0" borderId="30" xfId="59" applyBorder="1">
      <alignment/>
      <protection/>
    </xf>
    <xf numFmtId="0" fontId="8" fillId="0" borderId="10" xfId="60" applyFont="1" applyBorder="1">
      <alignment/>
      <protection/>
    </xf>
    <xf numFmtId="0" fontId="9" fillId="0" borderId="10" xfId="61" applyFont="1" applyBorder="1">
      <alignment/>
      <protection/>
    </xf>
    <xf numFmtId="0" fontId="7" fillId="0" borderId="13" xfId="61" applyFont="1" applyBorder="1">
      <alignment/>
      <protection/>
    </xf>
    <xf numFmtId="0" fontId="8" fillId="0" borderId="13" xfId="60" applyFont="1" applyBorder="1">
      <alignment/>
      <protection/>
    </xf>
    <xf numFmtId="0" fontId="7" fillId="0" borderId="11" xfId="61" applyFont="1" applyBorder="1">
      <alignment/>
      <protection/>
    </xf>
    <xf numFmtId="0" fontId="7" fillId="0" borderId="60" xfId="61" applyFont="1" applyBorder="1">
      <alignment/>
      <protection/>
    </xf>
    <xf numFmtId="3" fontId="7" fillId="0" borderId="34" xfId="60" applyNumberFormat="1" applyFont="1" applyBorder="1">
      <alignment/>
      <protection/>
    </xf>
    <xf numFmtId="0" fontId="8" fillId="0" borderId="13" xfId="61" applyFont="1" applyBorder="1">
      <alignment/>
      <protection/>
    </xf>
    <xf numFmtId="0" fontId="8" fillId="0" borderId="35" xfId="61" applyFont="1" applyBorder="1">
      <alignment/>
      <protection/>
    </xf>
    <xf numFmtId="0" fontId="7" fillId="0" borderId="18" xfId="61" applyFont="1" applyBorder="1">
      <alignment/>
      <protection/>
    </xf>
    <xf numFmtId="0" fontId="9" fillId="0" borderId="18" xfId="59" applyFont="1" applyBorder="1">
      <alignment/>
      <protection/>
    </xf>
    <xf numFmtId="3" fontId="7" fillId="0" borderId="0" xfId="59" applyNumberFormat="1" applyFont="1">
      <alignment/>
      <protection/>
    </xf>
    <xf numFmtId="3" fontId="7" fillId="0" borderId="13" xfId="59" applyNumberFormat="1" applyFont="1" applyBorder="1">
      <alignment/>
      <protection/>
    </xf>
    <xf numFmtId="3" fontId="44" fillId="0" borderId="13" xfId="59" applyNumberFormat="1" applyBorder="1">
      <alignment/>
      <protection/>
    </xf>
    <xf numFmtId="0" fontId="7" fillId="0" borderId="18" xfId="59" applyFont="1" applyBorder="1" applyAlignment="1">
      <alignment horizontal="left"/>
      <protection/>
    </xf>
    <xf numFmtId="3" fontId="7" fillId="0" borderId="13" xfId="59" applyNumberFormat="1" applyFont="1" applyBorder="1">
      <alignment/>
      <protection/>
    </xf>
    <xf numFmtId="3" fontId="7" fillId="0" borderId="11" xfId="59" applyNumberFormat="1" applyFont="1" applyBorder="1">
      <alignment/>
      <protection/>
    </xf>
    <xf numFmtId="0" fontId="8" fillId="0" borderId="18" xfId="59" applyFont="1" applyBorder="1">
      <alignment/>
      <protection/>
    </xf>
    <xf numFmtId="0" fontId="7" fillId="0" borderId="13" xfId="59" applyFont="1" applyBorder="1" applyAlignment="1">
      <alignment horizontal="left"/>
      <protection/>
    </xf>
    <xf numFmtId="3" fontId="7" fillId="0" borderId="27" xfId="59" applyNumberFormat="1" applyFont="1" applyBorder="1">
      <alignment/>
      <protection/>
    </xf>
    <xf numFmtId="3" fontId="7" fillId="0" borderId="18" xfId="60" applyNumberFormat="1" applyFont="1" applyBorder="1">
      <alignment/>
      <protection/>
    </xf>
    <xf numFmtId="3" fontId="7" fillId="0" borderId="61" xfId="60" applyNumberFormat="1" applyFont="1" applyBorder="1">
      <alignment/>
      <protection/>
    </xf>
    <xf numFmtId="0" fontId="7" fillId="0" borderId="35" xfId="61" applyFont="1" applyBorder="1">
      <alignment/>
      <protection/>
    </xf>
    <xf numFmtId="0" fontId="8" fillId="0" borderId="13" xfId="59" applyFont="1" applyBorder="1" applyAlignment="1">
      <alignment horizontal="left"/>
      <protection/>
    </xf>
    <xf numFmtId="0" fontId="44" fillId="33" borderId="30" xfId="59" applyFill="1" applyBorder="1">
      <alignment/>
      <protection/>
    </xf>
    <xf numFmtId="0" fontId="9" fillId="0" borderId="13" xfId="61" applyFont="1" applyBorder="1">
      <alignment/>
      <protection/>
    </xf>
    <xf numFmtId="3" fontId="7" fillId="0" borderId="0" xfId="61" applyNumberFormat="1" applyFont="1">
      <alignment/>
      <protection/>
    </xf>
    <xf numFmtId="3" fontId="7" fillId="0" borderId="13" xfId="61" applyNumberFormat="1" applyFont="1" applyBorder="1">
      <alignment/>
      <protection/>
    </xf>
    <xf numFmtId="3" fontId="7" fillId="0" borderId="18" xfId="61" applyNumberFormat="1" applyFont="1" applyBorder="1">
      <alignment/>
      <protection/>
    </xf>
    <xf numFmtId="3" fontId="7" fillId="0" borderId="35" xfId="61" applyNumberFormat="1" applyFont="1" applyBorder="1">
      <alignment/>
      <protection/>
    </xf>
    <xf numFmtId="0" fontId="8" fillId="0" borderId="10" xfId="61" applyFont="1" applyBorder="1">
      <alignment/>
      <protection/>
    </xf>
    <xf numFmtId="3" fontId="8" fillId="0" borderId="26" xfId="60" applyNumberFormat="1" applyFont="1" applyBorder="1">
      <alignment/>
      <protection/>
    </xf>
    <xf numFmtId="3" fontId="8" fillId="0" borderId="14" xfId="60" applyNumberFormat="1" applyFont="1" applyBorder="1">
      <alignment/>
      <protection/>
    </xf>
    <xf numFmtId="3" fontId="8" fillId="0" borderId="10" xfId="60" applyNumberFormat="1" applyFont="1" applyBorder="1">
      <alignment/>
      <protection/>
    </xf>
    <xf numFmtId="0" fontId="44" fillId="0" borderId="14" xfId="59" applyBorder="1">
      <alignment/>
      <protection/>
    </xf>
    <xf numFmtId="0" fontId="8" fillId="0" borderId="13" xfId="61" applyFont="1" applyBorder="1">
      <alignment/>
      <protection/>
    </xf>
    <xf numFmtId="0" fontId="8" fillId="0" borderId="13" xfId="60" applyFont="1" applyBorder="1">
      <alignment/>
      <protection/>
    </xf>
    <xf numFmtId="3" fontId="8" fillId="0" borderId="27" xfId="60" applyNumberFormat="1" applyFont="1" applyBorder="1">
      <alignment/>
      <protection/>
    </xf>
    <xf numFmtId="3" fontId="57" fillId="0" borderId="0" xfId="59" applyNumberFormat="1" applyFont="1">
      <alignment/>
      <protection/>
    </xf>
    <xf numFmtId="0" fontId="14" fillId="0" borderId="0" xfId="59" applyFont="1">
      <alignment/>
      <protection/>
    </xf>
    <xf numFmtId="0" fontId="57" fillId="0" borderId="0" xfId="59" applyFont="1">
      <alignment/>
      <protection/>
    </xf>
    <xf numFmtId="0" fontId="8" fillId="0" borderId="10" xfId="60" applyFont="1" applyBorder="1">
      <alignment/>
      <protection/>
    </xf>
    <xf numFmtId="0" fontId="44" fillId="0" borderId="10" xfId="59" applyBorder="1">
      <alignment/>
      <protection/>
    </xf>
    <xf numFmtId="3" fontId="13" fillId="0" borderId="10" xfId="59" applyNumberFormat="1" applyFont="1" applyBorder="1">
      <alignment/>
      <protection/>
    </xf>
    <xf numFmtId="0" fontId="44" fillId="0" borderId="13" xfId="59" applyBorder="1">
      <alignment/>
      <protection/>
    </xf>
    <xf numFmtId="3" fontId="13" fillId="0" borderId="13" xfId="59" applyNumberFormat="1" applyFont="1" applyBorder="1">
      <alignment/>
      <protection/>
    </xf>
    <xf numFmtId="3" fontId="13" fillId="0" borderId="11" xfId="59" applyNumberFormat="1" applyFont="1" applyBorder="1">
      <alignment/>
      <protection/>
    </xf>
    <xf numFmtId="0" fontId="13" fillId="0" borderId="10" xfId="59" applyFont="1" applyBorder="1">
      <alignment/>
      <protection/>
    </xf>
    <xf numFmtId="0" fontId="7" fillId="0" borderId="13" xfId="60" applyFont="1" applyBorder="1">
      <alignment/>
      <protection/>
    </xf>
    <xf numFmtId="0" fontId="13" fillId="0" borderId="13" xfId="59" applyFont="1" applyBorder="1">
      <alignment/>
      <protection/>
    </xf>
    <xf numFmtId="0" fontId="8" fillId="0" borderId="0" xfId="60" applyFont="1">
      <alignment/>
      <protection/>
    </xf>
    <xf numFmtId="0" fontId="7" fillId="0" borderId="0" xfId="59" applyFont="1">
      <alignment/>
      <protection/>
    </xf>
    <xf numFmtId="0" fontId="9" fillId="0" borderId="27" xfId="61" applyFont="1" applyBorder="1">
      <alignment/>
      <protection/>
    </xf>
    <xf numFmtId="0" fontId="7" fillId="0" borderId="27" xfId="61" applyFont="1" applyBorder="1">
      <alignment/>
      <protection/>
    </xf>
    <xf numFmtId="0" fontId="7" fillId="0" borderId="20" xfId="61" applyFont="1" applyBorder="1">
      <alignment/>
      <protection/>
    </xf>
    <xf numFmtId="3" fontId="7" fillId="0" borderId="11" xfId="61" applyNumberFormat="1" applyFont="1" applyBorder="1">
      <alignment/>
      <protection/>
    </xf>
    <xf numFmtId="0" fontId="8" fillId="0" borderId="27" xfId="60" applyFont="1" applyBorder="1">
      <alignment/>
      <protection/>
    </xf>
    <xf numFmtId="0" fontId="8" fillId="0" borderId="27" xfId="61" applyFont="1" applyBorder="1">
      <alignment/>
      <protection/>
    </xf>
    <xf numFmtId="0" fontId="9" fillId="0" borderId="27" xfId="59" applyFont="1" applyBorder="1">
      <alignment/>
      <protection/>
    </xf>
    <xf numFmtId="0" fontId="9" fillId="0" borderId="13" xfId="59" applyFont="1" applyBorder="1">
      <alignment/>
      <protection/>
    </xf>
    <xf numFmtId="0" fontId="13" fillId="0" borderId="18" xfId="59" applyFont="1" applyBorder="1">
      <alignment/>
      <protection/>
    </xf>
    <xf numFmtId="0" fontId="13" fillId="0" borderId="0" xfId="59" applyFont="1">
      <alignment/>
      <protection/>
    </xf>
    <xf numFmtId="0" fontId="8" fillId="0" borderId="27" xfId="59" applyFont="1" applyBorder="1">
      <alignment/>
      <protection/>
    </xf>
    <xf numFmtId="0" fontId="44" fillId="0" borderId="18" xfId="59" applyBorder="1">
      <alignment/>
      <protection/>
    </xf>
    <xf numFmtId="3" fontId="7" fillId="0" borderId="18" xfId="59" applyNumberFormat="1" applyFont="1" applyBorder="1">
      <alignment/>
      <protection/>
    </xf>
    <xf numFmtId="0" fontId="9" fillId="0" borderId="27" xfId="59" applyFont="1" applyBorder="1" applyAlignment="1">
      <alignment horizontal="left"/>
      <protection/>
    </xf>
    <xf numFmtId="3" fontId="8" fillId="0" borderId="13" xfId="61" applyNumberFormat="1" applyFont="1" applyBorder="1">
      <alignment/>
      <protection/>
    </xf>
    <xf numFmtId="3" fontId="8" fillId="0" borderId="18" xfId="61" applyNumberFormat="1" applyFont="1" applyBorder="1">
      <alignment/>
      <protection/>
    </xf>
    <xf numFmtId="0" fontId="27" fillId="0" borderId="27" xfId="61" applyFont="1" applyBorder="1">
      <alignment/>
      <protection/>
    </xf>
    <xf numFmtId="0" fontId="8" fillId="0" borderId="27" xfId="61" applyFont="1" applyBorder="1">
      <alignment/>
      <protection/>
    </xf>
    <xf numFmtId="3" fontId="8" fillId="0" borderId="13" xfId="60" applyNumberFormat="1" applyFont="1" applyBorder="1">
      <alignment/>
      <protection/>
    </xf>
    <xf numFmtId="3" fontId="8" fillId="0" borderId="13" xfId="60" applyNumberFormat="1" applyFont="1" applyBorder="1">
      <alignment/>
      <protection/>
    </xf>
    <xf numFmtId="0" fontId="8" fillId="0" borderId="20" xfId="61" applyFont="1" applyBorder="1">
      <alignment/>
      <protection/>
    </xf>
    <xf numFmtId="0" fontId="8" fillId="0" borderId="11" xfId="61" applyFont="1" applyBorder="1">
      <alignment/>
      <protection/>
    </xf>
    <xf numFmtId="3" fontId="8" fillId="0" borderId="11" xfId="60" applyNumberFormat="1" applyFont="1" applyBorder="1">
      <alignment/>
      <protection/>
    </xf>
    <xf numFmtId="0" fontId="8" fillId="0" borderId="27" xfId="60" applyFont="1" applyBorder="1">
      <alignment/>
      <protection/>
    </xf>
    <xf numFmtId="3" fontId="13" fillId="0" borderId="18" xfId="59" applyNumberFormat="1" applyFont="1" applyBorder="1">
      <alignment/>
      <protection/>
    </xf>
    <xf numFmtId="3" fontId="44" fillId="0" borderId="30" xfId="59" applyNumberFormat="1" applyBorder="1">
      <alignment/>
      <protection/>
    </xf>
    <xf numFmtId="3" fontId="13" fillId="0" borderId="0" xfId="59" applyNumberFormat="1" applyFont="1">
      <alignment/>
      <protection/>
    </xf>
    <xf numFmtId="3" fontId="7" fillId="0" borderId="0" xfId="0" applyNumberFormat="1" applyFont="1" applyFill="1" applyBorder="1" applyAlignment="1">
      <alignment horizontal="right"/>
    </xf>
    <xf numFmtId="3" fontId="2" fillId="0" borderId="0" xfId="0" applyNumberFormat="1" applyFont="1" applyAlignment="1">
      <alignment/>
    </xf>
    <xf numFmtId="3" fontId="8" fillId="0" borderId="26" xfId="0" applyNumberFormat="1" applyFont="1" applyBorder="1" applyAlignment="1">
      <alignment/>
    </xf>
    <xf numFmtId="0" fontId="8" fillId="0" borderId="14" xfId="0" applyFont="1" applyBorder="1" applyAlignment="1">
      <alignment/>
    </xf>
    <xf numFmtId="0" fontId="14" fillId="0" borderId="12" xfId="0" applyFont="1" applyFill="1" applyBorder="1" applyAlignment="1">
      <alignment/>
    </xf>
    <xf numFmtId="0" fontId="14" fillId="0" borderId="17" xfId="0" applyFont="1" applyFill="1" applyBorder="1" applyAlignment="1">
      <alignment/>
    </xf>
    <xf numFmtId="0" fontId="14" fillId="0" borderId="11" xfId="0" applyFont="1" applyFill="1" applyBorder="1" applyAlignment="1">
      <alignment/>
    </xf>
    <xf numFmtId="3" fontId="14" fillId="0" borderId="30" xfId="0" applyNumberFormat="1" applyFont="1" applyFill="1" applyBorder="1" applyAlignment="1">
      <alignment/>
    </xf>
    <xf numFmtId="3" fontId="7" fillId="34" borderId="0" xfId="0" applyNumberFormat="1" applyFont="1" applyFill="1" applyBorder="1" applyAlignment="1">
      <alignment/>
    </xf>
    <xf numFmtId="0" fontId="7" fillId="34" borderId="18" xfId="0" applyFont="1" applyFill="1" applyBorder="1" applyAlignment="1">
      <alignment/>
    </xf>
    <xf numFmtId="0" fontId="7" fillId="34" borderId="27" xfId="0" applyFont="1" applyFill="1" applyBorder="1" applyAlignment="1">
      <alignment/>
    </xf>
    <xf numFmtId="3" fontId="7" fillId="34" borderId="27" xfId="0" applyNumberFormat="1" applyFont="1" applyFill="1" applyBorder="1" applyAlignment="1">
      <alignment horizontal="right" vertical="center"/>
    </xf>
    <xf numFmtId="0" fontId="7" fillId="0" borderId="54" xfId="0" applyFont="1" applyBorder="1" applyAlignment="1">
      <alignment/>
    </xf>
    <xf numFmtId="3" fontId="7" fillId="0" borderId="62" xfId="0" applyNumberFormat="1" applyFont="1" applyBorder="1" applyAlignment="1">
      <alignment/>
    </xf>
    <xf numFmtId="0" fontId="7" fillId="34" borderId="13" xfId="0" applyFont="1" applyFill="1" applyBorder="1" applyAlignment="1">
      <alignment horizontal="center"/>
    </xf>
    <xf numFmtId="3" fontId="8" fillId="34" borderId="0" xfId="0" applyNumberFormat="1" applyFont="1" applyFill="1" applyBorder="1" applyAlignment="1">
      <alignment horizontal="right"/>
    </xf>
    <xf numFmtId="0" fontId="22" fillId="0" borderId="0" xfId="54" applyFont="1" applyBorder="1" applyAlignment="1">
      <alignment horizontal="center" vertical="center"/>
      <protection/>
    </xf>
    <xf numFmtId="1" fontId="44" fillId="0" borderId="0" xfId="54" applyNumberFormat="1" applyBorder="1" applyAlignment="1">
      <alignment horizontal="center" vertical="center"/>
      <protection/>
    </xf>
    <xf numFmtId="0" fontId="8" fillId="0" borderId="10" xfId="0" applyFont="1" applyBorder="1" applyAlignment="1">
      <alignment horizontal="center" wrapText="1"/>
    </xf>
    <xf numFmtId="0" fontId="0" fillId="0" borderId="11" xfId="0" applyBorder="1" applyAlignment="1">
      <alignment horizontal="center" wrapText="1"/>
    </xf>
    <xf numFmtId="0" fontId="6" fillId="0" borderId="0" xfId="0" applyFont="1" applyAlignment="1">
      <alignment horizontal="center"/>
    </xf>
    <xf numFmtId="0" fontId="0" fillId="0" borderId="0" xfId="0" applyAlignment="1">
      <alignment horizontal="center"/>
    </xf>
    <xf numFmtId="0" fontId="6" fillId="0" borderId="0" xfId="0" applyFont="1" applyBorder="1" applyAlignment="1">
      <alignment horizontal="center"/>
    </xf>
    <xf numFmtId="0" fontId="0" fillId="0" borderId="0" xfId="0" applyAlignment="1">
      <alignment/>
    </xf>
    <xf numFmtId="0" fontId="8" fillId="0" borderId="10"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1" xfId="0" applyFill="1" applyBorder="1" applyAlignment="1">
      <alignment horizontal="center" vertical="center" wrapText="1"/>
    </xf>
    <xf numFmtId="0" fontId="8" fillId="0" borderId="16" xfId="0" applyFont="1" applyFill="1" applyBorder="1" applyAlignment="1">
      <alignment horizontal="center" wrapText="1"/>
    </xf>
    <xf numFmtId="0" fontId="8" fillId="0" borderId="26" xfId="0" applyFont="1" applyFill="1" applyBorder="1" applyAlignment="1">
      <alignment horizontal="center" wrapText="1"/>
    </xf>
    <xf numFmtId="0" fontId="8" fillId="0" borderId="18" xfId="0" applyFont="1" applyFill="1" applyBorder="1" applyAlignment="1">
      <alignment horizontal="center" wrapText="1"/>
    </xf>
    <xf numFmtId="0" fontId="8" fillId="0" borderId="27" xfId="0" applyFont="1" applyFill="1" applyBorder="1" applyAlignment="1">
      <alignment horizontal="center" wrapText="1"/>
    </xf>
    <xf numFmtId="0" fontId="8" fillId="0" borderId="16" xfId="0" applyFont="1" applyFill="1" applyBorder="1" applyAlignment="1">
      <alignment horizontal="center"/>
    </xf>
    <xf numFmtId="0" fontId="0" fillId="0" borderId="26" xfId="0" applyFill="1" applyBorder="1" applyAlignment="1">
      <alignment horizontal="center"/>
    </xf>
    <xf numFmtId="0" fontId="8"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8" fillId="0" borderId="12" xfId="0" applyFont="1" applyBorder="1" applyAlignment="1">
      <alignment horizontal="center"/>
    </xf>
    <xf numFmtId="0" fontId="0" fillId="0" borderId="12" xfId="0" applyBorder="1" applyAlignment="1">
      <alignment horizontal="center"/>
    </xf>
    <xf numFmtId="0" fontId="8" fillId="0" borderId="10"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8" fillId="0" borderId="18" xfId="0" applyFont="1" applyBorder="1" applyAlignment="1">
      <alignment horizontal="center" wrapText="1"/>
    </xf>
    <xf numFmtId="0" fontId="8" fillId="0" borderId="26" xfId="0" applyFont="1" applyBorder="1" applyAlignment="1">
      <alignment horizontal="center" wrapText="1"/>
    </xf>
    <xf numFmtId="0" fontId="8" fillId="0" borderId="27" xfId="0" applyFont="1" applyBorder="1" applyAlignment="1">
      <alignment horizont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8" fillId="0" borderId="16" xfId="0" applyFont="1" applyBorder="1" applyAlignment="1">
      <alignment horizontal="center" wrapText="1"/>
    </xf>
    <xf numFmtId="0" fontId="8" fillId="0" borderId="15" xfId="0" applyFont="1" applyBorder="1" applyAlignment="1">
      <alignment horizontal="center"/>
    </xf>
    <xf numFmtId="0" fontId="0" fillId="0" borderId="25" xfId="0" applyBorder="1" applyAlignment="1">
      <alignment horizontal="center"/>
    </xf>
    <xf numFmtId="0" fontId="6" fillId="0" borderId="0" xfId="60" applyFont="1" applyAlignment="1">
      <alignment horizontal="center"/>
      <protection/>
    </xf>
    <xf numFmtId="0" fontId="6" fillId="0" borderId="0" xfId="61" applyFont="1" applyAlignment="1">
      <alignment horizontal="center"/>
      <protection/>
    </xf>
    <xf numFmtId="0" fontId="7" fillId="0" borderId="30" xfId="60" applyFont="1" applyBorder="1" applyAlignment="1">
      <alignment horizontal="center"/>
      <protection/>
    </xf>
    <xf numFmtId="0" fontId="8" fillId="0" borderId="10" xfId="59" applyFont="1" applyBorder="1" applyAlignment="1">
      <alignment horizontal="center" vertical="center" wrapText="1"/>
      <protection/>
    </xf>
    <xf numFmtId="0" fontId="8" fillId="0" borderId="13" xfId="59" applyFont="1" applyBorder="1" applyAlignment="1">
      <alignment horizontal="center" vertical="center" wrapText="1"/>
      <protection/>
    </xf>
    <xf numFmtId="0" fontId="8" fillId="0" borderId="11" xfId="59" applyFont="1" applyBorder="1" applyAlignment="1">
      <alignment horizontal="center" vertical="center" wrapText="1"/>
      <protection/>
    </xf>
    <xf numFmtId="0" fontId="44" fillId="0" borderId="13" xfId="59" applyBorder="1" applyAlignment="1">
      <alignment horizontal="center" vertical="center" wrapText="1"/>
      <protection/>
    </xf>
    <xf numFmtId="0" fontId="44" fillId="0" borderId="11" xfId="59" applyBorder="1" applyAlignment="1">
      <alignment horizontal="center" vertical="center" wrapText="1"/>
      <protection/>
    </xf>
    <xf numFmtId="0" fontId="8" fillId="0" borderId="16" xfId="59" applyFont="1" applyBorder="1" applyAlignment="1">
      <alignment horizontal="center" wrapText="1"/>
      <protection/>
    </xf>
    <xf numFmtId="0" fontId="8" fillId="0" borderId="26" xfId="59" applyFont="1" applyBorder="1" applyAlignment="1">
      <alignment horizontal="center" wrapText="1"/>
      <protection/>
    </xf>
    <xf numFmtId="0" fontId="8" fillId="0" borderId="18" xfId="59" applyFont="1" applyBorder="1" applyAlignment="1">
      <alignment horizontal="center" wrapText="1"/>
      <protection/>
    </xf>
    <xf numFmtId="0" fontId="8" fillId="0" borderId="27" xfId="59" applyFont="1" applyBorder="1" applyAlignment="1">
      <alignment horizontal="center" wrapText="1"/>
      <protection/>
    </xf>
    <xf numFmtId="0" fontId="8" fillId="0" borderId="15" xfId="59" applyFont="1" applyBorder="1" applyAlignment="1">
      <alignment horizontal="center"/>
      <protection/>
    </xf>
    <xf numFmtId="0" fontId="44" fillId="0" borderId="25" xfId="59" applyBorder="1" applyAlignment="1">
      <alignment horizontal="center"/>
      <protection/>
    </xf>
    <xf numFmtId="0" fontId="0" fillId="0" borderId="13" xfId="0" applyBorder="1" applyAlignment="1">
      <alignment horizontal="center" wrapText="1"/>
    </xf>
    <xf numFmtId="0" fontId="8" fillId="0" borderId="16" xfId="0" applyFont="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xf>
    <xf numFmtId="0" fontId="0" fillId="0" borderId="19" xfId="0" applyBorder="1" applyAlignment="1">
      <alignment/>
    </xf>
    <xf numFmtId="0" fontId="0" fillId="0" borderId="25" xfId="0" applyBorder="1" applyAlignment="1">
      <alignment/>
    </xf>
    <xf numFmtId="0" fontId="8" fillId="0" borderId="10" xfId="0" applyFont="1" applyFill="1" applyBorder="1" applyAlignment="1">
      <alignment horizontal="center" wrapText="1"/>
    </xf>
    <xf numFmtId="0" fontId="0" fillId="0" borderId="13" xfId="0" applyFill="1" applyBorder="1" applyAlignment="1">
      <alignment horizontal="center" wrapText="1"/>
    </xf>
    <xf numFmtId="0" fontId="0" fillId="0" borderId="11" xfId="0" applyFill="1" applyBorder="1" applyAlignment="1">
      <alignment horizontal="center" wrapText="1"/>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7" xfId="0" applyFill="1" applyBorder="1" applyAlignment="1">
      <alignment horizontal="center" vertical="center" wrapText="1"/>
    </xf>
    <xf numFmtId="0" fontId="8" fillId="0" borderId="15" xfId="0" applyFont="1" applyFill="1" applyBorder="1" applyAlignment="1">
      <alignment horizontal="center"/>
    </xf>
    <xf numFmtId="0" fontId="0" fillId="0" borderId="19" xfId="0" applyFill="1" applyBorder="1" applyAlignment="1">
      <alignment horizontal="center"/>
    </xf>
    <xf numFmtId="0" fontId="0" fillId="0" borderId="19" xfId="0" applyFill="1" applyBorder="1" applyAlignment="1">
      <alignment/>
    </xf>
    <xf numFmtId="0" fontId="0" fillId="0" borderId="25" xfId="0" applyFill="1" applyBorder="1" applyAlignment="1">
      <alignment/>
    </xf>
    <xf numFmtId="0" fontId="6" fillId="0" borderId="0" xfId="0" applyFont="1" applyFill="1" applyAlignment="1">
      <alignment horizontal="center"/>
    </xf>
    <xf numFmtId="0" fontId="0" fillId="0" borderId="0" xfId="0" applyFill="1" applyAlignment="1">
      <alignment/>
    </xf>
    <xf numFmtId="0" fontId="0" fillId="0" borderId="18" xfId="0" applyFill="1" applyBorder="1" applyAlignment="1">
      <alignment horizontal="center" wrapText="1"/>
    </xf>
    <xf numFmtId="0" fontId="0" fillId="0" borderId="17" xfId="0" applyFill="1" applyBorder="1" applyAlignment="1">
      <alignment horizontal="center" wrapText="1"/>
    </xf>
    <xf numFmtId="0" fontId="7" fillId="0" borderId="30" xfId="61" applyFont="1" applyBorder="1" applyAlignment="1">
      <alignment horizontal="right"/>
      <protection/>
    </xf>
    <xf numFmtId="0" fontId="8" fillId="0" borderId="26" xfId="59" applyFont="1" applyBorder="1" applyAlignment="1">
      <alignment horizontal="center" vertical="center" wrapText="1"/>
      <protection/>
    </xf>
    <xf numFmtId="0" fontId="8" fillId="0" borderId="27" xfId="59" applyFont="1" applyBorder="1" applyAlignment="1">
      <alignment horizontal="center" vertical="center" wrapText="1"/>
      <protection/>
    </xf>
    <xf numFmtId="0" fontId="8" fillId="0" borderId="20" xfId="59" applyFont="1" applyBorder="1" applyAlignment="1">
      <alignment horizontal="center" vertical="center" wrapText="1"/>
      <protection/>
    </xf>
    <xf numFmtId="0" fontId="8" fillId="0" borderId="15" xfId="59" applyFont="1" applyBorder="1" applyAlignment="1">
      <alignment horizontal="center" vertical="center"/>
      <protection/>
    </xf>
    <xf numFmtId="0" fontId="44" fillId="0" borderId="19" xfId="59" applyBorder="1" applyAlignment="1">
      <alignment horizontal="center" vertical="center"/>
      <protection/>
    </xf>
    <xf numFmtId="0" fontId="44" fillId="0" borderId="25" xfId="59" applyBorder="1" applyAlignment="1">
      <alignment horizontal="center" vertical="center"/>
      <protection/>
    </xf>
    <xf numFmtId="0" fontId="8" fillId="0" borderId="19" xfId="59" applyFont="1" applyBorder="1" applyAlignment="1">
      <alignment horizontal="center" vertical="center"/>
      <protection/>
    </xf>
    <xf numFmtId="0" fontId="44" fillId="0" borderId="19" xfId="59" applyBorder="1" applyAlignment="1">
      <alignment vertical="center"/>
      <protection/>
    </xf>
    <xf numFmtId="0" fontId="8" fillId="0" borderId="16" xfId="59" applyFont="1" applyBorder="1" applyAlignment="1">
      <alignment horizontal="center" vertical="center" wrapText="1"/>
      <protection/>
    </xf>
    <xf numFmtId="0" fontId="44" fillId="0" borderId="18" xfId="59" applyBorder="1" applyAlignment="1">
      <alignment horizontal="center" vertical="center" wrapText="1"/>
      <protection/>
    </xf>
    <xf numFmtId="0" fontId="44" fillId="0" borderId="17" xfId="59" applyBorder="1" applyAlignment="1">
      <alignment horizontal="center" vertical="center" wrapText="1"/>
      <protection/>
    </xf>
    <xf numFmtId="0" fontId="44" fillId="0" borderId="27" xfId="59" applyBorder="1" applyAlignment="1">
      <alignment horizontal="center" vertical="center" wrapText="1"/>
      <protection/>
    </xf>
    <xf numFmtId="0" fontId="44" fillId="0" borderId="20" xfId="59" applyBorder="1" applyAlignment="1">
      <alignment horizontal="center" vertical="center" wrapText="1"/>
      <protection/>
    </xf>
    <xf numFmtId="0" fontId="6" fillId="0" borderId="0" xfId="0" applyFont="1" applyAlignment="1">
      <alignment horizontal="center"/>
    </xf>
    <xf numFmtId="0" fontId="6" fillId="0" borderId="0" xfId="0" applyFont="1" applyBorder="1" applyAlignment="1">
      <alignment horizontal="center"/>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24" fillId="0" borderId="0" xfId="54" applyFont="1" applyAlignment="1">
      <alignment/>
      <protection/>
    </xf>
    <xf numFmtId="0" fontId="26" fillId="0" borderId="0" xfId="0" applyFont="1" applyAlignment="1">
      <alignment/>
    </xf>
    <xf numFmtId="0" fontId="24" fillId="0" borderId="0" xfId="54" applyFont="1" applyAlignment="1">
      <alignment horizontal="center" vertical="center"/>
      <protection/>
    </xf>
    <xf numFmtId="0" fontId="13" fillId="0" borderId="0" xfId="0" applyFont="1" applyAlignment="1">
      <alignment horizontal="center" vertical="center"/>
    </xf>
    <xf numFmtId="0" fontId="25" fillId="0" borderId="0" xfId="0" applyFont="1" applyAlignment="1">
      <alignment horizontal="center" vertical="center"/>
    </xf>
    <xf numFmtId="0" fontId="6" fillId="0" borderId="0" xfId="0" applyFont="1" applyAlignment="1">
      <alignment horizontal="left"/>
    </xf>
  </cellXfs>
  <cellStyles count="56">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Normál 3" xfId="55"/>
    <cellStyle name="Normál 4" xfId="56"/>
    <cellStyle name="Normál 4 2" xfId="57"/>
    <cellStyle name="Normál 4 2 2" xfId="58"/>
    <cellStyle name="Normál 4 3" xfId="59"/>
    <cellStyle name="Normál_Munka1" xfId="60"/>
    <cellStyle name="Normál_Munka2" xfId="61"/>
    <cellStyle name="Összesen" xfId="62"/>
    <cellStyle name="Currency" xfId="63"/>
    <cellStyle name="Currency [0]" xfId="64"/>
    <cellStyle name="Rossz" xfId="65"/>
    <cellStyle name="Semleges" xfId="66"/>
    <cellStyle name="Számítás" xfId="67"/>
    <cellStyle name="Percent" xfId="68"/>
    <cellStyle name="Százalék 2"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ZERVEZ\AppData\Local\Temp\Ktar_ktgvet&#233;s2019.eredet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225;solat%20-%202019.III.negyed&#233;ves%20m&#243;d.Kta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3"/>
      <sheetName val="5.3"/>
      <sheetName val="7-8.mell."/>
      <sheetName val="9.1-9.2"/>
      <sheetName val="11-11.2"/>
      <sheetName val="14 mell."/>
    </sheetNames>
    <sheetDataSet>
      <sheetData sheetId="1">
        <row r="13">
          <cell r="C13">
            <v>139810</v>
          </cell>
        </row>
        <row r="15">
          <cell r="C15">
            <v>129512</v>
          </cell>
        </row>
        <row r="17">
          <cell r="C17">
            <v>72137</v>
          </cell>
        </row>
        <row r="21">
          <cell r="C21">
            <v>35168</v>
          </cell>
        </row>
        <row r="23">
          <cell r="C23">
            <v>6285</v>
          </cell>
        </row>
        <row r="27">
          <cell r="C27">
            <v>134935</v>
          </cell>
        </row>
        <row r="29">
          <cell r="C29">
            <v>86001</v>
          </cell>
        </row>
        <row r="31">
          <cell r="C31">
            <v>62455</v>
          </cell>
        </row>
        <row r="35">
          <cell r="C35">
            <v>63968</v>
          </cell>
        </row>
        <row r="37">
          <cell r="C37">
            <v>11739</v>
          </cell>
        </row>
        <row r="39">
          <cell r="C39">
            <v>12813</v>
          </cell>
        </row>
        <row r="41">
          <cell r="C41">
            <v>68174</v>
          </cell>
        </row>
        <row r="43">
          <cell r="C43">
            <v>3889</v>
          </cell>
        </row>
        <row r="45">
          <cell r="C45">
            <v>53713</v>
          </cell>
        </row>
        <row r="49">
          <cell r="C49">
            <v>44875</v>
          </cell>
        </row>
        <row r="51">
          <cell r="C51">
            <v>29115</v>
          </cell>
        </row>
        <row r="55">
          <cell r="C55">
            <v>38325</v>
          </cell>
        </row>
        <row r="57">
          <cell r="C57">
            <v>10330</v>
          </cell>
        </row>
        <row r="59">
          <cell r="C59">
            <v>10531</v>
          </cell>
        </row>
        <row r="61">
          <cell r="C61">
            <v>9601</v>
          </cell>
        </row>
        <row r="63">
          <cell r="C63">
            <v>12070</v>
          </cell>
        </row>
        <row r="65">
          <cell r="C65">
            <v>26136</v>
          </cell>
        </row>
        <row r="67">
          <cell r="C67">
            <v>25766</v>
          </cell>
        </row>
        <row r="69">
          <cell r="C69">
            <v>39648</v>
          </cell>
        </row>
        <row r="71">
          <cell r="C71">
            <v>6279</v>
          </cell>
        </row>
        <row r="73">
          <cell r="C73">
            <v>1214</v>
          </cell>
        </row>
        <row r="75">
          <cell r="C75">
            <v>6539</v>
          </cell>
        </row>
        <row r="77">
          <cell r="C77">
            <v>34821</v>
          </cell>
        </row>
        <row r="79">
          <cell r="C79">
            <v>13260</v>
          </cell>
        </row>
        <row r="81">
          <cell r="C81">
            <v>20859</v>
          </cell>
        </row>
        <row r="83">
          <cell r="C83">
            <v>3397</v>
          </cell>
        </row>
        <row r="85">
          <cell r="C85">
            <v>1956</v>
          </cell>
        </row>
        <row r="87">
          <cell r="C87">
            <v>60893</v>
          </cell>
        </row>
        <row r="89">
          <cell r="C89">
            <v>23209</v>
          </cell>
        </row>
        <row r="91">
          <cell r="C91">
            <v>20195</v>
          </cell>
        </row>
        <row r="93">
          <cell r="C93">
            <v>11656</v>
          </cell>
        </row>
        <row r="95">
          <cell r="C95">
            <v>6291</v>
          </cell>
        </row>
        <row r="97">
          <cell r="C97">
            <v>39</v>
          </cell>
        </row>
        <row r="99">
          <cell r="C99">
            <v>1956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3.mell"/>
      <sheetName val="4.mell"/>
      <sheetName val="4.1"/>
      <sheetName val="4.2"/>
      <sheetName val="4.3"/>
      <sheetName val="5.mell"/>
      <sheetName val="5.1"/>
      <sheetName val="5.2"/>
      <sheetName val="5.3"/>
      <sheetName val="6.mell."/>
      <sheetName val="7-8.mell."/>
      <sheetName val="9.1-9.2"/>
      <sheetName val="9.3. mell."/>
      <sheetName val="10 mell"/>
      <sheetName val="11-11.2"/>
      <sheetName val="12 mell"/>
      <sheetName val="13 mell."/>
      <sheetName val="14 mell."/>
    </sheetNames>
    <sheetDataSet>
      <sheetData sheetId="4">
        <row r="13">
          <cell r="A13">
            <v>1429</v>
          </cell>
          <cell r="B13">
            <v>139810</v>
          </cell>
        </row>
        <row r="14">
          <cell r="O14">
            <v>141313</v>
          </cell>
        </row>
        <row r="15">
          <cell r="O15">
            <v>5000</v>
          </cell>
        </row>
        <row r="16">
          <cell r="O16">
            <v>5000</v>
          </cell>
        </row>
        <row r="17">
          <cell r="O17">
            <v>146313</v>
          </cell>
        </row>
        <row r="18">
          <cell r="O18">
            <v>0</v>
          </cell>
        </row>
        <row r="19">
          <cell r="A19">
            <v>1644</v>
          </cell>
          <cell r="B19">
            <v>129512</v>
          </cell>
        </row>
        <row r="20">
          <cell r="O20">
            <v>131147</v>
          </cell>
        </row>
        <row r="21">
          <cell r="O21">
            <v>822</v>
          </cell>
        </row>
        <row r="22">
          <cell r="O22">
            <v>822</v>
          </cell>
        </row>
        <row r="23">
          <cell r="O23">
            <v>131969</v>
          </cell>
        </row>
        <row r="24">
          <cell r="O24">
            <v>0</v>
          </cell>
        </row>
        <row r="25">
          <cell r="A25">
            <v>1535</v>
          </cell>
          <cell r="B25">
            <v>72137</v>
          </cell>
        </row>
        <row r="26">
          <cell r="O26">
            <v>73507</v>
          </cell>
        </row>
        <row r="27">
          <cell r="O27">
            <v>0</v>
          </cell>
        </row>
        <row r="28">
          <cell r="O28">
            <v>73507</v>
          </cell>
        </row>
        <row r="29">
          <cell r="O29">
            <v>0</v>
          </cell>
        </row>
        <row r="30">
          <cell r="O30">
            <v>41453</v>
          </cell>
        </row>
        <row r="31">
          <cell r="O31">
            <v>41770</v>
          </cell>
        </row>
        <row r="32">
          <cell r="O32">
            <v>0</v>
          </cell>
        </row>
        <row r="33">
          <cell r="O33">
            <v>41770</v>
          </cell>
        </row>
        <row r="34">
          <cell r="O34">
            <v>0</v>
          </cell>
        </row>
        <row r="35">
          <cell r="A35">
            <v>588</v>
          </cell>
          <cell r="B35">
            <v>35168</v>
          </cell>
        </row>
        <row r="36">
          <cell r="O36">
            <v>35485</v>
          </cell>
        </row>
        <row r="37">
          <cell r="O37">
            <v>0</v>
          </cell>
        </row>
        <row r="38">
          <cell r="O38">
            <v>35485</v>
          </cell>
        </row>
        <row r="39">
          <cell r="O39">
            <v>0</v>
          </cell>
        </row>
        <row r="40">
          <cell r="A40">
            <v>196</v>
          </cell>
          <cell r="B40">
            <v>6285</v>
          </cell>
        </row>
        <row r="41">
          <cell r="O41">
            <v>6285</v>
          </cell>
        </row>
        <row r="42">
          <cell r="O42">
            <v>0</v>
          </cell>
        </row>
        <row r="43">
          <cell r="O43">
            <v>6285</v>
          </cell>
        </row>
        <row r="44">
          <cell r="O44">
            <v>0</v>
          </cell>
        </row>
        <row r="45">
          <cell r="O45">
            <v>220936</v>
          </cell>
        </row>
        <row r="46">
          <cell r="O46">
            <v>223968</v>
          </cell>
        </row>
        <row r="47">
          <cell r="O47">
            <v>0</v>
          </cell>
        </row>
        <row r="48">
          <cell r="O48">
            <v>223968</v>
          </cell>
        </row>
        <row r="49">
          <cell r="O49">
            <v>0</v>
          </cell>
        </row>
        <row r="50">
          <cell r="A50">
            <v>69250</v>
          </cell>
          <cell r="B50">
            <v>134935</v>
          </cell>
        </row>
        <row r="51">
          <cell r="O51">
            <v>136443</v>
          </cell>
        </row>
        <row r="52">
          <cell r="O52">
            <v>0</v>
          </cell>
        </row>
        <row r="53">
          <cell r="O53">
            <v>136443</v>
          </cell>
        </row>
        <row r="54">
          <cell r="O54">
            <v>0</v>
          </cell>
        </row>
        <row r="55">
          <cell r="A55">
            <v>38038</v>
          </cell>
          <cell r="B55">
            <v>86001</v>
          </cell>
        </row>
        <row r="56">
          <cell r="O56">
            <v>87525</v>
          </cell>
        </row>
        <row r="57">
          <cell r="O57">
            <v>0</v>
          </cell>
        </row>
        <row r="58">
          <cell r="O58">
            <v>87525</v>
          </cell>
        </row>
        <row r="59">
          <cell r="O59">
            <v>0</v>
          </cell>
        </row>
        <row r="60">
          <cell r="A60">
            <v>4562</v>
          </cell>
          <cell r="B60">
            <v>62455</v>
          </cell>
        </row>
        <row r="61">
          <cell r="O61">
            <v>64635</v>
          </cell>
        </row>
        <row r="62">
          <cell r="O62">
            <v>0</v>
          </cell>
        </row>
        <row r="63">
          <cell r="O63">
            <v>64635</v>
          </cell>
        </row>
        <row r="64">
          <cell r="O64">
            <v>0</v>
          </cell>
        </row>
        <row r="65">
          <cell r="O65">
            <v>160583</v>
          </cell>
        </row>
        <row r="66">
          <cell r="O66">
            <v>163102</v>
          </cell>
        </row>
        <row r="67">
          <cell r="O67">
            <v>68603</v>
          </cell>
        </row>
        <row r="68">
          <cell r="O68">
            <v>231705</v>
          </cell>
        </row>
        <row r="69">
          <cell r="O69">
            <v>0</v>
          </cell>
        </row>
        <row r="70">
          <cell r="A70">
            <v>50810</v>
          </cell>
          <cell r="B70">
            <v>63968</v>
          </cell>
        </row>
        <row r="71">
          <cell r="O71">
            <v>65009</v>
          </cell>
        </row>
        <row r="72">
          <cell r="O72">
            <v>0</v>
          </cell>
        </row>
        <row r="73">
          <cell r="O73">
            <v>65009</v>
          </cell>
        </row>
        <row r="74">
          <cell r="O74">
            <v>0</v>
          </cell>
        </row>
        <row r="75">
          <cell r="A75">
            <v>8255</v>
          </cell>
          <cell r="B75">
            <v>11739</v>
          </cell>
        </row>
        <row r="76">
          <cell r="O76">
            <v>12209</v>
          </cell>
        </row>
        <row r="77">
          <cell r="O77">
            <v>0</v>
          </cell>
        </row>
        <row r="78">
          <cell r="O78">
            <v>12209</v>
          </cell>
        </row>
        <row r="79">
          <cell r="O79">
            <v>0</v>
          </cell>
        </row>
        <row r="80">
          <cell r="A80">
            <v>1270</v>
          </cell>
          <cell r="B80">
            <v>5200</v>
          </cell>
          <cell r="C80">
            <v>12813</v>
          </cell>
        </row>
        <row r="81">
          <cell r="O81">
            <v>12930</v>
          </cell>
        </row>
        <row r="82">
          <cell r="O82">
            <v>500</v>
          </cell>
        </row>
        <row r="83">
          <cell r="O83">
            <v>500</v>
          </cell>
        </row>
        <row r="84">
          <cell r="O84">
            <v>13430</v>
          </cell>
        </row>
        <row r="85">
          <cell r="O85">
            <v>0</v>
          </cell>
        </row>
        <row r="86">
          <cell r="A86">
            <v>772</v>
          </cell>
          <cell r="B86">
            <v>68174</v>
          </cell>
        </row>
        <row r="87">
          <cell r="O87">
            <v>69065</v>
          </cell>
        </row>
        <row r="88">
          <cell r="O88">
            <v>320</v>
          </cell>
        </row>
        <row r="89">
          <cell r="O89">
            <v>150</v>
          </cell>
        </row>
        <row r="90">
          <cell r="O90">
            <v>67633</v>
          </cell>
        </row>
        <row r="91">
          <cell r="O91">
            <v>68103</v>
          </cell>
        </row>
        <row r="92">
          <cell r="O92">
            <v>137168</v>
          </cell>
        </row>
        <row r="93">
          <cell r="O93">
            <v>0</v>
          </cell>
        </row>
        <row r="94">
          <cell r="A94">
            <v>300</v>
          </cell>
          <cell r="B94">
            <v>3889</v>
          </cell>
        </row>
        <row r="95">
          <cell r="O95">
            <v>3889</v>
          </cell>
        </row>
        <row r="96">
          <cell r="O96">
            <v>0</v>
          </cell>
        </row>
        <row r="97">
          <cell r="O97">
            <v>3889</v>
          </cell>
        </row>
        <row r="98">
          <cell r="O98">
            <v>0</v>
          </cell>
        </row>
        <row r="99">
          <cell r="A99">
            <v>4125</v>
          </cell>
          <cell r="B99">
            <v>53713</v>
          </cell>
        </row>
        <row r="100">
          <cell r="O100">
            <v>54590</v>
          </cell>
        </row>
        <row r="101">
          <cell r="O101">
            <v>-947</v>
          </cell>
        </row>
        <row r="102">
          <cell r="O102">
            <v>-947</v>
          </cell>
        </row>
        <row r="103">
          <cell r="O103">
            <v>53643</v>
          </cell>
        </row>
        <row r="104">
          <cell r="O104">
            <v>0</v>
          </cell>
        </row>
        <row r="105">
          <cell r="O105">
            <v>458961</v>
          </cell>
        </row>
        <row r="106">
          <cell r="O106">
            <v>463742</v>
          </cell>
        </row>
        <row r="107">
          <cell r="O107">
            <v>6460</v>
          </cell>
        </row>
        <row r="108">
          <cell r="O108">
            <v>470202</v>
          </cell>
        </row>
        <row r="109">
          <cell r="O109">
            <v>0</v>
          </cell>
        </row>
        <row r="110">
          <cell r="E110">
            <v>2098</v>
          </cell>
          <cell r="F110">
            <v>44875</v>
          </cell>
        </row>
        <row r="111">
          <cell r="O111">
            <v>45718</v>
          </cell>
        </row>
        <row r="112">
          <cell r="O112">
            <v>2950</v>
          </cell>
        </row>
        <row r="113">
          <cell r="O113">
            <v>2950</v>
          </cell>
        </row>
        <row r="114">
          <cell r="O114">
            <v>48668</v>
          </cell>
        </row>
        <row r="115">
          <cell r="O115">
            <v>0</v>
          </cell>
        </row>
        <row r="116">
          <cell r="E116">
            <v>29089</v>
          </cell>
          <cell r="F116">
            <v>26</v>
          </cell>
          <cell r="G116">
            <v>29115</v>
          </cell>
        </row>
        <row r="117">
          <cell r="O117">
            <v>29215</v>
          </cell>
        </row>
        <row r="118">
          <cell r="O118">
            <v>2563</v>
          </cell>
        </row>
        <row r="119">
          <cell r="O119">
            <v>2563</v>
          </cell>
        </row>
        <row r="120">
          <cell r="O120">
            <v>31778</v>
          </cell>
        </row>
        <row r="121">
          <cell r="O121">
            <v>0</v>
          </cell>
        </row>
        <row r="122">
          <cell r="O122">
            <v>384971</v>
          </cell>
        </row>
        <row r="123">
          <cell r="O123">
            <v>388809</v>
          </cell>
        </row>
        <row r="124">
          <cell r="O124">
            <v>947</v>
          </cell>
        </row>
        <row r="125">
          <cell r="O125">
            <v>389756</v>
          </cell>
        </row>
        <row r="126">
          <cell r="O126">
            <v>0</v>
          </cell>
        </row>
        <row r="127">
          <cell r="A127">
            <v>30</v>
          </cell>
          <cell r="B127">
            <v>38325</v>
          </cell>
        </row>
        <row r="128">
          <cell r="O128">
            <v>39188</v>
          </cell>
        </row>
        <row r="129">
          <cell r="O129">
            <v>0</v>
          </cell>
        </row>
        <row r="130">
          <cell r="O130">
            <v>39188</v>
          </cell>
        </row>
        <row r="131">
          <cell r="O131">
            <v>0</v>
          </cell>
        </row>
        <row r="132">
          <cell r="A132">
            <v>10330</v>
          </cell>
        </row>
        <row r="133">
          <cell r="O133">
            <v>10330</v>
          </cell>
        </row>
        <row r="134">
          <cell r="O134">
            <v>0</v>
          </cell>
        </row>
        <row r="135">
          <cell r="O135">
            <v>10330</v>
          </cell>
        </row>
        <row r="136">
          <cell r="O136">
            <v>0</v>
          </cell>
        </row>
        <row r="137">
          <cell r="A137">
            <v>10531</v>
          </cell>
        </row>
        <row r="138">
          <cell r="O138">
            <v>10531</v>
          </cell>
        </row>
        <row r="139">
          <cell r="O139">
            <v>0</v>
          </cell>
        </row>
        <row r="140">
          <cell r="O140">
            <v>10531</v>
          </cell>
        </row>
        <row r="141">
          <cell r="O141">
            <v>0</v>
          </cell>
        </row>
        <row r="142">
          <cell r="A142">
            <v>9601</v>
          </cell>
        </row>
        <row r="143">
          <cell r="O143">
            <v>9601</v>
          </cell>
        </row>
        <row r="144">
          <cell r="O144">
            <v>0</v>
          </cell>
        </row>
        <row r="145">
          <cell r="O145">
            <v>9601</v>
          </cell>
        </row>
        <row r="146">
          <cell r="O146">
            <v>0</v>
          </cell>
        </row>
        <row r="147">
          <cell r="A147">
            <v>12070</v>
          </cell>
        </row>
        <row r="148">
          <cell r="O148">
            <v>12070</v>
          </cell>
        </row>
        <row r="149">
          <cell r="O149">
            <v>0</v>
          </cell>
        </row>
        <row r="150">
          <cell r="O150">
            <v>12070</v>
          </cell>
        </row>
        <row r="151">
          <cell r="O151">
            <v>0</v>
          </cell>
        </row>
        <row r="152">
          <cell r="A152">
            <v>9857</v>
          </cell>
          <cell r="B152">
            <v>26136</v>
          </cell>
        </row>
        <row r="153">
          <cell r="O153">
            <v>26136</v>
          </cell>
        </row>
        <row r="154">
          <cell r="O154">
            <v>0</v>
          </cell>
        </row>
        <row r="155">
          <cell r="O155">
            <v>26136</v>
          </cell>
        </row>
        <row r="156">
          <cell r="O156">
            <v>0</v>
          </cell>
        </row>
        <row r="157">
          <cell r="A157">
            <v>13978</v>
          </cell>
          <cell r="B157">
            <v>25766</v>
          </cell>
        </row>
        <row r="158">
          <cell r="O158">
            <v>25766</v>
          </cell>
        </row>
        <row r="159">
          <cell r="O159">
            <v>0</v>
          </cell>
        </row>
        <row r="160">
          <cell r="O160">
            <v>25766</v>
          </cell>
        </row>
        <row r="161">
          <cell r="O161">
            <v>0</v>
          </cell>
        </row>
        <row r="162">
          <cell r="A162">
            <v>20367</v>
          </cell>
          <cell r="B162">
            <v>39648</v>
          </cell>
        </row>
        <row r="163">
          <cell r="O163">
            <v>39648</v>
          </cell>
        </row>
        <row r="164">
          <cell r="O164">
            <v>0</v>
          </cell>
        </row>
        <row r="165">
          <cell r="O165">
            <v>39648</v>
          </cell>
        </row>
        <row r="166">
          <cell r="O166">
            <v>0</v>
          </cell>
        </row>
        <row r="167">
          <cell r="A167">
            <v>6279</v>
          </cell>
        </row>
        <row r="168">
          <cell r="O168">
            <v>6279</v>
          </cell>
        </row>
        <row r="169">
          <cell r="O169">
            <v>0</v>
          </cell>
        </row>
        <row r="170">
          <cell r="O170">
            <v>6279</v>
          </cell>
        </row>
        <row r="171">
          <cell r="O171">
            <v>0</v>
          </cell>
        </row>
        <row r="172">
          <cell r="A172">
            <v>1214</v>
          </cell>
        </row>
        <row r="173">
          <cell r="O173">
            <v>1214</v>
          </cell>
        </row>
        <row r="174">
          <cell r="O174">
            <v>0</v>
          </cell>
        </row>
        <row r="175">
          <cell r="O175">
            <v>1214</v>
          </cell>
        </row>
        <row r="176">
          <cell r="O176">
            <v>0</v>
          </cell>
        </row>
        <row r="177">
          <cell r="A177">
            <v>6539</v>
          </cell>
        </row>
        <row r="178">
          <cell r="O178">
            <v>6539</v>
          </cell>
        </row>
        <row r="179">
          <cell r="O179">
            <v>0</v>
          </cell>
        </row>
        <row r="180">
          <cell r="O180">
            <v>6539</v>
          </cell>
        </row>
        <row r="181">
          <cell r="O181">
            <v>0</v>
          </cell>
        </row>
        <row r="182">
          <cell r="A182">
            <v>34821</v>
          </cell>
        </row>
        <row r="183">
          <cell r="O183">
            <v>34821</v>
          </cell>
        </row>
        <row r="184">
          <cell r="O184">
            <v>0</v>
          </cell>
        </row>
        <row r="185">
          <cell r="O185">
            <v>34821</v>
          </cell>
        </row>
        <row r="186">
          <cell r="O186">
            <v>0</v>
          </cell>
        </row>
        <row r="187">
          <cell r="A187">
            <v>13260</v>
          </cell>
        </row>
        <row r="188">
          <cell r="O188">
            <v>13260</v>
          </cell>
        </row>
        <row r="189">
          <cell r="O189">
            <v>0</v>
          </cell>
        </row>
        <row r="190">
          <cell r="O190">
            <v>13260</v>
          </cell>
        </row>
        <row r="191">
          <cell r="O191">
            <v>0</v>
          </cell>
        </row>
        <row r="192">
          <cell r="A192">
            <v>20859</v>
          </cell>
        </row>
        <row r="193">
          <cell r="O193">
            <v>20859</v>
          </cell>
        </row>
        <row r="194">
          <cell r="O194">
            <v>947</v>
          </cell>
        </row>
        <row r="195">
          <cell r="O195">
            <v>947</v>
          </cell>
        </row>
        <row r="196">
          <cell r="O196">
            <v>21806</v>
          </cell>
        </row>
        <row r="197">
          <cell r="O197">
            <v>0</v>
          </cell>
        </row>
        <row r="198">
          <cell r="A198">
            <v>684</v>
          </cell>
          <cell r="B198">
            <v>3397</v>
          </cell>
        </row>
        <row r="199">
          <cell r="O199">
            <v>3397</v>
          </cell>
        </row>
        <row r="200">
          <cell r="O200">
            <v>0</v>
          </cell>
        </row>
        <row r="201">
          <cell r="O201">
            <v>3397</v>
          </cell>
        </row>
        <row r="202">
          <cell r="O202">
            <v>0</v>
          </cell>
        </row>
        <row r="203">
          <cell r="A203">
            <v>1002</v>
          </cell>
          <cell r="B203">
            <v>1956</v>
          </cell>
        </row>
        <row r="204">
          <cell r="O204">
            <v>1956</v>
          </cell>
        </row>
        <row r="205">
          <cell r="O205">
            <v>0</v>
          </cell>
        </row>
        <row r="206">
          <cell r="O206">
            <v>1956</v>
          </cell>
        </row>
        <row r="207">
          <cell r="O207">
            <v>0</v>
          </cell>
        </row>
        <row r="208">
          <cell r="A208">
            <v>350</v>
          </cell>
          <cell r="B208">
            <v>60893</v>
          </cell>
        </row>
        <row r="209">
          <cell r="O209">
            <v>63138</v>
          </cell>
        </row>
        <row r="210">
          <cell r="O210">
            <v>0</v>
          </cell>
        </row>
        <row r="211">
          <cell r="O211">
            <v>63138</v>
          </cell>
        </row>
        <row r="212">
          <cell r="O212">
            <v>0</v>
          </cell>
        </row>
        <row r="213">
          <cell r="A213">
            <v>51</v>
          </cell>
          <cell r="B213">
            <v>23209</v>
          </cell>
        </row>
        <row r="214">
          <cell r="O214">
            <v>23939</v>
          </cell>
        </row>
        <row r="215">
          <cell r="O215">
            <v>0</v>
          </cell>
        </row>
        <row r="216">
          <cell r="O216">
            <v>23939</v>
          </cell>
        </row>
        <row r="217">
          <cell r="O217">
            <v>0</v>
          </cell>
        </row>
        <row r="218">
          <cell r="A218">
            <v>20195</v>
          </cell>
        </row>
        <row r="219">
          <cell r="O219">
            <v>20195</v>
          </cell>
        </row>
        <row r="220">
          <cell r="O220">
            <v>0</v>
          </cell>
        </row>
        <row r="221">
          <cell r="O221">
            <v>20195</v>
          </cell>
        </row>
        <row r="222">
          <cell r="O222">
            <v>0</v>
          </cell>
        </row>
        <row r="223">
          <cell r="A223">
            <v>11656</v>
          </cell>
        </row>
        <row r="224">
          <cell r="O224">
            <v>11656</v>
          </cell>
        </row>
        <row r="225">
          <cell r="O225">
            <v>0</v>
          </cell>
        </row>
        <row r="226">
          <cell r="O226">
            <v>11656</v>
          </cell>
        </row>
        <row r="227">
          <cell r="O227">
            <v>0</v>
          </cell>
        </row>
        <row r="228">
          <cell r="A228">
            <v>6291</v>
          </cell>
        </row>
        <row r="229">
          <cell r="O229">
            <v>6291</v>
          </cell>
        </row>
        <row r="230">
          <cell r="O230">
            <v>0</v>
          </cell>
        </row>
        <row r="231">
          <cell r="O231">
            <v>6291</v>
          </cell>
        </row>
        <row r="232">
          <cell r="O232">
            <v>0</v>
          </cell>
        </row>
        <row r="233">
          <cell r="A233">
            <v>39</v>
          </cell>
        </row>
        <row r="234">
          <cell r="O234">
            <v>39</v>
          </cell>
        </row>
        <row r="235">
          <cell r="O235">
            <v>0</v>
          </cell>
        </row>
        <row r="236">
          <cell r="O236">
            <v>39</v>
          </cell>
        </row>
        <row r="237">
          <cell r="O237">
            <v>0</v>
          </cell>
        </row>
        <row r="238">
          <cell r="A238">
            <v>1880</v>
          </cell>
          <cell r="B238">
            <v>1956</v>
          </cell>
        </row>
        <row r="239">
          <cell r="O239">
            <v>1956</v>
          </cell>
        </row>
        <row r="240">
          <cell r="O240">
            <v>0</v>
          </cell>
        </row>
        <row r="241">
          <cell r="O241">
            <v>1956</v>
          </cell>
        </row>
        <row r="242">
          <cell r="O242">
            <v>0</v>
          </cell>
        </row>
        <row r="243">
          <cell r="O243">
            <v>1339560</v>
          </cell>
        </row>
        <row r="244">
          <cell r="O244">
            <v>1357774</v>
          </cell>
        </row>
        <row r="245">
          <cell r="O245">
            <v>79938</v>
          </cell>
        </row>
        <row r="246">
          <cell r="O246">
            <v>1437712</v>
          </cell>
        </row>
        <row r="247">
          <cell r="O247">
            <v>0</v>
          </cell>
        </row>
        <row r="248">
          <cell r="O248">
            <v>945682</v>
          </cell>
        </row>
        <row r="249">
          <cell r="O249">
            <v>957578</v>
          </cell>
        </row>
        <row r="250">
          <cell r="O250">
            <v>79938</v>
          </cell>
        </row>
        <row r="251">
          <cell r="O251">
            <v>1037516</v>
          </cell>
        </row>
        <row r="252">
          <cell r="O252">
            <v>0</v>
          </cell>
        </row>
        <row r="253">
          <cell r="O253">
            <v>393878</v>
          </cell>
        </row>
        <row r="254">
          <cell r="O254">
            <v>400196</v>
          </cell>
        </row>
        <row r="255">
          <cell r="O255">
            <v>0</v>
          </cell>
        </row>
        <row r="256">
          <cell r="O256">
            <v>400196</v>
          </cell>
        </row>
        <row r="257">
          <cell r="O257">
            <v>0</v>
          </cell>
        </row>
        <row r="258">
          <cell r="O258">
            <v>0</v>
          </cell>
        </row>
        <row r="259">
          <cell r="O2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6"/>
  <sheetViews>
    <sheetView view="pageBreakPreview" zoomScaleSheetLayoutView="100" zoomScalePageLayoutView="0" workbookViewId="0" topLeftCell="A22">
      <selection activeCell="A31" sqref="A31"/>
    </sheetView>
  </sheetViews>
  <sheetFormatPr defaultColWidth="9.140625" defaultRowHeight="12.75"/>
  <cols>
    <col min="1" max="1" width="6.7109375" style="0" customWidth="1"/>
    <col min="2" max="2" width="53.57421875" style="0" customWidth="1"/>
    <col min="3" max="3" width="17.28125" style="0" customWidth="1"/>
    <col min="4" max="4" width="17.7109375" style="0" customWidth="1"/>
    <col min="5" max="5" width="12.7109375" style="0" customWidth="1"/>
    <col min="6" max="6" width="6.7109375" style="0" customWidth="1"/>
    <col min="7" max="7" width="31.7109375" style="0" customWidth="1"/>
    <col min="8" max="10" width="11.7109375" style="0" customWidth="1"/>
  </cols>
  <sheetData>
    <row r="1" spans="1:10" ht="15.75">
      <c r="A1" s="26" t="s">
        <v>762</v>
      </c>
      <c r="B1" s="26"/>
      <c r="C1" s="26"/>
      <c r="D1" s="24"/>
      <c r="E1" s="24"/>
      <c r="F1" s="26"/>
      <c r="G1" s="26"/>
      <c r="H1" s="26"/>
      <c r="I1" s="24"/>
      <c r="J1" s="24"/>
    </row>
    <row r="2" spans="1:10" ht="15.75">
      <c r="A2" s="26"/>
      <c r="B2" s="26"/>
      <c r="C2" s="26"/>
      <c r="D2" s="24"/>
      <c r="E2" s="24"/>
      <c r="F2" s="26"/>
      <c r="G2" s="26"/>
      <c r="H2" s="26"/>
      <c r="I2" s="24"/>
      <c r="J2" s="24"/>
    </row>
    <row r="3" spans="1:10" ht="15.75">
      <c r="A3" s="720" t="s">
        <v>0</v>
      </c>
      <c r="B3" s="720"/>
      <c r="C3" s="720"/>
      <c r="D3" s="721"/>
      <c r="E3" s="721"/>
      <c r="F3" s="38"/>
      <c r="G3" s="4"/>
      <c r="H3" s="38"/>
      <c r="I3" s="29"/>
      <c r="J3" s="19"/>
    </row>
    <row r="4" spans="1:10" ht="15.75">
      <c r="A4" s="722" t="s">
        <v>547</v>
      </c>
      <c r="B4" s="722"/>
      <c r="C4" s="722"/>
      <c r="D4" s="723"/>
      <c r="E4" s="723"/>
      <c r="F4" s="38"/>
      <c r="G4" s="38"/>
      <c r="H4" s="38"/>
      <c r="I4" s="19"/>
      <c r="J4" s="25"/>
    </row>
    <row r="5" spans="1:10" ht="15.75">
      <c r="A5" s="722" t="s">
        <v>1</v>
      </c>
      <c r="B5" s="722"/>
      <c r="C5" s="722"/>
      <c r="D5" s="723"/>
      <c r="E5" s="723"/>
      <c r="F5" s="38"/>
      <c r="G5" s="38"/>
      <c r="H5" s="38"/>
      <c r="I5" s="36"/>
      <c r="J5" s="25"/>
    </row>
    <row r="6" spans="1:10" ht="15.75">
      <c r="A6" s="38"/>
      <c r="B6" s="38"/>
      <c r="C6" s="38"/>
      <c r="D6" s="36"/>
      <c r="E6" s="25"/>
      <c r="F6" s="38"/>
      <c r="G6" s="38"/>
      <c r="H6" s="38"/>
      <c r="I6" s="36"/>
      <c r="J6" s="25"/>
    </row>
    <row r="7" spans="1:10" ht="13.5" customHeight="1">
      <c r="A7" s="4" t="s">
        <v>2</v>
      </c>
      <c r="B7" s="4"/>
      <c r="C7" s="5" t="s">
        <v>3</v>
      </c>
      <c r="D7" s="5"/>
      <c r="E7" s="5"/>
      <c r="F7" s="4"/>
      <c r="G7" s="4"/>
      <c r="H7" s="4"/>
      <c r="I7" s="5"/>
      <c r="J7" s="5"/>
    </row>
    <row r="8" spans="1:8" ht="21" customHeight="1">
      <c r="A8" s="7" t="s">
        <v>4</v>
      </c>
      <c r="B8" s="16" t="s">
        <v>5</v>
      </c>
      <c r="C8" s="7" t="s">
        <v>509</v>
      </c>
      <c r="D8" s="7" t="s">
        <v>510</v>
      </c>
      <c r="E8" s="718" t="s">
        <v>546</v>
      </c>
      <c r="F8" s="19"/>
      <c r="G8" s="19"/>
      <c r="H8" s="19"/>
    </row>
    <row r="9" spans="1:8" ht="18" customHeight="1">
      <c r="A9" s="18" t="s">
        <v>7</v>
      </c>
      <c r="B9" s="19"/>
      <c r="C9" s="18" t="s">
        <v>48</v>
      </c>
      <c r="D9" s="18" t="s">
        <v>511</v>
      </c>
      <c r="E9" s="719"/>
      <c r="F9" s="19"/>
      <c r="G9" s="19"/>
      <c r="H9" s="19"/>
    </row>
    <row r="10" spans="1:8" s="185" customFormat="1" ht="18" customHeight="1">
      <c r="A10" s="17" t="s">
        <v>60</v>
      </c>
      <c r="B10" s="67" t="s">
        <v>170</v>
      </c>
      <c r="C10" s="88">
        <v>676292</v>
      </c>
      <c r="D10" s="88">
        <v>703617</v>
      </c>
      <c r="E10" s="88">
        <v>811415</v>
      </c>
      <c r="F10" s="25"/>
      <c r="G10" s="25"/>
      <c r="H10" s="25"/>
    </row>
    <row r="11" spans="1:8" s="184" customFormat="1" ht="18" customHeight="1">
      <c r="A11" s="17" t="s">
        <v>171</v>
      </c>
      <c r="B11" s="67" t="s">
        <v>172</v>
      </c>
      <c r="C11" s="88">
        <v>0</v>
      </c>
      <c r="D11" s="88"/>
      <c r="E11" s="88"/>
      <c r="F11" s="24"/>
      <c r="G11" s="24"/>
      <c r="H11" s="24"/>
    </row>
    <row r="12" spans="1:8" s="184" customFormat="1" ht="18" customHeight="1">
      <c r="A12" s="22" t="s">
        <v>62</v>
      </c>
      <c r="B12" s="210" t="s">
        <v>158</v>
      </c>
      <c r="C12" s="105">
        <f>SUM(C13:C19)</f>
        <v>1871391</v>
      </c>
      <c r="D12" s="105">
        <f>SUM(D13:D19)</f>
        <v>1877858</v>
      </c>
      <c r="E12" s="105">
        <f>SUM(E13:E19)</f>
        <v>1904063</v>
      </c>
      <c r="F12" s="24"/>
      <c r="G12" s="24"/>
      <c r="H12" s="24"/>
    </row>
    <row r="13" spans="1:8" ht="18" customHeight="1">
      <c r="A13" s="183"/>
      <c r="B13" s="31" t="s">
        <v>173</v>
      </c>
      <c r="C13" s="87">
        <v>33000</v>
      </c>
      <c r="D13" s="87">
        <v>33000</v>
      </c>
      <c r="E13" s="87">
        <v>33000</v>
      </c>
      <c r="F13" s="25"/>
      <c r="G13" s="25"/>
      <c r="H13" s="25"/>
    </row>
    <row r="14" spans="1:8" ht="18" customHeight="1">
      <c r="A14" s="183"/>
      <c r="B14" s="31" t="s">
        <v>174</v>
      </c>
      <c r="C14" s="87">
        <v>287000</v>
      </c>
      <c r="D14" s="87">
        <v>287000</v>
      </c>
      <c r="E14" s="87">
        <v>300000</v>
      </c>
      <c r="F14" s="25"/>
      <c r="G14" s="25"/>
      <c r="H14" s="25"/>
    </row>
    <row r="15" spans="1:8" ht="18" customHeight="1">
      <c r="A15" s="183"/>
      <c r="B15" s="31" t="s">
        <v>175</v>
      </c>
      <c r="C15" s="87">
        <v>1410000</v>
      </c>
      <c r="D15" s="371">
        <v>1416467</v>
      </c>
      <c r="E15" s="371">
        <v>1429672</v>
      </c>
      <c r="F15" s="25"/>
      <c r="G15" s="25"/>
      <c r="H15" s="25"/>
    </row>
    <row r="16" spans="1:8" ht="18" customHeight="1">
      <c r="A16" s="183"/>
      <c r="B16" s="31" t="s">
        <v>303</v>
      </c>
      <c r="C16" s="87">
        <v>134000</v>
      </c>
      <c r="D16" s="87">
        <v>134000</v>
      </c>
      <c r="E16" s="87">
        <v>134000</v>
      </c>
      <c r="F16" s="25"/>
      <c r="G16" s="25"/>
      <c r="H16" s="25"/>
    </row>
    <row r="17" spans="1:8" ht="18" customHeight="1">
      <c r="A17" s="183"/>
      <c r="B17" s="31" t="s">
        <v>304</v>
      </c>
      <c r="C17" s="87">
        <v>491</v>
      </c>
      <c r="D17" s="87">
        <v>491</v>
      </c>
      <c r="E17" s="87">
        <v>491</v>
      </c>
      <c r="F17" s="25"/>
      <c r="G17" s="25"/>
      <c r="H17" s="25"/>
    </row>
    <row r="18" spans="1:8" ht="18" customHeight="1">
      <c r="A18" s="183"/>
      <c r="B18" s="31" t="s">
        <v>305</v>
      </c>
      <c r="C18" s="87">
        <v>1600</v>
      </c>
      <c r="D18" s="87">
        <v>1600</v>
      </c>
      <c r="E18" s="87">
        <v>1600</v>
      </c>
      <c r="F18" s="25"/>
      <c r="G18" s="25"/>
      <c r="H18" s="25"/>
    </row>
    <row r="19" spans="1:8" ht="18" customHeight="1">
      <c r="A19" s="191"/>
      <c r="B19" s="28" t="s">
        <v>176</v>
      </c>
      <c r="C19" s="109">
        <v>5300</v>
      </c>
      <c r="D19" s="109">
        <v>5300</v>
      </c>
      <c r="E19" s="109">
        <v>5300</v>
      </c>
      <c r="F19" s="25"/>
      <c r="G19" s="25"/>
      <c r="H19" s="25"/>
    </row>
    <row r="20" spans="1:8" s="185" customFormat="1" ht="18" customHeight="1">
      <c r="A20" s="17" t="s">
        <v>101</v>
      </c>
      <c r="B20" s="67" t="s">
        <v>177</v>
      </c>
      <c r="C20" s="88">
        <f>'4.mell'!G63</f>
        <v>476718</v>
      </c>
      <c r="D20" s="88">
        <v>485717</v>
      </c>
      <c r="E20" s="88">
        <v>485893</v>
      </c>
      <c r="F20" s="25"/>
      <c r="G20" s="25"/>
      <c r="H20" s="25"/>
    </row>
    <row r="21" spans="1:8" s="184" customFormat="1" ht="18" customHeight="1">
      <c r="A21" s="17" t="s">
        <v>178</v>
      </c>
      <c r="B21" s="67" t="s">
        <v>179</v>
      </c>
      <c r="C21" s="169">
        <v>17854</v>
      </c>
      <c r="D21" s="169">
        <v>17870</v>
      </c>
      <c r="E21" s="169">
        <v>21765</v>
      </c>
      <c r="F21" s="24"/>
      <c r="G21" s="24"/>
      <c r="H21" s="24"/>
    </row>
    <row r="22" spans="1:8" ht="18" customHeight="1">
      <c r="A22" s="68" t="s">
        <v>180</v>
      </c>
      <c r="B22" s="177" t="s">
        <v>181</v>
      </c>
      <c r="C22" s="141">
        <f>SUM(C23:C24)</f>
        <v>114337</v>
      </c>
      <c r="D22" s="141">
        <f>SUM(D23:D24)</f>
        <v>91444</v>
      </c>
      <c r="E22" s="141">
        <f>SUM(E23:E24)</f>
        <v>57499</v>
      </c>
      <c r="F22" s="25"/>
      <c r="G22" s="25"/>
      <c r="H22" s="25"/>
    </row>
    <row r="23" spans="1:8" ht="18" customHeight="1">
      <c r="A23" s="183"/>
      <c r="B23" s="31" t="s">
        <v>193</v>
      </c>
      <c r="C23" s="87">
        <v>84010</v>
      </c>
      <c r="D23" s="87">
        <f>'4.mell'!I64</f>
        <v>61117</v>
      </c>
      <c r="E23" s="87">
        <v>27172</v>
      </c>
      <c r="F23" s="25"/>
      <c r="G23" s="25"/>
      <c r="H23" s="25"/>
    </row>
    <row r="24" spans="1:8" ht="18" customHeight="1">
      <c r="A24" s="191"/>
      <c r="B24" s="28" t="s">
        <v>195</v>
      </c>
      <c r="C24" s="109">
        <v>30327</v>
      </c>
      <c r="D24" s="109">
        <f>'4.mell'!J64</f>
        <v>30327</v>
      </c>
      <c r="E24" s="109">
        <v>30327</v>
      </c>
      <c r="F24" s="25"/>
      <c r="G24" s="25"/>
      <c r="H24" s="25"/>
    </row>
    <row r="25" spans="1:8" ht="18" customHeight="1">
      <c r="A25" s="68" t="s">
        <v>104</v>
      </c>
      <c r="B25" s="177" t="s">
        <v>182</v>
      </c>
      <c r="C25" s="141">
        <f>SUM(C26:C27)</f>
        <v>54895</v>
      </c>
      <c r="D25" s="141">
        <f>SUM(D26:D27)</f>
        <v>54895</v>
      </c>
      <c r="E25" s="141">
        <f>SUM(E26:E27)</f>
        <v>444762</v>
      </c>
      <c r="F25" s="25"/>
      <c r="G25" s="25"/>
      <c r="H25" s="25"/>
    </row>
    <row r="26" spans="1:8" ht="18" customHeight="1">
      <c r="A26" s="183"/>
      <c r="B26" s="31" t="s">
        <v>193</v>
      </c>
      <c r="C26" s="87">
        <v>54895</v>
      </c>
      <c r="D26" s="87">
        <f>'4.mell'!K64</f>
        <v>54895</v>
      </c>
      <c r="E26" s="87">
        <v>390595</v>
      </c>
      <c r="F26" s="25"/>
      <c r="G26" s="25"/>
      <c r="H26" s="25"/>
    </row>
    <row r="27" spans="1:8" ht="18" customHeight="1">
      <c r="A27" s="191"/>
      <c r="B27" s="28" t="s">
        <v>195</v>
      </c>
      <c r="C27" s="109">
        <v>0</v>
      </c>
      <c r="D27" s="109"/>
      <c r="E27" s="109">
        <v>54167</v>
      </c>
      <c r="F27" s="25"/>
      <c r="G27" s="25"/>
      <c r="H27" s="25"/>
    </row>
    <row r="28" spans="1:8" ht="18" customHeight="1">
      <c r="A28" s="79" t="s">
        <v>183</v>
      </c>
      <c r="B28" s="46" t="s">
        <v>184</v>
      </c>
      <c r="C28" s="90">
        <v>1815851</v>
      </c>
      <c r="D28" s="90">
        <v>1942247</v>
      </c>
      <c r="E28" s="90">
        <v>1679247</v>
      </c>
      <c r="F28" s="51"/>
      <c r="G28" s="51"/>
      <c r="H28" s="51"/>
    </row>
    <row r="29" spans="1:8" ht="21.75" customHeight="1">
      <c r="A29" s="9"/>
      <c r="B29" s="189" t="s">
        <v>194</v>
      </c>
      <c r="C29" s="190">
        <f>SUM(C10:C12,C20:C22,C25,C28)</f>
        <v>5027338</v>
      </c>
      <c r="D29" s="190">
        <f>D10+D12+D20+D21+D22+D25+D28</f>
        <v>5173648</v>
      </c>
      <c r="E29" s="190">
        <f>E10+E12+E20+E21+E22+E25+E28</f>
        <v>5404644</v>
      </c>
      <c r="F29" s="37"/>
      <c r="G29" s="37"/>
      <c r="H29" s="37"/>
    </row>
    <row r="30" spans="1:10" ht="12.75" customHeight="1">
      <c r="A30" s="19"/>
      <c r="B30" s="24"/>
      <c r="C30" s="24"/>
      <c r="D30" s="24"/>
      <c r="E30" s="24"/>
      <c r="F30" s="37"/>
      <c r="G30" s="37"/>
      <c r="H30" s="37"/>
      <c r="I30" s="37"/>
      <c r="J30" s="37"/>
    </row>
    <row r="31" spans="1:10" ht="15.75">
      <c r="A31" s="26" t="s">
        <v>763</v>
      </c>
      <c r="B31" s="26"/>
      <c r="C31" s="26"/>
      <c r="D31" s="24"/>
      <c r="E31" s="24"/>
      <c r="F31" s="37"/>
      <c r="G31" s="37"/>
      <c r="H31" s="37"/>
      <c r="I31" s="37"/>
      <c r="J31" s="37"/>
    </row>
    <row r="32" spans="1:10" ht="15.75">
      <c r="A32" s="36"/>
      <c r="B32" s="19"/>
      <c r="C32" s="19"/>
      <c r="D32" s="19"/>
      <c r="E32" s="19"/>
      <c r="F32" s="37"/>
      <c r="G32" s="37"/>
      <c r="H32" s="37"/>
      <c r="I32" s="37"/>
      <c r="J32" s="37"/>
    </row>
    <row r="33" spans="1:10" ht="15.75">
      <c r="A33" s="720" t="s">
        <v>0</v>
      </c>
      <c r="B33" s="720"/>
      <c r="C33" s="720"/>
      <c r="D33" s="721"/>
      <c r="E33" s="721"/>
      <c r="F33" s="37"/>
      <c r="G33" s="37"/>
      <c r="H33" s="37"/>
      <c r="I33" s="37"/>
      <c r="J33" s="37"/>
    </row>
    <row r="34" spans="1:10" ht="15.75">
      <c r="A34" s="722" t="s">
        <v>547</v>
      </c>
      <c r="B34" s="722"/>
      <c r="C34" s="722"/>
      <c r="D34" s="723"/>
      <c r="E34" s="723"/>
      <c r="F34" s="37"/>
      <c r="G34" s="37"/>
      <c r="H34" s="37"/>
      <c r="I34" s="37"/>
      <c r="J34" s="37"/>
    </row>
    <row r="35" spans="1:10" ht="15.75">
      <c r="A35" s="722" t="s">
        <v>1</v>
      </c>
      <c r="B35" s="722"/>
      <c r="C35" s="722"/>
      <c r="D35" s="723"/>
      <c r="E35" s="723"/>
      <c r="F35" s="37"/>
      <c r="G35" s="37"/>
      <c r="H35" s="37"/>
      <c r="I35" s="37"/>
      <c r="J35" s="37"/>
    </row>
    <row r="36" spans="1:10" ht="15" customHeight="1">
      <c r="A36" s="19"/>
      <c r="B36" s="19"/>
      <c r="C36" s="19"/>
      <c r="D36" s="19"/>
      <c r="E36" s="19"/>
      <c r="F36" s="37"/>
      <c r="G36" s="37"/>
      <c r="H36" s="37"/>
      <c r="I36" s="37"/>
      <c r="J36" s="37"/>
    </row>
    <row r="37" spans="1:10" ht="15" customHeight="1">
      <c r="A37" s="4" t="s">
        <v>20</v>
      </c>
      <c r="B37" s="4"/>
      <c r="C37" s="5" t="s">
        <v>21</v>
      </c>
      <c r="D37" s="5"/>
      <c r="E37" s="5"/>
      <c r="F37" s="37"/>
      <c r="G37" s="37"/>
      <c r="H37" s="37"/>
      <c r="I37" s="37"/>
      <c r="J37" s="37"/>
    </row>
    <row r="38" spans="1:8" ht="20.25" customHeight="1">
      <c r="A38" s="7" t="s">
        <v>4</v>
      </c>
      <c r="B38" s="7" t="s">
        <v>5</v>
      </c>
      <c r="C38" s="7" t="s">
        <v>509</v>
      </c>
      <c r="D38" s="7" t="s">
        <v>510</v>
      </c>
      <c r="E38" s="718" t="s">
        <v>546</v>
      </c>
      <c r="F38" s="37"/>
      <c r="G38" s="37"/>
      <c r="H38" s="37"/>
    </row>
    <row r="39" spans="1:8" ht="18" customHeight="1">
      <c r="A39" s="18" t="s">
        <v>7</v>
      </c>
      <c r="B39" s="18"/>
      <c r="C39" s="18" t="s">
        <v>48</v>
      </c>
      <c r="D39" s="18" t="s">
        <v>511</v>
      </c>
      <c r="E39" s="719"/>
      <c r="F39" s="37"/>
      <c r="G39" s="37"/>
      <c r="H39" s="37"/>
    </row>
    <row r="40" spans="1:8" s="185" customFormat="1" ht="18" customHeight="1">
      <c r="A40" s="22" t="s">
        <v>60</v>
      </c>
      <c r="B40" s="27" t="s">
        <v>83</v>
      </c>
      <c r="C40" s="118">
        <f>'5.mell'!C59</f>
        <v>882179</v>
      </c>
      <c r="D40" s="118">
        <f>'5.mell'!C60</f>
        <v>892570</v>
      </c>
      <c r="E40" s="118">
        <v>909999</v>
      </c>
      <c r="F40" s="3"/>
      <c r="G40" s="3"/>
      <c r="H40" s="3"/>
    </row>
    <row r="41" spans="1:8" s="184" customFormat="1" ht="18" customHeight="1">
      <c r="A41" s="17" t="s">
        <v>61</v>
      </c>
      <c r="B41" s="67" t="s">
        <v>84</v>
      </c>
      <c r="C41" s="88">
        <f>'5.mell'!D59</f>
        <v>166605</v>
      </c>
      <c r="D41" s="88">
        <f>'5.mell'!D60</f>
        <v>168866</v>
      </c>
      <c r="E41" s="88">
        <v>171625</v>
      </c>
      <c r="F41" s="186"/>
      <c r="G41" s="186"/>
      <c r="H41" s="186"/>
    </row>
    <row r="42" spans="1:8" s="184" customFormat="1" ht="18" customHeight="1">
      <c r="A42" s="17" t="s">
        <v>62</v>
      </c>
      <c r="B42" s="67" t="s">
        <v>106</v>
      </c>
      <c r="C42" s="88">
        <f>'5.mell'!E59</f>
        <v>1147213</v>
      </c>
      <c r="D42" s="88">
        <f>'5.mell'!E60</f>
        <v>1194228</v>
      </c>
      <c r="E42" s="88">
        <v>1199490</v>
      </c>
      <c r="F42" s="186"/>
      <c r="G42" s="186"/>
      <c r="H42" s="186"/>
    </row>
    <row r="43" spans="1:8" s="184" customFormat="1" ht="18" customHeight="1">
      <c r="A43" s="17" t="s">
        <v>101</v>
      </c>
      <c r="B43" s="67" t="s">
        <v>185</v>
      </c>
      <c r="C43" s="88">
        <f>'5.mell'!F59</f>
        <v>10762</v>
      </c>
      <c r="D43" s="88">
        <f>'5.mell'!F60</f>
        <v>10762</v>
      </c>
      <c r="E43" s="88">
        <v>9120</v>
      </c>
      <c r="F43" s="186"/>
      <c r="G43" s="186"/>
      <c r="H43" s="186"/>
    </row>
    <row r="44" spans="1:8" s="184" customFormat="1" ht="18" customHeight="1">
      <c r="A44" s="22" t="s">
        <v>102</v>
      </c>
      <c r="B44" s="27" t="s">
        <v>186</v>
      </c>
      <c r="C44" s="325">
        <f>'5.mell'!G59</f>
        <v>1166420</v>
      </c>
      <c r="D44" s="325">
        <f>'5.mell'!G60</f>
        <v>1175143</v>
      </c>
      <c r="E44" s="325">
        <f>SUM(E45:E46)</f>
        <v>1542856</v>
      </c>
      <c r="F44" s="186"/>
      <c r="G44" s="186"/>
      <c r="H44" s="186"/>
    </row>
    <row r="45" spans="1:8" s="185" customFormat="1" ht="18" customHeight="1">
      <c r="A45" s="66"/>
      <c r="B45" s="31" t="s">
        <v>271</v>
      </c>
      <c r="C45" s="87">
        <f>C44-C46</f>
        <v>315166</v>
      </c>
      <c r="D45" s="87">
        <v>321633</v>
      </c>
      <c r="E45" s="87">
        <v>357646</v>
      </c>
      <c r="F45" s="3"/>
      <c r="G45" s="3"/>
      <c r="H45" s="3"/>
    </row>
    <row r="46" spans="1:8" ht="18" customHeight="1">
      <c r="A46" s="192"/>
      <c r="B46" s="28" t="s">
        <v>187</v>
      </c>
      <c r="C46" s="109">
        <f>'5.1'!H112</f>
        <v>851254</v>
      </c>
      <c r="D46" s="109">
        <v>853510</v>
      </c>
      <c r="E46" s="109">
        <v>1185210</v>
      </c>
      <c r="F46" s="3"/>
      <c r="G46" s="3"/>
      <c r="H46" s="3"/>
    </row>
    <row r="47" spans="1:8" s="184" customFormat="1" ht="18" customHeight="1">
      <c r="A47" s="17" t="s">
        <v>103</v>
      </c>
      <c r="B47" s="67" t="s">
        <v>108</v>
      </c>
      <c r="C47" s="88">
        <f>'5.mell'!H59</f>
        <v>736281</v>
      </c>
      <c r="D47" s="88">
        <f>'5.mell'!H60</f>
        <v>740949</v>
      </c>
      <c r="E47" s="88">
        <v>809247</v>
      </c>
      <c r="F47" s="186"/>
      <c r="G47" s="186"/>
      <c r="H47" s="186"/>
    </row>
    <row r="48" spans="1:8" s="185" customFormat="1" ht="18" customHeight="1">
      <c r="A48" s="17" t="s">
        <v>188</v>
      </c>
      <c r="B48" s="67" t="s">
        <v>107</v>
      </c>
      <c r="C48" s="88">
        <f>'5.mell'!I59</f>
        <v>574615</v>
      </c>
      <c r="D48" s="88">
        <f>'5.mell'!I60</f>
        <v>630615</v>
      </c>
      <c r="E48" s="88">
        <v>704044</v>
      </c>
      <c r="F48" s="3"/>
      <c r="G48" s="3"/>
      <c r="H48" s="3"/>
    </row>
    <row r="49" spans="1:8" s="184" customFormat="1" ht="18" customHeight="1">
      <c r="A49" s="17" t="s">
        <v>144</v>
      </c>
      <c r="B49" s="67" t="s">
        <v>189</v>
      </c>
      <c r="C49" s="88">
        <f>'5.mell'!J59</f>
        <v>800</v>
      </c>
      <c r="D49" s="88">
        <f>'5.mell'!J60</f>
        <v>18052</v>
      </c>
      <c r="E49" s="88">
        <v>800</v>
      </c>
      <c r="F49" s="186"/>
      <c r="G49" s="186"/>
      <c r="H49" s="186"/>
    </row>
    <row r="50" spans="1:8" s="184" customFormat="1" ht="18" customHeight="1">
      <c r="A50" s="23" t="s">
        <v>190</v>
      </c>
      <c r="B50" s="32" t="s">
        <v>191</v>
      </c>
      <c r="C50" s="117">
        <f>'5.mell'!K59</f>
        <v>342463</v>
      </c>
      <c r="D50" s="117">
        <f>'5.mell'!K60</f>
        <v>342463</v>
      </c>
      <c r="E50" s="117">
        <v>57463</v>
      </c>
      <c r="F50" s="186"/>
      <c r="G50" s="186"/>
      <c r="H50" s="186"/>
    </row>
    <row r="51" spans="1:8" ht="18" customHeight="1">
      <c r="A51" s="187"/>
      <c r="B51" s="188" t="s">
        <v>22</v>
      </c>
      <c r="C51" s="209">
        <f>SUM(C40:C44,C47:C50)</f>
        <v>5027338</v>
      </c>
      <c r="D51" s="209">
        <f>SUM(D40:D44,D47:D50)</f>
        <v>5173648</v>
      </c>
      <c r="E51" s="209">
        <f>SUM(E40:E44,E47:E50)</f>
        <v>5404644</v>
      </c>
      <c r="F51" s="3"/>
      <c r="G51" s="3"/>
      <c r="H51" s="3"/>
    </row>
    <row r="52" spans="1:10" ht="19.5" customHeight="1">
      <c r="A52" s="3"/>
      <c r="B52" s="3"/>
      <c r="C52" s="3"/>
      <c r="D52" s="3"/>
      <c r="E52" s="3"/>
      <c r="G52" s="3"/>
      <c r="H52" s="3"/>
      <c r="I52" s="3"/>
      <c r="J52" s="3"/>
    </row>
    <row r="53" spans="1:10" ht="19.5" customHeight="1">
      <c r="A53" s="5"/>
      <c r="B53" s="5" t="s">
        <v>192</v>
      </c>
      <c r="C53" s="5"/>
      <c r="D53" s="5"/>
      <c r="E53" s="5"/>
      <c r="G53" s="3"/>
      <c r="H53" s="3"/>
      <c r="I53" s="3"/>
      <c r="J53" s="3"/>
    </row>
    <row r="54" spans="1:10" ht="19.5" customHeight="1">
      <c r="A54" s="5"/>
      <c r="B54" s="54"/>
      <c r="C54" s="53"/>
      <c r="D54" s="5"/>
      <c r="E54" s="5"/>
      <c r="G54" s="3"/>
      <c r="H54" s="3"/>
      <c r="I54" s="3"/>
      <c r="J54" s="3"/>
    </row>
    <row r="55" spans="1:10" ht="15" customHeight="1">
      <c r="A55" s="5"/>
      <c r="B55" s="5" t="s">
        <v>23</v>
      </c>
      <c r="C55" s="111">
        <f>SUM(C29)</f>
        <v>5027338</v>
      </c>
      <c r="D55" s="5"/>
      <c r="E55" s="5"/>
      <c r="G55" s="3"/>
      <c r="H55" s="3"/>
      <c r="I55" s="3"/>
      <c r="J55" s="3"/>
    </row>
    <row r="56" spans="1:10" ht="15" customHeight="1">
      <c r="A56" s="5"/>
      <c r="B56" s="5" t="s">
        <v>24</v>
      </c>
      <c r="C56" s="240">
        <f>SUM(C51)</f>
        <v>5027338</v>
      </c>
      <c r="D56" s="5"/>
      <c r="E56" s="115"/>
      <c r="G56" s="3"/>
      <c r="H56" s="3"/>
      <c r="I56" s="3"/>
      <c r="J56" s="3"/>
    </row>
    <row r="57" spans="1:10" ht="15" customHeight="1">
      <c r="A57" s="5"/>
      <c r="B57" s="5" t="s">
        <v>25</v>
      </c>
      <c r="C57" s="111">
        <f>C55-C56</f>
        <v>0</v>
      </c>
      <c r="D57" s="5"/>
      <c r="E57" s="111"/>
      <c r="G57" s="3"/>
      <c r="H57" s="3"/>
      <c r="I57" s="3"/>
      <c r="J57" s="3"/>
    </row>
    <row r="58" spans="1:10" ht="15" customHeight="1">
      <c r="A58" s="5"/>
      <c r="B58" s="25"/>
      <c r="C58" s="25"/>
      <c r="D58" s="5"/>
      <c r="E58" s="5"/>
      <c r="G58" s="3"/>
      <c r="H58" s="3"/>
      <c r="I58" s="3"/>
      <c r="J58" s="3"/>
    </row>
    <row r="59" spans="1:10" ht="15" customHeight="1">
      <c r="A59" s="19"/>
      <c r="B59" s="25"/>
      <c r="C59" s="25"/>
      <c r="D59" s="51"/>
      <c r="E59" s="51"/>
      <c r="G59" s="3"/>
      <c r="H59" s="3"/>
      <c r="I59" s="3"/>
      <c r="J59" s="3"/>
    </row>
    <row r="60" spans="1:10" ht="15" customHeight="1">
      <c r="A60" s="34"/>
      <c r="B60" s="25"/>
      <c r="C60" s="25"/>
      <c r="D60" s="25"/>
      <c r="E60" s="25"/>
      <c r="G60" s="3"/>
      <c r="H60" s="3"/>
      <c r="I60" s="3"/>
      <c r="J60" s="3"/>
    </row>
    <row r="61" spans="1:10" ht="15" customHeight="1">
      <c r="A61" s="34"/>
      <c r="B61" s="25"/>
      <c r="C61" s="25"/>
      <c r="D61" s="25"/>
      <c r="E61" s="25"/>
      <c r="F61" s="3"/>
      <c r="G61" s="3"/>
      <c r="H61" s="3"/>
      <c r="I61" s="3"/>
      <c r="J61" s="3"/>
    </row>
    <row r="62" spans="1:10" ht="15" customHeight="1">
      <c r="A62" s="19"/>
      <c r="B62" s="24"/>
      <c r="C62" s="24"/>
      <c r="D62" s="24"/>
      <c r="E62" s="24"/>
      <c r="F62" s="3"/>
      <c r="G62" s="3"/>
      <c r="H62" s="3"/>
      <c r="I62" s="3"/>
      <c r="J62" s="3"/>
    </row>
    <row r="63" spans="1:10" ht="15" customHeight="1">
      <c r="A63" s="19"/>
      <c r="B63" s="24"/>
      <c r="C63" s="24"/>
      <c r="D63" s="24"/>
      <c r="E63" s="24"/>
      <c r="F63" s="3"/>
      <c r="G63" s="3"/>
      <c r="H63" s="3"/>
      <c r="I63" s="3"/>
      <c r="J63" s="3"/>
    </row>
    <row r="64" spans="1:10" ht="15.75">
      <c r="A64" s="57"/>
      <c r="B64" s="57"/>
      <c r="C64" s="57"/>
      <c r="D64" s="57"/>
      <c r="E64" s="57"/>
      <c r="F64" s="3"/>
      <c r="G64" s="3"/>
      <c r="H64" s="3"/>
      <c r="I64" s="3"/>
      <c r="J64" s="3"/>
    </row>
    <row r="65" spans="1:10" ht="15.75">
      <c r="A65" s="25"/>
      <c r="B65" s="25"/>
      <c r="C65" s="25"/>
      <c r="D65" s="25"/>
      <c r="E65" s="25"/>
      <c r="F65" s="3"/>
      <c r="G65" s="3"/>
      <c r="H65" s="3"/>
      <c r="I65" s="3"/>
      <c r="J65" s="3"/>
    </row>
    <row r="66" spans="1:10" ht="15.75">
      <c r="A66" s="25"/>
      <c r="B66" s="38"/>
      <c r="C66" s="58"/>
      <c r="D66" s="25"/>
      <c r="E66" s="25"/>
      <c r="F66" s="3"/>
      <c r="G66" s="3"/>
      <c r="H66" s="3"/>
      <c r="I66" s="3"/>
      <c r="J66" s="3"/>
    </row>
    <row r="67" spans="1:10" ht="15.75">
      <c r="A67" s="25"/>
      <c r="B67" s="25"/>
      <c r="C67" s="25"/>
      <c r="D67" s="25"/>
      <c r="E67" s="25"/>
      <c r="F67" s="3"/>
      <c r="G67" s="3"/>
      <c r="H67" s="3"/>
      <c r="I67" s="3"/>
      <c r="J67" s="3"/>
    </row>
    <row r="68" spans="1:10" ht="15.75">
      <c r="A68" s="25"/>
      <c r="B68" s="25"/>
      <c r="C68" s="25"/>
      <c r="D68" s="25"/>
      <c r="E68" s="25"/>
      <c r="F68" s="3"/>
      <c r="G68" s="3"/>
      <c r="H68" s="3"/>
      <c r="I68" s="3"/>
      <c r="J68" s="3"/>
    </row>
    <row r="69" spans="1:10" ht="15.75">
      <c r="A69" s="25"/>
      <c r="B69" s="25"/>
      <c r="C69" s="25"/>
      <c r="D69" s="25"/>
      <c r="E69" s="25"/>
      <c r="F69" s="3"/>
      <c r="G69" s="3"/>
      <c r="H69" s="3"/>
      <c r="I69" s="3"/>
      <c r="J69" s="3"/>
    </row>
    <row r="70" spans="1:10" ht="15.75">
      <c r="A70" s="25"/>
      <c r="B70" s="25"/>
      <c r="C70" s="25"/>
      <c r="D70" s="25"/>
      <c r="E70" s="25"/>
      <c r="F70" s="3"/>
      <c r="G70" s="3"/>
      <c r="H70" s="3"/>
      <c r="I70" s="3"/>
      <c r="J70" s="3"/>
    </row>
    <row r="71" spans="1:10" ht="15.75">
      <c r="A71" s="5"/>
      <c r="B71" s="5"/>
      <c r="C71" s="5"/>
      <c r="D71" s="5"/>
      <c r="E71" s="5"/>
      <c r="F71" s="3"/>
      <c r="G71" s="3"/>
      <c r="H71" s="3"/>
      <c r="I71" s="3"/>
      <c r="J71" s="3"/>
    </row>
    <row r="72" spans="1:10" ht="15.75">
      <c r="A72" s="5"/>
      <c r="B72" s="5"/>
      <c r="C72" s="5"/>
      <c r="D72" s="5"/>
      <c r="E72" s="5"/>
      <c r="F72" s="3"/>
      <c r="G72" s="3"/>
      <c r="H72" s="3"/>
      <c r="I72" s="3"/>
      <c r="J72" s="3"/>
    </row>
    <row r="73" spans="1:10" ht="15.75">
      <c r="A73" s="5"/>
      <c r="B73" s="5"/>
      <c r="C73" s="5"/>
      <c r="D73" s="5"/>
      <c r="E73" s="5"/>
      <c r="F73" s="3"/>
      <c r="G73" s="3"/>
      <c r="H73" s="3"/>
      <c r="I73" s="3"/>
      <c r="J73" s="3"/>
    </row>
    <row r="74" spans="1:10" ht="15.75">
      <c r="A74" s="5"/>
      <c r="B74" s="5"/>
      <c r="C74" s="5"/>
      <c r="D74" s="5"/>
      <c r="E74" s="5"/>
      <c r="F74" s="3"/>
      <c r="G74" s="3"/>
      <c r="H74" s="3"/>
      <c r="I74" s="3"/>
      <c r="J74" s="3"/>
    </row>
    <row r="75" spans="1:10" ht="15.75">
      <c r="A75" s="5"/>
      <c r="B75" s="5"/>
      <c r="C75" s="5"/>
      <c r="D75" s="5"/>
      <c r="E75" s="5"/>
      <c r="F75" s="3"/>
      <c r="G75" s="3"/>
      <c r="H75" s="3"/>
      <c r="I75" s="3"/>
      <c r="J75" s="3"/>
    </row>
    <row r="76" spans="1:10" ht="15.75">
      <c r="A76" s="5"/>
      <c r="B76" s="5"/>
      <c r="C76" s="5"/>
      <c r="D76" s="5"/>
      <c r="E76" s="5"/>
      <c r="F76" s="3"/>
      <c r="G76" s="3"/>
      <c r="H76" s="3"/>
      <c r="I76" s="3"/>
      <c r="J76" s="3"/>
    </row>
    <row r="77" spans="1:10" ht="15.75">
      <c r="A77" s="5"/>
      <c r="B77" s="5"/>
      <c r="C77" s="5"/>
      <c r="D77" s="5"/>
      <c r="E77" s="5"/>
      <c r="F77" s="3"/>
      <c r="G77" s="3"/>
      <c r="H77" s="3"/>
      <c r="I77" s="3"/>
      <c r="J77" s="3"/>
    </row>
    <row r="78" spans="1:10" ht="15.75">
      <c r="A78" s="5"/>
      <c r="B78" s="5"/>
      <c r="C78" s="5"/>
      <c r="D78" s="5"/>
      <c r="E78" s="5"/>
      <c r="F78" s="3"/>
      <c r="G78" s="3"/>
      <c r="H78" s="3"/>
      <c r="I78" s="3"/>
      <c r="J78" s="3"/>
    </row>
    <row r="79" spans="1:10" ht="15.75">
      <c r="A79" s="5"/>
      <c r="B79" s="5"/>
      <c r="C79" s="5"/>
      <c r="D79" s="5"/>
      <c r="E79" s="5"/>
      <c r="F79" s="3"/>
      <c r="G79" s="3"/>
      <c r="H79" s="3"/>
      <c r="I79" s="3"/>
      <c r="J79" s="3"/>
    </row>
    <row r="80" spans="1:10" ht="15.75">
      <c r="A80" s="3"/>
      <c r="B80" s="3"/>
      <c r="C80" s="3"/>
      <c r="D80" s="3"/>
      <c r="E80" s="3"/>
      <c r="F80" s="3"/>
      <c r="G80" s="3"/>
      <c r="H80" s="3"/>
      <c r="I80" s="3"/>
      <c r="J80" s="3"/>
    </row>
    <row r="81" spans="1:10" ht="15.75">
      <c r="A81" s="3"/>
      <c r="B81" s="3"/>
      <c r="C81" s="3"/>
      <c r="D81" s="3"/>
      <c r="E81" s="3"/>
      <c r="F81" s="3"/>
      <c r="G81" s="3"/>
      <c r="H81" s="3"/>
      <c r="I81" s="3"/>
      <c r="J81" s="3"/>
    </row>
    <row r="82" spans="1:10" ht="15.75">
      <c r="A82" s="3"/>
      <c r="B82" s="3"/>
      <c r="C82" s="3"/>
      <c r="D82" s="3"/>
      <c r="E82" s="3"/>
      <c r="F82" s="3"/>
      <c r="G82" s="3"/>
      <c r="H82" s="3"/>
      <c r="I82" s="3"/>
      <c r="J82" s="3"/>
    </row>
    <row r="83" spans="1:10" ht="15.75">
      <c r="A83" s="3"/>
      <c r="B83" s="3"/>
      <c r="C83" s="3"/>
      <c r="D83" s="3"/>
      <c r="E83" s="3"/>
      <c r="F83" s="3"/>
      <c r="G83" s="3"/>
      <c r="H83" s="3"/>
      <c r="I83" s="3"/>
      <c r="J83" s="3"/>
    </row>
    <row r="84" spans="1:10" ht="15.75">
      <c r="A84" s="3"/>
      <c r="B84" s="3"/>
      <c r="C84" s="3"/>
      <c r="D84" s="3"/>
      <c r="E84" s="3"/>
      <c r="F84" s="3"/>
      <c r="G84" s="3"/>
      <c r="H84" s="3"/>
      <c r="I84" s="3"/>
      <c r="J84" s="3"/>
    </row>
    <row r="85" spans="1:10" ht="15.75">
      <c r="A85" s="3"/>
      <c r="B85" s="3"/>
      <c r="C85" s="3"/>
      <c r="D85" s="3"/>
      <c r="E85" s="3"/>
      <c r="F85" s="3"/>
      <c r="G85" s="3"/>
      <c r="H85" s="3"/>
      <c r="I85" s="3"/>
      <c r="J85" s="3"/>
    </row>
    <row r="86" spans="1:10" ht="15.75">
      <c r="A86" s="3"/>
      <c r="B86" s="3"/>
      <c r="C86" s="3"/>
      <c r="D86" s="3"/>
      <c r="E86" s="3"/>
      <c r="F86" s="3"/>
      <c r="G86" s="3"/>
      <c r="H86" s="3"/>
      <c r="I86" s="3"/>
      <c r="J86" s="3"/>
    </row>
  </sheetData>
  <sheetProtection/>
  <mergeCells count="8">
    <mergeCell ref="E8:E9"/>
    <mergeCell ref="E38:E39"/>
    <mergeCell ref="A3:E3"/>
    <mergeCell ref="A4:E4"/>
    <mergeCell ref="A5:E5"/>
    <mergeCell ref="A33:E33"/>
    <mergeCell ref="A34:E34"/>
    <mergeCell ref="A35:E35"/>
  </mergeCells>
  <printOptions horizontalCentered="1"/>
  <pageMargins left="0.5905511811023623" right="0.5905511811023623" top="0.3937007874015748" bottom="0.3937007874015748" header="0.5118110236220472" footer="0.31496062992125984"/>
  <pageSetup horizontalDpi="600" verticalDpi="600" orientation="portrait" paperSize="9" scale="84" r:id="rId1"/>
  <headerFooter alignWithMargins="0">
    <oddFooter>&amp;C&amp;P. oldal</oddFooter>
  </headerFooter>
  <rowBreaks count="1" manualBreakCount="1">
    <brk id="29" max="255" man="1"/>
  </rowBreaks>
</worksheet>
</file>

<file path=xl/worksheets/sheet10.xml><?xml version="1.0" encoding="utf-8"?>
<worksheet xmlns="http://schemas.openxmlformats.org/spreadsheetml/2006/main" xmlns:r="http://schemas.openxmlformats.org/officeDocument/2006/relationships">
  <dimension ref="A1:H74"/>
  <sheetViews>
    <sheetView view="pageBreakPreview" zoomScaleSheetLayoutView="100" zoomScalePageLayoutView="0" workbookViewId="0" topLeftCell="A46">
      <selection activeCell="A55" sqref="A55"/>
    </sheetView>
  </sheetViews>
  <sheetFormatPr defaultColWidth="9.140625" defaultRowHeight="12.75"/>
  <cols>
    <col min="1" max="1" width="8.7109375" style="0" customWidth="1"/>
    <col min="2" max="2" width="45.28125" style="0" customWidth="1"/>
    <col min="3" max="3" width="16.57421875" style="0" customWidth="1"/>
    <col min="4" max="5" width="13.7109375" style="0" customWidth="1"/>
  </cols>
  <sheetData>
    <row r="1" spans="1:4" ht="15.75">
      <c r="A1" s="4" t="s">
        <v>771</v>
      </c>
      <c r="B1" s="41"/>
      <c r="C1" s="63"/>
      <c r="D1" s="5"/>
    </row>
    <row r="2" spans="1:4" ht="15.75">
      <c r="A2" s="41"/>
      <c r="B2" s="41"/>
      <c r="C2" s="5"/>
      <c r="D2" s="5"/>
    </row>
    <row r="3" spans="1:4" ht="15.75">
      <c r="A3" s="798" t="s">
        <v>51</v>
      </c>
      <c r="B3" s="798"/>
      <c r="C3" s="798"/>
      <c r="D3" s="372"/>
    </row>
    <row r="4" spans="1:4" ht="15.75">
      <c r="A4" s="798" t="s">
        <v>576</v>
      </c>
      <c r="B4" s="798"/>
      <c r="C4" s="798"/>
      <c r="D4" s="372"/>
    </row>
    <row r="5" spans="1:4" ht="15.75">
      <c r="A5" s="798" t="s">
        <v>52</v>
      </c>
      <c r="B5" s="798"/>
      <c r="C5" s="798"/>
      <c r="D5" s="372"/>
    </row>
    <row r="6" spans="1:4" ht="15.75">
      <c r="A6" s="798" t="s">
        <v>53</v>
      </c>
      <c r="B6" s="798"/>
      <c r="C6" s="798"/>
      <c r="D6" s="372"/>
    </row>
    <row r="7" spans="1:4" ht="15.75">
      <c r="A7" s="41"/>
      <c r="B7" s="41"/>
      <c r="C7" s="5"/>
      <c r="D7" s="5"/>
    </row>
    <row r="8" spans="1:4" ht="12.75">
      <c r="A8" s="5"/>
      <c r="B8" s="5" t="s">
        <v>54</v>
      </c>
      <c r="C8" s="5"/>
      <c r="D8" s="5"/>
    </row>
    <row r="9" spans="1:5" ht="15" customHeight="1">
      <c r="A9" s="55" t="s">
        <v>55</v>
      </c>
      <c r="B9" s="43" t="s">
        <v>5</v>
      </c>
      <c r="C9" s="7" t="s">
        <v>509</v>
      </c>
      <c r="D9" s="7" t="s">
        <v>510</v>
      </c>
      <c r="E9" s="7" t="s">
        <v>577</v>
      </c>
    </row>
    <row r="10" spans="1:5" ht="15" customHeight="1">
      <c r="A10" s="56" t="s">
        <v>56</v>
      </c>
      <c r="B10" s="45"/>
      <c r="C10" s="18" t="s">
        <v>579</v>
      </c>
      <c r="D10" s="18" t="s">
        <v>511</v>
      </c>
      <c r="E10" s="18" t="s">
        <v>578</v>
      </c>
    </row>
    <row r="11" spans="1:5" ht="15" customHeight="1">
      <c r="A11" s="68" t="s">
        <v>320</v>
      </c>
      <c r="B11" s="86" t="s">
        <v>462</v>
      </c>
      <c r="C11" s="141">
        <f>SUM(C12)</f>
        <v>373</v>
      </c>
      <c r="D11" s="141">
        <f>SUM(D12)</f>
        <v>0</v>
      </c>
      <c r="E11" s="141">
        <f>SUM(E12)</f>
        <v>0</v>
      </c>
    </row>
    <row r="12" spans="1:5" ht="15" customHeight="1">
      <c r="A12" s="78"/>
      <c r="B12" s="253" t="s">
        <v>463</v>
      </c>
      <c r="C12" s="108">
        <v>373</v>
      </c>
      <c r="D12" s="108">
        <f>'5.1'!H19</f>
        <v>0</v>
      </c>
      <c r="E12" s="108">
        <v>0</v>
      </c>
    </row>
    <row r="13" spans="1:5" ht="15" customHeight="1">
      <c r="A13" s="68" t="s">
        <v>370</v>
      </c>
      <c r="B13" s="86" t="s">
        <v>371</v>
      </c>
      <c r="C13" s="141">
        <f>SUM(C14)</f>
        <v>85893</v>
      </c>
      <c r="D13" s="141">
        <f>SUM(D14)</f>
        <v>85893</v>
      </c>
      <c r="E13" s="141">
        <f>SUM(E14)</f>
        <v>85893</v>
      </c>
    </row>
    <row r="14" spans="1:5" ht="15" customHeight="1">
      <c r="A14" s="78"/>
      <c r="B14" s="253" t="s">
        <v>318</v>
      </c>
      <c r="C14" s="108">
        <v>85893</v>
      </c>
      <c r="D14" s="108">
        <f>'5.1'!H46</f>
        <v>85893</v>
      </c>
      <c r="E14" s="108">
        <v>85893</v>
      </c>
    </row>
    <row r="15" spans="1:5" ht="15" customHeight="1">
      <c r="A15" s="68" t="s">
        <v>380</v>
      </c>
      <c r="B15" s="247" t="s">
        <v>312</v>
      </c>
      <c r="C15" s="236">
        <f>SUM(C16:C18)</f>
        <v>139130</v>
      </c>
      <c r="D15" s="236">
        <f>SUM(D16:D18)</f>
        <v>139130</v>
      </c>
      <c r="E15" s="236">
        <f>SUM(E16:E19)</f>
        <v>193178</v>
      </c>
    </row>
    <row r="16" spans="1:5" ht="15" customHeight="1">
      <c r="A16" s="69"/>
      <c r="B16" s="231" t="s">
        <v>461</v>
      </c>
      <c r="C16" s="207">
        <v>29582</v>
      </c>
      <c r="D16" s="207">
        <v>29582</v>
      </c>
      <c r="E16" s="207">
        <v>29582</v>
      </c>
    </row>
    <row r="17" spans="1:5" ht="15" customHeight="1">
      <c r="A17" s="69"/>
      <c r="B17" s="231" t="s">
        <v>379</v>
      </c>
      <c r="C17" s="207">
        <v>2286</v>
      </c>
      <c r="D17" s="207">
        <v>2286</v>
      </c>
      <c r="E17" s="207">
        <v>2286</v>
      </c>
    </row>
    <row r="18" spans="1:5" ht="15" customHeight="1">
      <c r="A18" s="152"/>
      <c r="B18" s="231" t="s">
        <v>313</v>
      </c>
      <c r="C18" s="207">
        <v>107262</v>
      </c>
      <c r="D18" s="207">
        <v>107262</v>
      </c>
      <c r="E18" s="207">
        <v>107262</v>
      </c>
    </row>
    <row r="19" spans="1:5" ht="15" customHeight="1">
      <c r="A19" s="152"/>
      <c r="B19" s="231" t="s">
        <v>643</v>
      </c>
      <c r="C19" s="207"/>
      <c r="D19" s="207"/>
      <c r="E19" s="207">
        <v>54048</v>
      </c>
    </row>
    <row r="20" spans="1:5" ht="15" customHeight="1">
      <c r="A20" s="254" t="s">
        <v>381</v>
      </c>
      <c r="B20" s="86" t="s">
        <v>316</v>
      </c>
      <c r="C20" s="255">
        <f>SUM(C21)</f>
        <v>6000</v>
      </c>
      <c r="D20" s="255">
        <f>SUM(D21)</f>
        <v>6000</v>
      </c>
      <c r="E20" s="255">
        <f>SUM(E21)</f>
        <v>6000</v>
      </c>
    </row>
    <row r="21" spans="1:5" ht="15" customHeight="1">
      <c r="A21" s="69"/>
      <c r="B21" s="253" t="s">
        <v>317</v>
      </c>
      <c r="C21" s="108">
        <v>6000</v>
      </c>
      <c r="D21" s="108">
        <f>'5.1'!H82</f>
        <v>6000</v>
      </c>
      <c r="E21" s="108">
        <v>6000</v>
      </c>
    </row>
    <row r="22" spans="1:5" ht="15" customHeight="1">
      <c r="A22" s="69" t="s">
        <v>486</v>
      </c>
      <c r="B22" s="252" t="s">
        <v>487</v>
      </c>
      <c r="C22" s="255">
        <f>SUM(C23)</f>
        <v>2800</v>
      </c>
      <c r="D22" s="255">
        <f>SUM(D23)</f>
        <v>2800</v>
      </c>
      <c r="E22" s="255">
        <f>SUM(E23)</f>
        <v>2800</v>
      </c>
    </row>
    <row r="23" spans="1:5" ht="15" customHeight="1">
      <c r="A23" s="69"/>
      <c r="B23" s="40" t="s">
        <v>488</v>
      </c>
      <c r="C23" s="284">
        <v>2800</v>
      </c>
      <c r="D23" s="284">
        <f>'5.1'!H88</f>
        <v>2800</v>
      </c>
      <c r="E23" s="284">
        <v>2800</v>
      </c>
    </row>
    <row r="24" spans="1:5" ht="15" customHeight="1">
      <c r="A24" s="68" t="s">
        <v>363</v>
      </c>
      <c r="B24" s="86" t="s">
        <v>121</v>
      </c>
      <c r="C24" s="106">
        <f>SUM(C28:C29)</f>
        <v>851254</v>
      </c>
      <c r="D24" s="106">
        <f>SUM(D25:D29)</f>
        <v>853510</v>
      </c>
      <c r="E24" s="106">
        <f>SUM(E25:E29)</f>
        <v>1188260</v>
      </c>
    </row>
    <row r="25" spans="1:5" ht="15" customHeight="1">
      <c r="A25" s="69"/>
      <c r="B25" s="40" t="s">
        <v>542</v>
      </c>
      <c r="C25" s="376"/>
      <c r="D25" s="284">
        <v>3000</v>
      </c>
      <c r="E25" s="284">
        <v>3000</v>
      </c>
    </row>
    <row r="26" spans="1:5" ht="15" customHeight="1">
      <c r="A26" s="69"/>
      <c r="B26" s="40" t="s">
        <v>543</v>
      </c>
      <c r="C26" s="376"/>
      <c r="D26" s="284">
        <v>1000</v>
      </c>
      <c r="E26" s="284">
        <v>0</v>
      </c>
    </row>
    <row r="27" spans="1:5" ht="15" customHeight="1">
      <c r="A27" s="69"/>
      <c r="B27" s="40" t="s">
        <v>644</v>
      </c>
      <c r="C27" s="376"/>
      <c r="D27" s="284"/>
      <c r="E27" s="284">
        <v>50</v>
      </c>
    </row>
    <row r="28" spans="1:5" s="185" customFormat="1" ht="15" customHeight="1">
      <c r="A28" s="198"/>
      <c r="B28" s="40" t="s">
        <v>239</v>
      </c>
      <c r="C28" s="107">
        <v>4200</v>
      </c>
      <c r="D28" s="107">
        <v>2456</v>
      </c>
      <c r="E28" s="107">
        <v>2456</v>
      </c>
    </row>
    <row r="29" spans="1:5" s="185" customFormat="1" ht="15" customHeight="1">
      <c r="A29" s="198"/>
      <c r="B29" s="40" t="s">
        <v>293</v>
      </c>
      <c r="C29" s="107">
        <v>847054</v>
      </c>
      <c r="D29" s="107">
        <v>847054</v>
      </c>
      <c r="E29" s="107">
        <v>1182754</v>
      </c>
    </row>
    <row r="30" spans="1:5" s="185" customFormat="1" ht="15" customHeight="1">
      <c r="A30" s="68" t="s">
        <v>757</v>
      </c>
      <c r="B30" s="86" t="s">
        <v>544</v>
      </c>
      <c r="C30" s="141">
        <f>SUM(C31)</f>
        <v>0</v>
      </c>
      <c r="D30" s="141">
        <f>SUM(D31)</f>
        <v>6467</v>
      </c>
      <c r="E30" s="141">
        <f>SUM(E31)</f>
        <v>6467</v>
      </c>
    </row>
    <row r="31" spans="1:5" s="185" customFormat="1" ht="15" customHeight="1">
      <c r="A31" s="78"/>
      <c r="B31" s="253" t="s">
        <v>545</v>
      </c>
      <c r="C31" s="108"/>
      <c r="D31" s="108">
        <v>6467</v>
      </c>
      <c r="E31" s="108">
        <v>6467</v>
      </c>
    </row>
    <row r="32" spans="1:5" ht="15" customHeight="1">
      <c r="A32" s="68" t="s">
        <v>454</v>
      </c>
      <c r="B32" s="195" t="s">
        <v>456</v>
      </c>
      <c r="C32" s="141">
        <f>SUM(C33:C34)</f>
        <v>6455</v>
      </c>
      <c r="D32" s="141">
        <f>SUM(D33:D34)</f>
        <v>6455</v>
      </c>
      <c r="E32" s="141">
        <f>SUM(E33:E34)</f>
        <v>3172</v>
      </c>
    </row>
    <row r="33" spans="1:5" ht="15" customHeight="1">
      <c r="A33" s="69"/>
      <c r="B33" s="92" t="s">
        <v>457</v>
      </c>
      <c r="C33" s="121">
        <v>5000</v>
      </c>
      <c r="D33" s="121">
        <v>5000</v>
      </c>
      <c r="E33" s="121">
        <v>3172</v>
      </c>
    </row>
    <row r="34" spans="1:5" ht="15" customHeight="1">
      <c r="A34" s="78"/>
      <c r="B34" s="201" t="s">
        <v>455</v>
      </c>
      <c r="C34" s="108">
        <v>1455</v>
      </c>
      <c r="D34" s="108">
        <v>1455</v>
      </c>
      <c r="E34" s="108">
        <v>0</v>
      </c>
    </row>
    <row r="35" spans="1:5" ht="15" customHeight="1">
      <c r="A35" s="254" t="s">
        <v>440</v>
      </c>
      <c r="B35" s="86" t="s">
        <v>459</v>
      </c>
      <c r="C35" s="255">
        <f>SUM(C36)</f>
        <v>24000</v>
      </c>
      <c r="D35" s="255">
        <f>SUM(D36)</f>
        <v>24000</v>
      </c>
      <c r="E35" s="255">
        <f>SUM(E36)</f>
        <v>24000</v>
      </c>
    </row>
    <row r="36" spans="1:5" ht="15" customHeight="1">
      <c r="A36" s="69"/>
      <c r="B36" s="253" t="s">
        <v>460</v>
      </c>
      <c r="C36" s="108">
        <v>24000</v>
      </c>
      <c r="D36" s="108">
        <f>'5.1'!H160</f>
        <v>24000</v>
      </c>
      <c r="E36" s="108">
        <v>24000</v>
      </c>
    </row>
    <row r="37" spans="1:5" ht="15.75" customHeight="1">
      <c r="A37" s="68" t="s">
        <v>458</v>
      </c>
      <c r="B37" s="195" t="s">
        <v>129</v>
      </c>
      <c r="C37" s="141">
        <f>SUM(C38:C44)</f>
        <v>5636</v>
      </c>
      <c r="D37" s="141">
        <f>SUM(D38:D44)</f>
        <v>5636</v>
      </c>
      <c r="E37" s="141">
        <f>SUM(E38:E44)</f>
        <v>5636</v>
      </c>
    </row>
    <row r="38" spans="1:5" s="185" customFormat="1" ht="15.75" customHeight="1">
      <c r="A38" s="198"/>
      <c r="B38" s="92" t="s">
        <v>273</v>
      </c>
      <c r="C38" s="121">
        <v>748</v>
      </c>
      <c r="D38" s="121">
        <v>748</v>
      </c>
      <c r="E38" s="121">
        <v>748</v>
      </c>
    </row>
    <row r="39" spans="1:5" s="185" customFormat="1" ht="15.75" customHeight="1">
      <c r="A39" s="198"/>
      <c r="B39" s="92" t="s">
        <v>315</v>
      </c>
      <c r="C39" s="121">
        <v>1268</v>
      </c>
      <c r="D39" s="121">
        <v>1268</v>
      </c>
      <c r="E39" s="121">
        <v>1268</v>
      </c>
    </row>
    <row r="40" spans="1:5" s="185" customFormat="1" ht="15.75" customHeight="1">
      <c r="A40" s="198"/>
      <c r="B40" s="92" t="s">
        <v>452</v>
      </c>
      <c r="C40" s="121">
        <v>2000</v>
      </c>
      <c r="D40" s="121">
        <v>2000</v>
      </c>
      <c r="E40" s="121">
        <v>2000</v>
      </c>
    </row>
    <row r="41" spans="1:5" s="185" customFormat="1" ht="15.75" customHeight="1">
      <c r="A41" s="198"/>
      <c r="B41" s="92" t="s">
        <v>272</v>
      </c>
      <c r="C41" s="121">
        <v>900</v>
      </c>
      <c r="D41" s="121">
        <v>900</v>
      </c>
      <c r="E41" s="121">
        <v>900</v>
      </c>
    </row>
    <row r="42" spans="1:5" s="185" customFormat="1" ht="15.75" customHeight="1">
      <c r="A42" s="198"/>
      <c r="B42" s="92" t="s">
        <v>274</v>
      </c>
      <c r="C42" s="121">
        <v>100</v>
      </c>
      <c r="D42" s="121">
        <v>100</v>
      </c>
      <c r="E42" s="121">
        <v>100</v>
      </c>
    </row>
    <row r="43" spans="1:5" s="185" customFormat="1" ht="15.75" customHeight="1">
      <c r="A43" s="198"/>
      <c r="B43" s="92" t="s">
        <v>453</v>
      </c>
      <c r="C43" s="121">
        <v>620</v>
      </c>
      <c r="D43" s="121">
        <v>620</v>
      </c>
      <c r="E43" s="121">
        <v>620</v>
      </c>
    </row>
    <row r="44" spans="1:5" s="185" customFormat="1" ht="15.75" customHeight="1">
      <c r="A44" s="200"/>
      <c r="B44" s="201" t="s">
        <v>314</v>
      </c>
      <c r="C44" s="108">
        <v>0</v>
      </c>
      <c r="D44" s="108">
        <v>0</v>
      </c>
      <c r="E44" s="108">
        <v>0</v>
      </c>
    </row>
    <row r="45" spans="1:5" ht="15.75" customHeight="1">
      <c r="A45" s="68" t="s">
        <v>490</v>
      </c>
      <c r="B45" s="64" t="s">
        <v>85</v>
      </c>
      <c r="C45" s="105">
        <f>SUM(C46)</f>
        <v>3921</v>
      </c>
      <c r="D45" s="105">
        <f>SUM(D46)</f>
        <v>3921</v>
      </c>
      <c r="E45" s="105">
        <v>0</v>
      </c>
    </row>
    <row r="46" spans="1:5" ht="15.75" customHeight="1">
      <c r="A46" s="78"/>
      <c r="B46" s="201" t="s">
        <v>233</v>
      </c>
      <c r="C46" s="108">
        <v>3921</v>
      </c>
      <c r="D46" s="108">
        <f>'5.1'!H221</f>
        <v>3921</v>
      </c>
      <c r="E46" s="108">
        <v>-3921</v>
      </c>
    </row>
    <row r="47" spans="1:5" ht="15" customHeight="1">
      <c r="A47" s="68" t="s">
        <v>373</v>
      </c>
      <c r="B47" s="64" t="s">
        <v>232</v>
      </c>
      <c r="C47" s="105">
        <f>SUM(C48:C48)</f>
        <v>13658</v>
      </c>
      <c r="D47" s="105">
        <f>SUM(D48:D48)</f>
        <v>13658</v>
      </c>
      <c r="E47" s="105">
        <v>0</v>
      </c>
    </row>
    <row r="48" spans="1:8" ht="15" customHeight="1">
      <c r="A48" s="78"/>
      <c r="B48" s="201" t="s">
        <v>233</v>
      </c>
      <c r="C48" s="108">
        <v>13658</v>
      </c>
      <c r="D48" s="108">
        <f>'5.1'!H241</f>
        <v>13658</v>
      </c>
      <c r="E48" s="108">
        <v>-13658</v>
      </c>
      <c r="H48" s="61"/>
    </row>
    <row r="49" spans="1:5" ht="21" customHeight="1">
      <c r="A49" s="256" t="s">
        <v>292</v>
      </c>
      <c r="B49" s="50" t="s">
        <v>57</v>
      </c>
      <c r="C49" s="88">
        <f>C11+C13+C15+C20+C22+C24+C32+C35+C37+C45+C47</f>
        <v>1139120</v>
      </c>
      <c r="D49" s="88">
        <f>D11+D13+D15+D20+D22+D24+D30+D32+D35+D37+D45+D47</f>
        <v>1147470</v>
      </c>
      <c r="E49" s="88">
        <f>E11+E13+E15+E20+E22+E24+E30+E32+E35+E37+E45+E47</f>
        <v>1515406</v>
      </c>
    </row>
    <row r="50" spans="1:5" ht="15" customHeight="1">
      <c r="A50" s="69" t="s">
        <v>291</v>
      </c>
      <c r="B50" s="91" t="s">
        <v>147</v>
      </c>
      <c r="C50" s="105"/>
      <c r="D50" s="105"/>
      <c r="E50" s="105"/>
    </row>
    <row r="51" spans="1:5" ht="15" customHeight="1">
      <c r="A51" s="69"/>
      <c r="B51" s="92" t="s">
        <v>281</v>
      </c>
      <c r="C51" s="121">
        <v>27300</v>
      </c>
      <c r="D51" s="121">
        <v>27450</v>
      </c>
      <c r="E51" s="121">
        <v>27450</v>
      </c>
    </row>
    <row r="52" spans="1:5" ht="22.5" customHeight="1">
      <c r="A52" s="79" t="s">
        <v>283</v>
      </c>
      <c r="B52" s="50" t="s">
        <v>282</v>
      </c>
      <c r="C52" s="90">
        <f>C51</f>
        <v>27300</v>
      </c>
      <c r="D52" s="90">
        <f>D51</f>
        <v>27450</v>
      </c>
      <c r="E52" s="90">
        <f>E51</f>
        <v>27450</v>
      </c>
    </row>
    <row r="53" spans="1:5" ht="15" customHeight="1">
      <c r="A53" s="79"/>
      <c r="B53" s="12" t="s">
        <v>57</v>
      </c>
      <c r="C53" s="89">
        <f>C49+C52</f>
        <v>1166420</v>
      </c>
      <c r="D53" s="89">
        <f>D49+D52</f>
        <v>1174920</v>
      </c>
      <c r="E53" s="89">
        <f>E49+E52</f>
        <v>1542856</v>
      </c>
    </row>
    <row r="55" spans="1:3" ht="15.75">
      <c r="A55" s="4" t="s">
        <v>772</v>
      </c>
      <c r="B55" s="4"/>
      <c r="C55" s="4"/>
    </row>
    <row r="56" spans="1:3" ht="15.75">
      <c r="A56" s="4"/>
      <c r="B56" s="4"/>
      <c r="C56" s="4"/>
    </row>
    <row r="57" spans="1:4" ht="15.75">
      <c r="A57" s="720" t="s">
        <v>58</v>
      </c>
      <c r="B57" s="720"/>
      <c r="C57" s="720"/>
      <c r="D57" s="373"/>
    </row>
    <row r="58" spans="1:4" ht="15.75">
      <c r="A58" s="373" t="s">
        <v>580</v>
      </c>
      <c r="B58" s="373"/>
      <c r="C58" s="373"/>
      <c r="D58" s="373"/>
    </row>
    <row r="59" spans="1:4" ht="15.75">
      <c r="A59" s="720" t="s">
        <v>581</v>
      </c>
      <c r="B59" s="720"/>
      <c r="C59" s="720"/>
      <c r="D59" s="373"/>
    </row>
    <row r="60" spans="1:3" ht="12.75">
      <c r="A60" s="5"/>
      <c r="B60" s="5"/>
      <c r="C60" s="5"/>
    </row>
    <row r="61" spans="1:3" ht="12.75">
      <c r="A61" s="5"/>
      <c r="B61" s="5" t="s">
        <v>59</v>
      </c>
      <c r="C61" s="5"/>
    </row>
    <row r="62" spans="1:5" ht="15" customHeight="1">
      <c r="A62" s="43" t="s">
        <v>4</v>
      </c>
      <c r="B62" s="43" t="s">
        <v>5</v>
      </c>
      <c r="C62" s="7" t="s">
        <v>509</v>
      </c>
      <c r="D62" s="7" t="s">
        <v>510</v>
      </c>
      <c r="E62" s="7" t="s">
        <v>577</v>
      </c>
    </row>
    <row r="63" spans="1:5" ht="15" customHeight="1">
      <c r="A63" s="44" t="s">
        <v>7</v>
      </c>
      <c r="B63" s="44"/>
      <c r="C63" s="18" t="s">
        <v>48</v>
      </c>
      <c r="D63" s="18" t="s">
        <v>511</v>
      </c>
      <c r="E63" s="18" t="s">
        <v>578</v>
      </c>
    </row>
    <row r="64" spans="1:5" ht="15" customHeight="1">
      <c r="A64" s="68"/>
      <c r="B64" s="195" t="s">
        <v>275</v>
      </c>
      <c r="C64" s="141">
        <f>C65</f>
        <v>1642</v>
      </c>
      <c r="D64" s="141">
        <f>D65</f>
        <v>1642</v>
      </c>
      <c r="E64" s="141">
        <f>E65</f>
        <v>0</v>
      </c>
    </row>
    <row r="65" spans="1:5" ht="15" customHeight="1">
      <c r="A65" s="69" t="s">
        <v>491</v>
      </c>
      <c r="B65" s="92" t="s">
        <v>372</v>
      </c>
      <c r="C65" s="121">
        <v>1642</v>
      </c>
      <c r="D65" s="121">
        <f>'5.1'!G227</f>
        <v>1642</v>
      </c>
      <c r="E65" s="121">
        <f>'5.1'!H227</f>
        <v>0</v>
      </c>
    </row>
    <row r="66" spans="1:5" ht="15" customHeight="1">
      <c r="A66" s="83" t="s">
        <v>492</v>
      </c>
      <c r="B66" s="147" t="s">
        <v>159</v>
      </c>
      <c r="C66" s="141">
        <f>SUM(C67:C70)</f>
        <v>9000</v>
      </c>
      <c r="D66" s="141">
        <f>SUM(D67:D70)</f>
        <v>9000</v>
      </c>
      <c r="E66" s="141">
        <f>SUM(E67:E70)</f>
        <v>9000</v>
      </c>
    </row>
    <row r="67" spans="1:5" ht="15" customHeight="1">
      <c r="A67" s="84"/>
      <c r="B67" s="25" t="s">
        <v>234</v>
      </c>
      <c r="C67" s="121">
        <v>500</v>
      </c>
      <c r="D67" s="121">
        <v>500</v>
      </c>
      <c r="E67" s="121">
        <v>500</v>
      </c>
    </row>
    <row r="68" spans="1:5" ht="15" customHeight="1">
      <c r="A68" s="84"/>
      <c r="B68" s="25" t="s">
        <v>120</v>
      </c>
      <c r="C68" s="121">
        <v>1500</v>
      </c>
      <c r="D68" s="121">
        <v>1500</v>
      </c>
      <c r="E68" s="121">
        <v>1500</v>
      </c>
    </row>
    <row r="69" spans="1:5" ht="15" customHeight="1">
      <c r="A69" s="84"/>
      <c r="B69" s="25" t="s">
        <v>244</v>
      </c>
      <c r="C69" s="121">
        <v>2000</v>
      </c>
      <c r="D69" s="121">
        <v>2000</v>
      </c>
      <c r="E69" s="121">
        <v>2000</v>
      </c>
    </row>
    <row r="70" spans="1:5" ht="15" customHeight="1">
      <c r="A70" s="84"/>
      <c r="B70" s="25" t="s">
        <v>235</v>
      </c>
      <c r="C70" s="121">
        <v>5000</v>
      </c>
      <c r="D70" s="121">
        <v>5000</v>
      </c>
      <c r="E70" s="121">
        <v>5000</v>
      </c>
    </row>
    <row r="71" spans="1:5" ht="15" customHeight="1">
      <c r="A71" s="79" t="s">
        <v>292</v>
      </c>
      <c r="B71" s="230" t="s">
        <v>136</v>
      </c>
      <c r="C71" s="90">
        <f>C64+C66</f>
        <v>10642</v>
      </c>
      <c r="D71" s="90">
        <f>D64+D66</f>
        <v>10642</v>
      </c>
      <c r="E71" s="90">
        <f>E64+E66</f>
        <v>9000</v>
      </c>
    </row>
    <row r="72" spans="1:5" ht="15.75" customHeight="1">
      <c r="A72" s="83" t="s">
        <v>283</v>
      </c>
      <c r="B72" s="195" t="s">
        <v>384</v>
      </c>
      <c r="C72" s="141">
        <f>C73</f>
        <v>120</v>
      </c>
      <c r="D72" s="141">
        <f>D73</f>
        <v>120</v>
      </c>
      <c r="E72" s="141">
        <f>E73</f>
        <v>120</v>
      </c>
    </row>
    <row r="73" spans="1:6" s="185" customFormat="1" ht="15" customHeight="1">
      <c r="A73" s="269"/>
      <c r="B73" s="267" t="s">
        <v>185</v>
      </c>
      <c r="C73" s="108">
        <v>120</v>
      </c>
      <c r="D73" s="108">
        <v>120</v>
      </c>
      <c r="E73" s="108">
        <v>120</v>
      </c>
      <c r="F73" s="268"/>
    </row>
    <row r="74" spans="1:5" ht="21" customHeight="1">
      <c r="A74" s="266"/>
      <c r="B74" s="233" t="s">
        <v>276</v>
      </c>
      <c r="C74" s="232">
        <f>SUM(C71:C72)</f>
        <v>10762</v>
      </c>
      <c r="D74" s="232">
        <f>SUM(D71:D72)</f>
        <v>10762</v>
      </c>
      <c r="E74" s="232">
        <f>SUM(E71:E72)</f>
        <v>9120</v>
      </c>
    </row>
  </sheetData>
  <sheetProtection/>
  <mergeCells count="6">
    <mergeCell ref="A59:C59"/>
    <mergeCell ref="A57:C57"/>
    <mergeCell ref="A4:C4"/>
    <mergeCell ref="A3:C3"/>
    <mergeCell ref="A5:C5"/>
    <mergeCell ref="A6:C6"/>
  </mergeCells>
  <printOptions horizontalCentered="1"/>
  <pageMargins left="0.7874015748031497" right="0.7874015748031497" top="0.5905511811023623" bottom="0.5905511811023623" header="0.5118110236220472" footer="0.31496062992125984"/>
  <pageSetup horizontalDpi="600" verticalDpi="600" orientation="portrait" paperSize="9" scale="88" r:id="rId1"/>
  <headerFooter alignWithMargins="0">
    <oddFooter>&amp;C&amp;P. oldal</oddFooter>
  </headerFooter>
  <rowBreaks count="1" manualBreakCount="1">
    <brk id="53" max="255" man="1"/>
  </rowBreaks>
</worksheet>
</file>

<file path=xl/worksheets/sheet11.xml><?xml version="1.0" encoding="utf-8"?>
<worksheet xmlns="http://schemas.openxmlformats.org/spreadsheetml/2006/main" xmlns:r="http://schemas.openxmlformats.org/officeDocument/2006/relationships">
  <dimension ref="A1:O116"/>
  <sheetViews>
    <sheetView view="pageBreakPreview" zoomScaleSheetLayoutView="100" zoomScalePageLayoutView="0" workbookViewId="0" topLeftCell="A34">
      <selection activeCell="A64" sqref="A64"/>
    </sheetView>
  </sheetViews>
  <sheetFormatPr defaultColWidth="9.140625" defaultRowHeight="12.75"/>
  <cols>
    <col min="1" max="1" width="6.7109375" style="0" customWidth="1"/>
    <col min="2" max="2" width="48.00390625" style="0" customWidth="1"/>
    <col min="3" max="4" width="8.421875" style="0" customWidth="1"/>
    <col min="5" max="5" width="8.7109375" style="0" customWidth="1"/>
    <col min="6" max="6" width="10.28125" style="0" customWidth="1"/>
    <col min="7" max="7" width="8.421875" style="0" customWidth="1"/>
    <col min="8" max="8" width="11.57421875" style="0" customWidth="1"/>
    <col min="9" max="9" width="9.8515625" style="0" customWidth="1"/>
  </cols>
  <sheetData>
    <row r="1" spans="1:5" ht="15.75">
      <c r="A1" s="41" t="s">
        <v>773</v>
      </c>
      <c r="B1" s="41"/>
      <c r="C1" s="41"/>
      <c r="D1" s="41"/>
      <c r="E1" s="41"/>
    </row>
    <row r="2" spans="1:5" ht="15.75">
      <c r="A2" s="41"/>
      <c r="B2" s="41"/>
      <c r="C2" s="41"/>
      <c r="D2" s="41"/>
      <c r="E2" s="41"/>
    </row>
    <row r="3" spans="1:7" ht="15.75">
      <c r="A3" s="798" t="s">
        <v>63</v>
      </c>
      <c r="B3" s="798"/>
      <c r="C3" s="798"/>
      <c r="D3" s="798"/>
      <c r="E3" s="798"/>
      <c r="F3" s="798"/>
      <c r="G3" s="798"/>
    </row>
    <row r="4" spans="1:7" ht="15.75">
      <c r="A4" s="798" t="s">
        <v>584</v>
      </c>
      <c r="B4" s="798"/>
      <c r="C4" s="798"/>
      <c r="D4" s="798"/>
      <c r="E4" s="798"/>
      <c r="F4" s="798"/>
      <c r="G4" s="798"/>
    </row>
    <row r="5" spans="1:7" ht="15.75">
      <c r="A5" s="798" t="s">
        <v>64</v>
      </c>
      <c r="B5" s="798"/>
      <c r="C5" s="798"/>
      <c r="D5" s="798"/>
      <c r="E5" s="798"/>
      <c r="F5" s="798"/>
      <c r="G5" s="798"/>
    </row>
    <row r="6" spans="1:7" ht="15.75">
      <c r="A6" s="798" t="s">
        <v>65</v>
      </c>
      <c r="B6" s="798"/>
      <c r="C6" s="798"/>
      <c r="D6" s="798"/>
      <c r="E6" s="798"/>
      <c r="F6" s="798"/>
      <c r="G6" s="798"/>
    </row>
    <row r="7" spans="1:5" ht="12.75">
      <c r="A7" s="5"/>
      <c r="B7" s="5"/>
      <c r="C7" s="5"/>
      <c r="D7" s="5"/>
      <c r="E7" s="5"/>
    </row>
    <row r="8" spans="1:5" ht="13.5" thickBot="1">
      <c r="A8" s="5"/>
      <c r="B8" s="5"/>
      <c r="C8" s="5"/>
      <c r="D8" s="5" t="s">
        <v>112</v>
      </c>
      <c r="E8" s="5"/>
    </row>
    <row r="9" spans="1:11" ht="12.75" customHeight="1">
      <c r="A9" s="43" t="s">
        <v>55</v>
      </c>
      <c r="B9" s="55" t="s">
        <v>5</v>
      </c>
      <c r="C9" s="492"/>
      <c r="D9" s="493" t="s">
        <v>408</v>
      </c>
      <c r="E9" s="494"/>
      <c r="F9" s="482"/>
      <c r="G9" s="47" t="s">
        <v>512</v>
      </c>
      <c r="H9" s="482"/>
      <c r="I9" s="492"/>
      <c r="J9" s="493" t="s">
        <v>583</v>
      </c>
      <c r="K9" s="494"/>
    </row>
    <row r="10" spans="1:11" ht="12.75" customHeight="1">
      <c r="A10" s="45" t="s">
        <v>56</v>
      </c>
      <c r="B10" s="56"/>
      <c r="C10" s="495" t="s">
        <v>66</v>
      </c>
      <c r="D10" s="48" t="s">
        <v>67</v>
      </c>
      <c r="E10" s="496" t="s">
        <v>582</v>
      </c>
      <c r="F10" s="369" t="s">
        <v>66</v>
      </c>
      <c r="G10" s="48" t="s">
        <v>67</v>
      </c>
      <c r="H10" s="530" t="s">
        <v>6</v>
      </c>
      <c r="I10" s="495" t="s">
        <v>66</v>
      </c>
      <c r="J10" s="48" t="s">
        <v>67</v>
      </c>
      <c r="K10" s="496" t="s">
        <v>6</v>
      </c>
    </row>
    <row r="11" spans="1:11" ht="12.75" customHeight="1">
      <c r="A11" s="84" t="s">
        <v>320</v>
      </c>
      <c r="B11" s="471" t="s">
        <v>534</v>
      </c>
      <c r="C11" s="497"/>
      <c r="D11" s="44"/>
      <c r="E11" s="498"/>
      <c r="F11" s="236">
        <f aca="true" t="shared" si="0" ref="F11:K11">SUM(F12:F15)</f>
        <v>1657</v>
      </c>
      <c r="G11" s="150">
        <f t="shared" si="0"/>
        <v>2056</v>
      </c>
      <c r="H11" s="532">
        <f t="shared" si="0"/>
        <v>1970</v>
      </c>
      <c r="I11" s="501">
        <f t="shared" si="0"/>
        <v>2165</v>
      </c>
      <c r="J11" s="150">
        <f t="shared" si="0"/>
        <v>2193</v>
      </c>
      <c r="K11" s="524">
        <f t="shared" si="0"/>
        <v>2615</v>
      </c>
    </row>
    <row r="12" spans="1:11" ht="12.75" customHeight="1">
      <c r="A12" s="44"/>
      <c r="B12" s="472" t="s">
        <v>535</v>
      </c>
      <c r="C12" s="497"/>
      <c r="D12" s="44"/>
      <c r="E12" s="498"/>
      <c r="F12" s="207">
        <v>500</v>
      </c>
      <c r="G12" s="173"/>
      <c r="H12" s="172">
        <v>500</v>
      </c>
      <c r="I12" s="517">
        <v>500</v>
      </c>
      <c r="J12" s="173"/>
      <c r="K12" s="545">
        <v>500</v>
      </c>
    </row>
    <row r="13" spans="1:11" ht="12.75" customHeight="1">
      <c r="A13" s="44"/>
      <c r="B13" s="472" t="s">
        <v>537</v>
      </c>
      <c r="C13" s="497"/>
      <c r="D13" s="44"/>
      <c r="E13" s="498"/>
      <c r="F13" s="207">
        <v>440</v>
      </c>
      <c r="G13" s="173">
        <v>120</v>
      </c>
      <c r="H13" s="172">
        <f>F13+G13</f>
        <v>560</v>
      </c>
      <c r="I13" s="517">
        <v>440</v>
      </c>
      <c r="J13" s="173">
        <v>120</v>
      </c>
      <c r="K13" s="545">
        <f>I13+J13</f>
        <v>560</v>
      </c>
    </row>
    <row r="14" spans="1:11" ht="12.75" customHeight="1">
      <c r="A14" s="44"/>
      <c r="B14" s="472" t="s">
        <v>649</v>
      </c>
      <c r="C14" s="497"/>
      <c r="D14" s="44"/>
      <c r="E14" s="498"/>
      <c r="F14" s="207"/>
      <c r="G14" s="173"/>
      <c r="H14" s="172"/>
      <c r="I14" s="517">
        <v>508</v>
      </c>
      <c r="J14" s="173">
        <v>137</v>
      </c>
      <c r="K14" s="545">
        <f>I14+J14</f>
        <v>645</v>
      </c>
    </row>
    <row r="15" spans="1:11" ht="12.75" customHeight="1">
      <c r="A15" s="44"/>
      <c r="B15" s="473" t="s">
        <v>536</v>
      </c>
      <c r="C15" s="499"/>
      <c r="D15" s="45"/>
      <c r="E15" s="500"/>
      <c r="F15" s="483">
        <v>717</v>
      </c>
      <c r="G15" s="142">
        <v>1936</v>
      </c>
      <c r="H15" s="174">
        <v>910</v>
      </c>
      <c r="I15" s="503">
        <v>717</v>
      </c>
      <c r="J15" s="142">
        <v>1936</v>
      </c>
      <c r="K15" s="546">
        <v>910</v>
      </c>
    </row>
    <row r="16" spans="1:11" ht="12.75" customHeight="1">
      <c r="A16" s="130" t="s">
        <v>250</v>
      </c>
      <c r="B16" s="474" t="s">
        <v>308</v>
      </c>
      <c r="C16" s="501">
        <f aca="true" t="shared" si="1" ref="C16:K16">C17</f>
        <v>1575</v>
      </c>
      <c r="D16" s="150">
        <f t="shared" si="1"/>
        <v>425</v>
      </c>
      <c r="E16" s="502">
        <f t="shared" si="1"/>
        <v>2000</v>
      </c>
      <c r="F16" s="236">
        <f t="shared" si="1"/>
        <v>1575</v>
      </c>
      <c r="G16" s="150">
        <f t="shared" si="1"/>
        <v>425</v>
      </c>
      <c r="H16" s="532">
        <f t="shared" si="1"/>
        <v>2000</v>
      </c>
      <c r="I16" s="501">
        <f t="shared" si="1"/>
        <v>1575</v>
      </c>
      <c r="J16" s="150">
        <f t="shared" si="1"/>
        <v>425</v>
      </c>
      <c r="K16" s="524">
        <f t="shared" si="1"/>
        <v>2000</v>
      </c>
    </row>
    <row r="17" spans="1:11" ht="12.75" customHeight="1">
      <c r="A17" s="44"/>
      <c r="B17" s="472" t="s">
        <v>309</v>
      </c>
      <c r="C17" s="503">
        <v>1575</v>
      </c>
      <c r="D17" s="173">
        <v>425</v>
      </c>
      <c r="E17" s="504">
        <f>C17+D17</f>
        <v>2000</v>
      </c>
      <c r="F17" s="483">
        <v>1575</v>
      </c>
      <c r="G17" s="173">
        <v>425</v>
      </c>
      <c r="H17" s="533">
        <f>F17+G17</f>
        <v>2000</v>
      </c>
      <c r="I17" s="503">
        <v>1575</v>
      </c>
      <c r="J17" s="173">
        <v>425</v>
      </c>
      <c r="K17" s="504">
        <f>I17+J17</f>
        <v>2000</v>
      </c>
    </row>
    <row r="18" spans="1:11" ht="12.75" customHeight="1">
      <c r="A18" s="130" t="s">
        <v>364</v>
      </c>
      <c r="B18" s="475" t="s">
        <v>236</v>
      </c>
      <c r="C18" s="505">
        <f aca="true" t="shared" si="2" ref="C18:K18">C19</f>
        <v>9213</v>
      </c>
      <c r="D18" s="104">
        <f t="shared" si="2"/>
        <v>2487</v>
      </c>
      <c r="E18" s="506">
        <f t="shared" si="2"/>
        <v>11700</v>
      </c>
      <c r="F18" s="484">
        <f t="shared" si="2"/>
        <v>9213</v>
      </c>
      <c r="G18" s="104">
        <f t="shared" si="2"/>
        <v>2487</v>
      </c>
      <c r="H18" s="534">
        <f t="shared" si="2"/>
        <v>11700</v>
      </c>
      <c r="I18" s="505">
        <f t="shared" si="2"/>
        <v>9213</v>
      </c>
      <c r="J18" s="104">
        <f t="shared" si="2"/>
        <v>2487</v>
      </c>
      <c r="K18" s="506">
        <f t="shared" si="2"/>
        <v>11700</v>
      </c>
    </row>
    <row r="19" spans="1:11" ht="12.75" customHeight="1">
      <c r="A19" s="100"/>
      <c r="B19" s="476" t="s">
        <v>423</v>
      </c>
      <c r="C19" s="507">
        <v>9213</v>
      </c>
      <c r="D19" s="166">
        <v>2487</v>
      </c>
      <c r="E19" s="508">
        <f>C19+D19</f>
        <v>11700</v>
      </c>
      <c r="F19" s="166">
        <v>9213</v>
      </c>
      <c r="G19" s="166">
        <v>2487</v>
      </c>
      <c r="H19" s="535">
        <f>F19+G19</f>
        <v>11700</v>
      </c>
      <c r="I19" s="507">
        <v>9213</v>
      </c>
      <c r="J19" s="166">
        <v>2487</v>
      </c>
      <c r="K19" s="508">
        <f>I19+J19</f>
        <v>11700</v>
      </c>
    </row>
    <row r="20" spans="1:11" ht="12.75" customHeight="1">
      <c r="A20" s="197" t="s">
        <v>355</v>
      </c>
      <c r="B20" s="475" t="s">
        <v>356</v>
      </c>
      <c r="C20" s="509">
        <f aca="true" t="shared" si="3" ref="C20:K20">C21</f>
        <v>121</v>
      </c>
      <c r="D20" s="103">
        <f t="shared" si="3"/>
        <v>33</v>
      </c>
      <c r="E20" s="510">
        <f t="shared" si="3"/>
        <v>154</v>
      </c>
      <c r="F20" s="485">
        <f t="shared" si="3"/>
        <v>121</v>
      </c>
      <c r="G20" s="103">
        <f t="shared" si="3"/>
        <v>33</v>
      </c>
      <c r="H20" s="536">
        <f t="shared" si="3"/>
        <v>154</v>
      </c>
      <c r="I20" s="509">
        <f t="shared" si="3"/>
        <v>121</v>
      </c>
      <c r="J20" s="103">
        <f t="shared" si="3"/>
        <v>33</v>
      </c>
      <c r="K20" s="510">
        <f t="shared" si="3"/>
        <v>154</v>
      </c>
    </row>
    <row r="21" spans="1:11" ht="12" customHeight="1">
      <c r="A21" s="248"/>
      <c r="B21" s="477" t="s">
        <v>357</v>
      </c>
      <c r="C21" s="511">
        <v>121</v>
      </c>
      <c r="D21" s="157">
        <v>33</v>
      </c>
      <c r="E21" s="512">
        <f>C21+D21</f>
        <v>154</v>
      </c>
      <c r="F21" s="486">
        <v>121</v>
      </c>
      <c r="G21" s="157">
        <v>33</v>
      </c>
      <c r="H21" s="537">
        <f>F21+G21</f>
        <v>154</v>
      </c>
      <c r="I21" s="511">
        <v>121</v>
      </c>
      <c r="J21" s="157">
        <v>33</v>
      </c>
      <c r="K21" s="512">
        <f>I21+J21</f>
        <v>154</v>
      </c>
    </row>
    <row r="22" spans="1:11" ht="12" customHeight="1">
      <c r="A22" s="68" t="s">
        <v>358</v>
      </c>
      <c r="B22" s="478" t="s">
        <v>146</v>
      </c>
      <c r="C22" s="509">
        <f aca="true" t="shared" si="4" ref="C22:K22">C23</f>
        <v>13811</v>
      </c>
      <c r="D22" s="103">
        <f t="shared" si="4"/>
        <v>3729</v>
      </c>
      <c r="E22" s="510">
        <f t="shared" si="4"/>
        <v>17540</v>
      </c>
      <c r="F22" s="485">
        <f t="shared" si="4"/>
        <v>13811</v>
      </c>
      <c r="G22" s="103">
        <f t="shared" si="4"/>
        <v>3729</v>
      </c>
      <c r="H22" s="536">
        <f t="shared" si="4"/>
        <v>17540</v>
      </c>
      <c r="I22" s="509">
        <f t="shared" si="4"/>
        <v>13811</v>
      </c>
      <c r="J22" s="103">
        <f t="shared" si="4"/>
        <v>3729</v>
      </c>
      <c r="K22" s="510">
        <f t="shared" si="4"/>
        <v>17540</v>
      </c>
    </row>
    <row r="23" spans="1:11" ht="12" customHeight="1">
      <c r="A23" s="78"/>
      <c r="B23" s="479" t="s">
        <v>424</v>
      </c>
      <c r="C23" s="513">
        <v>13811</v>
      </c>
      <c r="D23" s="154">
        <v>3729</v>
      </c>
      <c r="E23" s="514">
        <f>SUM(C23:D23)</f>
        <v>17540</v>
      </c>
      <c r="F23" s="487">
        <v>13811</v>
      </c>
      <c r="G23" s="154">
        <v>3729</v>
      </c>
      <c r="H23" s="538">
        <f>SUM(F23:G23)</f>
        <v>17540</v>
      </c>
      <c r="I23" s="513">
        <v>13811</v>
      </c>
      <c r="J23" s="154">
        <v>3729</v>
      </c>
      <c r="K23" s="514">
        <f>SUM(I23:J23)</f>
        <v>17540</v>
      </c>
    </row>
    <row r="24" spans="1:11" ht="12" customHeight="1">
      <c r="A24" s="68" t="s">
        <v>425</v>
      </c>
      <c r="B24" s="478" t="s">
        <v>426</v>
      </c>
      <c r="C24" s="509">
        <f aca="true" t="shared" si="5" ref="C24:K24">C25</f>
        <v>1575</v>
      </c>
      <c r="D24" s="103">
        <f t="shared" si="5"/>
        <v>425</v>
      </c>
      <c r="E24" s="510">
        <f t="shared" si="5"/>
        <v>2000</v>
      </c>
      <c r="F24" s="485">
        <f t="shared" si="5"/>
        <v>1575</v>
      </c>
      <c r="G24" s="103">
        <f t="shared" si="5"/>
        <v>425</v>
      </c>
      <c r="H24" s="536">
        <f t="shared" si="5"/>
        <v>2000</v>
      </c>
      <c r="I24" s="509">
        <f t="shared" si="5"/>
        <v>1575</v>
      </c>
      <c r="J24" s="103">
        <f t="shared" si="5"/>
        <v>425</v>
      </c>
      <c r="K24" s="510">
        <f t="shared" si="5"/>
        <v>2000</v>
      </c>
    </row>
    <row r="25" spans="1:11" ht="12" customHeight="1">
      <c r="A25" s="78"/>
      <c r="B25" s="479" t="s">
        <v>427</v>
      </c>
      <c r="C25" s="513">
        <v>1575</v>
      </c>
      <c r="D25" s="154">
        <v>425</v>
      </c>
      <c r="E25" s="514">
        <f>SUM(C25:D25)</f>
        <v>2000</v>
      </c>
      <c r="F25" s="487">
        <v>1575</v>
      </c>
      <c r="G25" s="154">
        <v>425</v>
      </c>
      <c r="H25" s="538">
        <f>SUM(F25:G25)</f>
        <v>2000</v>
      </c>
      <c r="I25" s="513">
        <v>1575</v>
      </c>
      <c r="J25" s="154">
        <v>425</v>
      </c>
      <c r="K25" s="514">
        <f>SUM(I25:J25)</f>
        <v>2000</v>
      </c>
    </row>
    <row r="26" spans="1:11" ht="12.75" customHeight="1">
      <c r="A26" s="258" t="s">
        <v>251</v>
      </c>
      <c r="B26" s="480" t="s">
        <v>310</v>
      </c>
      <c r="C26" s="515">
        <f aca="true" t="shared" si="6" ref="C26:K26">SUM(C27:C29)</f>
        <v>462993</v>
      </c>
      <c r="D26" s="249">
        <f t="shared" si="6"/>
        <v>125007</v>
      </c>
      <c r="E26" s="516">
        <f t="shared" si="6"/>
        <v>588000</v>
      </c>
      <c r="F26" s="488">
        <f t="shared" si="6"/>
        <v>462993</v>
      </c>
      <c r="G26" s="249">
        <f t="shared" si="6"/>
        <v>125007</v>
      </c>
      <c r="H26" s="539">
        <f t="shared" si="6"/>
        <v>588000</v>
      </c>
      <c r="I26" s="515">
        <f t="shared" si="6"/>
        <v>464174</v>
      </c>
      <c r="J26" s="249">
        <f t="shared" si="6"/>
        <v>125326</v>
      </c>
      <c r="K26" s="516">
        <f t="shared" si="6"/>
        <v>589500</v>
      </c>
    </row>
    <row r="27" spans="1:11" ht="12.75" customHeight="1">
      <c r="A27" s="258"/>
      <c r="B27" s="476" t="s">
        <v>428</v>
      </c>
      <c r="C27" s="507">
        <v>42150</v>
      </c>
      <c r="D27" s="149">
        <v>11380</v>
      </c>
      <c r="E27" s="508">
        <f>C27+D27</f>
        <v>53530</v>
      </c>
      <c r="F27" s="166">
        <v>42150</v>
      </c>
      <c r="G27" s="149">
        <v>11380</v>
      </c>
      <c r="H27" s="535">
        <f>F27+G27</f>
        <v>53530</v>
      </c>
      <c r="I27" s="507">
        <v>42150</v>
      </c>
      <c r="J27" s="149">
        <v>11380</v>
      </c>
      <c r="K27" s="508">
        <f>I27+J27</f>
        <v>53530</v>
      </c>
    </row>
    <row r="28" spans="1:11" ht="12.75" customHeight="1">
      <c r="A28" s="258"/>
      <c r="B28" s="476" t="s">
        <v>650</v>
      </c>
      <c r="C28" s="507"/>
      <c r="D28" s="149"/>
      <c r="E28" s="508"/>
      <c r="F28" s="166"/>
      <c r="G28" s="149"/>
      <c r="H28" s="535"/>
      <c r="I28" s="507">
        <v>1181</v>
      </c>
      <c r="J28" s="149">
        <v>319</v>
      </c>
      <c r="K28" s="508">
        <f>I28+J28</f>
        <v>1500</v>
      </c>
    </row>
    <row r="29" spans="1:11" ht="12.75" customHeight="1">
      <c r="A29" s="100"/>
      <c r="B29" s="476" t="s">
        <v>359</v>
      </c>
      <c r="C29" s="507">
        <v>420843</v>
      </c>
      <c r="D29" s="149">
        <v>113627</v>
      </c>
      <c r="E29" s="508">
        <f>C29+D29</f>
        <v>534470</v>
      </c>
      <c r="F29" s="166">
        <v>420843</v>
      </c>
      <c r="G29" s="149">
        <v>113627</v>
      </c>
      <c r="H29" s="535">
        <f>F29+G29</f>
        <v>534470</v>
      </c>
      <c r="I29" s="507">
        <v>420843</v>
      </c>
      <c r="J29" s="149">
        <v>113627</v>
      </c>
      <c r="K29" s="508">
        <f>I29+J29</f>
        <v>534470</v>
      </c>
    </row>
    <row r="30" spans="1:11" ht="12.75" customHeight="1">
      <c r="A30" s="197" t="s">
        <v>429</v>
      </c>
      <c r="B30" s="475" t="s">
        <v>430</v>
      </c>
      <c r="C30" s="509">
        <f aca="true" t="shared" si="7" ref="C30:K30">C31</f>
        <v>1575</v>
      </c>
      <c r="D30" s="103">
        <f t="shared" si="7"/>
        <v>425</v>
      </c>
      <c r="E30" s="510">
        <f t="shared" si="7"/>
        <v>2000</v>
      </c>
      <c r="F30" s="485">
        <f t="shared" si="7"/>
        <v>1575</v>
      </c>
      <c r="G30" s="103">
        <f t="shared" si="7"/>
        <v>425</v>
      </c>
      <c r="H30" s="536">
        <f t="shared" si="7"/>
        <v>2000</v>
      </c>
      <c r="I30" s="509">
        <f t="shared" si="7"/>
        <v>1575</v>
      </c>
      <c r="J30" s="103">
        <f t="shared" si="7"/>
        <v>425</v>
      </c>
      <c r="K30" s="510">
        <f t="shared" si="7"/>
        <v>2000</v>
      </c>
    </row>
    <row r="31" spans="1:11" ht="12.75" customHeight="1">
      <c r="A31" s="248"/>
      <c r="B31" s="477" t="s">
        <v>431</v>
      </c>
      <c r="C31" s="511">
        <v>1575</v>
      </c>
      <c r="D31" s="157">
        <v>425</v>
      </c>
      <c r="E31" s="508">
        <f>C31+D31</f>
        <v>2000</v>
      </c>
      <c r="F31" s="486">
        <v>1575</v>
      </c>
      <c r="G31" s="157">
        <v>425</v>
      </c>
      <c r="H31" s="535">
        <f>F31+G31</f>
        <v>2000</v>
      </c>
      <c r="I31" s="511">
        <v>1575</v>
      </c>
      <c r="J31" s="157">
        <v>425</v>
      </c>
      <c r="K31" s="508">
        <f>I31+J31</f>
        <v>2000</v>
      </c>
    </row>
    <row r="32" spans="1:11" ht="12.75" customHeight="1">
      <c r="A32" s="130" t="s">
        <v>360</v>
      </c>
      <c r="B32" s="475" t="s">
        <v>278</v>
      </c>
      <c r="C32" s="505">
        <f aca="true" t="shared" si="8" ref="C32:H32">SUM(C33:C36)</f>
        <v>18504</v>
      </c>
      <c r="D32" s="151">
        <f t="shared" si="8"/>
        <v>4996</v>
      </c>
      <c r="E32" s="506">
        <f t="shared" si="8"/>
        <v>23500</v>
      </c>
      <c r="F32" s="484">
        <f t="shared" si="8"/>
        <v>22441</v>
      </c>
      <c r="G32" s="151">
        <f t="shared" si="8"/>
        <v>6059</v>
      </c>
      <c r="H32" s="534">
        <f t="shared" si="8"/>
        <v>28500</v>
      </c>
      <c r="I32" s="505">
        <f>SUM(I33:I36)</f>
        <v>22441</v>
      </c>
      <c r="J32" s="151">
        <f>SUM(J33:J36)</f>
        <v>6059</v>
      </c>
      <c r="K32" s="506">
        <f>SUM(K33:K36)</f>
        <v>28500</v>
      </c>
    </row>
    <row r="33" spans="1:11" s="185" customFormat="1" ht="12.75" customHeight="1">
      <c r="A33" s="171"/>
      <c r="B33" s="476" t="s">
        <v>432</v>
      </c>
      <c r="C33" s="517">
        <v>1181</v>
      </c>
      <c r="D33" s="172">
        <v>319</v>
      </c>
      <c r="E33" s="504">
        <f>C33+D33</f>
        <v>1500</v>
      </c>
      <c r="F33" s="207">
        <v>1181</v>
      </c>
      <c r="G33" s="172">
        <v>319</v>
      </c>
      <c r="H33" s="533">
        <f>F33+G33</f>
        <v>1500</v>
      </c>
      <c r="I33" s="517">
        <v>1181</v>
      </c>
      <c r="J33" s="172">
        <v>319</v>
      </c>
      <c r="K33" s="504">
        <f>I33+J33</f>
        <v>1500</v>
      </c>
    </row>
    <row r="34" spans="1:11" s="185" customFormat="1" ht="12.75" customHeight="1">
      <c r="A34" s="171"/>
      <c r="B34" s="476" t="s">
        <v>433</v>
      </c>
      <c r="C34" s="517">
        <v>1575</v>
      </c>
      <c r="D34" s="172">
        <v>425</v>
      </c>
      <c r="E34" s="504">
        <f>C34+D34</f>
        <v>2000</v>
      </c>
      <c r="F34" s="207">
        <v>1575</v>
      </c>
      <c r="G34" s="172">
        <v>425</v>
      </c>
      <c r="H34" s="533">
        <f>F34+G34</f>
        <v>2000</v>
      </c>
      <c r="I34" s="517">
        <v>1575</v>
      </c>
      <c r="J34" s="172">
        <v>425</v>
      </c>
      <c r="K34" s="504">
        <f>I34+J34</f>
        <v>2000</v>
      </c>
    </row>
    <row r="35" spans="1:11" s="185" customFormat="1" ht="12.75" customHeight="1">
      <c r="A35" s="171"/>
      <c r="B35" s="476" t="s">
        <v>541</v>
      </c>
      <c r="C35" s="517"/>
      <c r="D35" s="172"/>
      <c r="E35" s="504"/>
      <c r="F35" s="207">
        <v>3937</v>
      </c>
      <c r="G35" s="172">
        <v>1063</v>
      </c>
      <c r="H35" s="533">
        <f>F35+G35</f>
        <v>5000</v>
      </c>
      <c r="I35" s="517">
        <v>3937</v>
      </c>
      <c r="J35" s="172">
        <v>1063</v>
      </c>
      <c r="K35" s="504">
        <f>I35+J35</f>
        <v>5000</v>
      </c>
    </row>
    <row r="36" spans="1:11" ht="12.75" customHeight="1">
      <c r="A36" s="234"/>
      <c r="B36" s="477" t="s">
        <v>279</v>
      </c>
      <c r="C36" s="503">
        <v>15748</v>
      </c>
      <c r="D36" s="174">
        <v>4252</v>
      </c>
      <c r="E36" s="518">
        <f>C36+D36</f>
        <v>20000</v>
      </c>
      <c r="F36" s="483">
        <v>15748</v>
      </c>
      <c r="G36" s="174">
        <v>4252</v>
      </c>
      <c r="H36" s="540">
        <f>F36+G36</f>
        <v>20000</v>
      </c>
      <c r="I36" s="503">
        <v>15748</v>
      </c>
      <c r="J36" s="174">
        <v>4252</v>
      </c>
      <c r="K36" s="518">
        <f>I36+J36</f>
        <v>20000</v>
      </c>
    </row>
    <row r="37" spans="1:11" ht="12.75" customHeight="1">
      <c r="A37" s="258" t="s">
        <v>361</v>
      </c>
      <c r="B37" s="480" t="s">
        <v>362</v>
      </c>
      <c r="C37" s="515">
        <f aca="true" t="shared" si="9" ref="C37:K37">SUM(C38)</f>
        <v>4725</v>
      </c>
      <c r="D37" s="249">
        <f t="shared" si="9"/>
        <v>1275</v>
      </c>
      <c r="E37" s="516">
        <f t="shared" si="9"/>
        <v>6000</v>
      </c>
      <c r="F37" s="488">
        <f t="shared" si="9"/>
        <v>4725</v>
      </c>
      <c r="G37" s="249">
        <f t="shared" si="9"/>
        <v>1275</v>
      </c>
      <c r="H37" s="539">
        <f t="shared" si="9"/>
        <v>6000</v>
      </c>
      <c r="I37" s="515">
        <f t="shared" si="9"/>
        <v>4725</v>
      </c>
      <c r="J37" s="249">
        <f t="shared" si="9"/>
        <v>1275</v>
      </c>
      <c r="K37" s="516">
        <f t="shared" si="9"/>
        <v>6000</v>
      </c>
    </row>
    <row r="38" spans="1:11" ht="12.75" customHeight="1">
      <c r="A38" s="100"/>
      <c r="B38" s="476" t="s">
        <v>365</v>
      </c>
      <c r="C38" s="507">
        <v>4725</v>
      </c>
      <c r="D38" s="149">
        <v>1275</v>
      </c>
      <c r="E38" s="508">
        <f>SUM(C38:D38)</f>
        <v>6000</v>
      </c>
      <c r="F38" s="166">
        <v>4725</v>
      </c>
      <c r="G38" s="149">
        <v>1275</v>
      </c>
      <c r="H38" s="535">
        <f>SUM(F38:G38)</f>
        <v>6000</v>
      </c>
      <c r="I38" s="507">
        <v>4725</v>
      </c>
      <c r="J38" s="149">
        <v>1275</v>
      </c>
      <c r="K38" s="508">
        <f>SUM(I38:J38)</f>
        <v>6000</v>
      </c>
    </row>
    <row r="39" spans="1:11" ht="12.75" customHeight="1">
      <c r="A39" s="130" t="s">
        <v>363</v>
      </c>
      <c r="B39" s="475" t="s">
        <v>311</v>
      </c>
      <c r="C39" s="509">
        <f aca="true" t="shared" si="10" ref="C39:H39">SUM(C40:C45)</f>
        <v>33859</v>
      </c>
      <c r="D39" s="103">
        <f t="shared" si="10"/>
        <v>9141</v>
      </c>
      <c r="E39" s="519">
        <f t="shared" si="10"/>
        <v>43000</v>
      </c>
      <c r="F39" s="485">
        <f t="shared" si="10"/>
        <v>31496</v>
      </c>
      <c r="G39" s="103">
        <f t="shared" si="10"/>
        <v>8504</v>
      </c>
      <c r="H39" s="363">
        <f t="shared" si="10"/>
        <v>40000</v>
      </c>
      <c r="I39" s="509">
        <f>SUM(I40:I45)</f>
        <v>31164</v>
      </c>
      <c r="J39" s="103">
        <f>SUM(J40:J45)</f>
        <v>8415</v>
      </c>
      <c r="K39" s="519">
        <f>SUM(K40:K45)</f>
        <v>39579</v>
      </c>
    </row>
    <row r="40" spans="1:11" ht="12.75" customHeight="1">
      <c r="A40" s="171"/>
      <c r="B40" s="476" t="s">
        <v>434</v>
      </c>
      <c r="C40" s="507">
        <v>7874</v>
      </c>
      <c r="D40" s="149">
        <v>2126</v>
      </c>
      <c r="E40" s="508">
        <f>SUM(C40:D40)</f>
        <v>10000</v>
      </c>
      <c r="F40" s="166">
        <v>7874</v>
      </c>
      <c r="G40" s="149">
        <v>2126</v>
      </c>
      <c r="H40" s="535">
        <f>SUM(F40:G40)</f>
        <v>10000</v>
      </c>
      <c r="I40" s="507">
        <v>7874</v>
      </c>
      <c r="J40" s="149">
        <v>2126</v>
      </c>
      <c r="K40" s="508">
        <f aca="true" t="shared" si="11" ref="K40:K45">SUM(I40:J40)</f>
        <v>10000</v>
      </c>
    </row>
    <row r="41" spans="1:11" ht="12.75" customHeight="1">
      <c r="A41" s="171"/>
      <c r="B41" s="476" t="s">
        <v>277</v>
      </c>
      <c r="C41" s="507">
        <v>15748</v>
      </c>
      <c r="D41" s="149">
        <v>4252</v>
      </c>
      <c r="E41" s="508">
        <f>SUM(C41:D41)</f>
        <v>20000</v>
      </c>
      <c r="F41" s="166">
        <v>15748</v>
      </c>
      <c r="G41" s="149">
        <v>4252</v>
      </c>
      <c r="H41" s="535">
        <f>SUM(F41:G41)</f>
        <v>20000</v>
      </c>
      <c r="I41" s="507">
        <v>15748</v>
      </c>
      <c r="J41" s="149">
        <v>4252</v>
      </c>
      <c r="K41" s="508">
        <f t="shared" si="11"/>
        <v>20000</v>
      </c>
    </row>
    <row r="42" spans="1:11" ht="12.75" customHeight="1">
      <c r="A42" s="171"/>
      <c r="B42" s="476" t="s">
        <v>464</v>
      </c>
      <c r="C42" s="507">
        <v>2363</v>
      </c>
      <c r="D42" s="149">
        <v>637</v>
      </c>
      <c r="E42" s="508">
        <f>SUM(C42:D42)</f>
        <v>3000</v>
      </c>
      <c r="F42" s="166"/>
      <c r="G42" s="149"/>
      <c r="H42" s="535">
        <f>SUM(F42:G42)</f>
        <v>0</v>
      </c>
      <c r="I42" s="507"/>
      <c r="J42" s="149"/>
      <c r="K42" s="508">
        <f t="shared" si="11"/>
        <v>0</v>
      </c>
    </row>
    <row r="43" spans="1:11" ht="12.75" customHeight="1">
      <c r="A43" s="171"/>
      <c r="B43" s="476" t="s">
        <v>653</v>
      </c>
      <c r="C43" s="507"/>
      <c r="D43" s="149"/>
      <c r="E43" s="508"/>
      <c r="F43" s="166"/>
      <c r="G43" s="149"/>
      <c r="H43" s="535"/>
      <c r="I43" s="507">
        <v>2055</v>
      </c>
      <c r="J43" s="149">
        <v>555</v>
      </c>
      <c r="K43" s="508">
        <f t="shared" si="11"/>
        <v>2610</v>
      </c>
    </row>
    <row r="44" spans="1:11" ht="12.75" customHeight="1">
      <c r="A44" s="171"/>
      <c r="B44" s="476" t="s">
        <v>651</v>
      </c>
      <c r="C44" s="507"/>
      <c r="D44" s="149"/>
      <c r="E44" s="508"/>
      <c r="F44" s="166"/>
      <c r="G44" s="149"/>
      <c r="H44" s="535"/>
      <c r="I44" s="507">
        <v>2298</v>
      </c>
      <c r="J44" s="149">
        <v>620</v>
      </c>
      <c r="K44" s="508">
        <f t="shared" si="11"/>
        <v>2918</v>
      </c>
    </row>
    <row r="45" spans="1:11" ht="12.75" customHeight="1">
      <c r="A45" s="234"/>
      <c r="B45" s="477" t="s">
        <v>366</v>
      </c>
      <c r="C45" s="511">
        <v>7874</v>
      </c>
      <c r="D45" s="157">
        <v>2126</v>
      </c>
      <c r="E45" s="512">
        <f>SUM(C45:D45)</f>
        <v>10000</v>
      </c>
      <c r="F45" s="486">
        <v>7874</v>
      </c>
      <c r="G45" s="157">
        <v>2126</v>
      </c>
      <c r="H45" s="537">
        <f>SUM(F45:G45)</f>
        <v>10000</v>
      </c>
      <c r="I45" s="511">
        <v>3189</v>
      </c>
      <c r="J45" s="157">
        <v>862</v>
      </c>
      <c r="K45" s="512">
        <f t="shared" si="11"/>
        <v>4051</v>
      </c>
    </row>
    <row r="46" spans="1:11" ht="12.75" customHeight="1">
      <c r="A46" s="130" t="s">
        <v>321</v>
      </c>
      <c r="B46" s="475" t="s">
        <v>161</v>
      </c>
      <c r="C46" s="505">
        <f aca="true" t="shared" si="12" ref="C46:H46">SUM(C47:C48)</f>
        <v>7569</v>
      </c>
      <c r="D46" s="104">
        <f t="shared" si="12"/>
        <v>531</v>
      </c>
      <c r="E46" s="506">
        <f t="shared" si="12"/>
        <v>8100</v>
      </c>
      <c r="F46" s="484">
        <f t="shared" si="12"/>
        <v>7569</v>
      </c>
      <c r="G46" s="104">
        <f t="shared" si="12"/>
        <v>531</v>
      </c>
      <c r="H46" s="534">
        <f t="shared" si="12"/>
        <v>8100</v>
      </c>
      <c r="I46" s="505">
        <f>SUM(I47:I48)</f>
        <v>7569</v>
      </c>
      <c r="J46" s="104">
        <f>SUM(J47:J48)</f>
        <v>531</v>
      </c>
      <c r="K46" s="506">
        <f>SUM(K47:K48)</f>
        <v>8100</v>
      </c>
    </row>
    <row r="47" spans="1:11" ht="12.75" customHeight="1">
      <c r="A47" s="171"/>
      <c r="B47" s="476" t="s">
        <v>288</v>
      </c>
      <c r="C47" s="507">
        <v>5600</v>
      </c>
      <c r="D47" s="149">
        <v>0</v>
      </c>
      <c r="E47" s="508">
        <f>SUM(C47:D47)</f>
        <v>5600</v>
      </c>
      <c r="F47" s="166">
        <v>5600</v>
      </c>
      <c r="G47" s="149">
        <v>0</v>
      </c>
      <c r="H47" s="535">
        <f>SUM(F47:G47)</f>
        <v>5600</v>
      </c>
      <c r="I47" s="507">
        <v>5600</v>
      </c>
      <c r="J47" s="149">
        <v>0</v>
      </c>
      <c r="K47" s="508">
        <f>SUM(I47:J47)</f>
        <v>5600</v>
      </c>
    </row>
    <row r="48" spans="1:11" ht="12.75" customHeight="1">
      <c r="A48" s="234"/>
      <c r="B48" s="477" t="s">
        <v>435</v>
      </c>
      <c r="C48" s="511">
        <v>1969</v>
      </c>
      <c r="D48" s="157">
        <v>531</v>
      </c>
      <c r="E48" s="512">
        <f>SUM(C48:D48)</f>
        <v>2500</v>
      </c>
      <c r="F48" s="486">
        <v>1969</v>
      </c>
      <c r="G48" s="157">
        <v>531</v>
      </c>
      <c r="H48" s="537">
        <f>SUM(F48:G48)</f>
        <v>2500</v>
      </c>
      <c r="I48" s="511">
        <v>1969</v>
      </c>
      <c r="J48" s="157">
        <v>531</v>
      </c>
      <c r="K48" s="512">
        <f>SUM(I48:J48)</f>
        <v>2500</v>
      </c>
    </row>
    <row r="49" spans="1:11" ht="12.75" customHeight="1">
      <c r="A49" s="237" t="s">
        <v>440</v>
      </c>
      <c r="B49" s="480" t="s">
        <v>441</v>
      </c>
      <c r="C49" s="515">
        <f aca="true" t="shared" si="13" ref="C49:K49">C50</f>
        <v>788</v>
      </c>
      <c r="D49" s="249">
        <f t="shared" si="13"/>
        <v>212</v>
      </c>
      <c r="E49" s="516">
        <f t="shared" si="13"/>
        <v>1000</v>
      </c>
      <c r="F49" s="488">
        <f t="shared" si="13"/>
        <v>788</v>
      </c>
      <c r="G49" s="249">
        <f t="shared" si="13"/>
        <v>212</v>
      </c>
      <c r="H49" s="539">
        <f t="shared" si="13"/>
        <v>1000</v>
      </c>
      <c r="I49" s="515">
        <f t="shared" si="13"/>
        <v>788</v>
      </c>
      <c r="J49" s="249">
        <f t="shared" si="13"/>
        <v>212</v>
      </c>
      <c r="K49" s="516">
        <f t="shared" si="13"/>
        <v>1000</v>
      </c>
    </row>
    <row r="50" spans="1:11" ht="12.75" customHeight="1">
      <c r="A50" s="196"/>
      <c r="B50" s="476" t="s">
        <v>442</v>
      </c>
      <c r="C50" s="507">
        <v>788</v>
      </c>
      <c r="D50" s="149">
        <v>212</v>
      </c>
      <c r="E50" s="508">
        <f>SUM(C50:D50)</f>
        <v>1000</v>
      </c>
      <c r="F50" s="166">
        <v>788</v>
      </c>
      <c r="G50" s="149">
        <v>212</v>
      </c>
      <c r="H50" s="535">
        <f>SUM(F50:G50)</f>
        <v>1000</v>
      </c>
      <c r="I50" s="507">
        <v>788</v>
      </c>
      <c r="J50" s="149">
        <v>212</v>
      </c>
      <c r="K50" s="508">
        <f>SUM(I50:J50)</f>
        <v>1000</v>
      </c>
    </row>
    <row r="51" spans="1:12" s="184" customFormat="1" ht="18.75" customHeight="1">
      <c r="A51" s="235"/>
      <c r="B51" s="481" t="s">
        <v>136</v>
      </c>
      <c r="C51" s="520">
        <f>C16+C18+C20+C22+C24+C26+C30+C32+C37+C39+C46+C49</f>
        <v>556308</v>
      </c>
      <c r="D51" s="208">
        <f>D16+D18+D20+D22+D24+D26+D30+D32+D37+D39+D46+D49</f>
        <v>148686</v>
      </c>
      <c r="E51" s="521">
        <f>E16+E18+E20+E22+E24+E26+E30+E32+E37+E39+E46+E49</f>
        <v>704994</v>
      </c>
      <c r="F51" s="489">
        <f aca="true" t="shared" si="14" ref="F51:K51">F11+F16+F18+F20+F22+F24+F26+F30+F32+F37+F39+F46+F49</f>
        <v>559539</v>
      </c>
      <c r="G51" s="208">
        <f t="shared" si="14"/>
        <v>151168</v>
      </c>
      <c r="H51" s="541">
        <f t="shared" si="14"/>
        <v>708964</v>
      </c>
      <c r="I51" s="520">
        <f t="shared" si="14"/>
        <v>560896</v>
      </c>
      <c r="J51" s="208">
        <f t="shared" si="14"/>
        <v>151535</v>
      </c>
      <c r="K51" s="521">
        <f t="shared" si="14"/>
        <v>710688</v>
      </c>
      <c r="L51" s="701">
        <f>SUM(K11,K16,K18,K20,K22,K24,K26,K30,K32,K37,K39,K46,K49,)</f>
        <v>710688</v>
      </c>
    </row>
    <row r="52" spans="1:11" s="185" customFormat="1" ht="12.75" customHeight="1">
      <c r="A52" s="197" t="s">
        <v>252</v>
      </c>
      <c r="B52" s="475" t="s">
        <v>238</v>
      </c>
      <c r="C52" s="515">
        <f aca="true" t="shared" si="15" ref="C52:K52">SUM(C53)</f>
        <v>5089</v>
      </c>
      <c r="D52" s="249">
        <f t="shared" si="15"/>
        <v>1374</v>
      </c>
      <c r="E52" s="516">
        <f t="shared" si="15"/>
        <v>6463</v>
      </c>
      <c r="F52" s="488">
        <f t="shared" si="15"/>
        <v>5089</v>
      </c>
      <c r="G52" s="249">
        <f t="shared" si="15"/>
        <v>1374</v>
      </c>
      <c r="H52" s="539">
        <f t="shared" si="15"/>
        <v>6463</v>
      </c>
      <c r="I52" s="515">
        <f t="shared" si="15"/>
        <v>5393</v>
      </c>
      <c r="J52" s="249">
        <f t="shared" si="15"/>
        <v>1457</v>
      </c>
      <c r="K52" s="516">
        <f t="shared" si="15"/>
        <v>6850</v>
      </c>
    </row>
    <row r="53" spans="1:12" s="185" customFormat="1" ht="12.75" customHeight="1">
      <c r="A53" s="196"/>
      <c r="B53" s="476" t="s">
        <v>280</v>
      </c>
      <c r="C53" s="517">
        <v>5089</v>
      </c>
      <c r="D53" s="172">
        <v>1374</v>
      </c>
      <c r="E53" s="504">
        <f>SUM(C53:D53)</f>
        <v>6463</v>
      </c>
      <c r="F53" s="207">
        <v>5089</v>
      </c>
      <c r="G53" s="172">
        <v>1374</v>
      </c>
      <c r="H53" s="533">
        <f>SUM(F53:G53)</f>
        <v>6463</v>
      </c>
      <c r="I53" s="517">
        <v>5393</v>
      </c>
      <c r="J53" s="172">
        <v>1457</v>
      </c>
      <c r="K53" s="504">
        <f>SUM(I53:J53)</f>
        <v>6850</v>
      </c>
      <c r="L53" s="700">
        <v>6850</v>
      </c>
    </row>
    <row r="54" spans="1:11" s="199" customFormat="1" ht="20.25" customHeight="1">
      <c r="A54" s="238"/>
      <c r="B54" s="481" t="s">
        <v>285</v>
      </c>
      <c r="C54" s="522">
        <f aca="true" t="shared" si="16" ref="C54:H54">C52</f>
        <v>5089</v>
      </c>
      <c r="D54" s="239">
        <f t="shared" si="16"/>
        <v>1374</v>
      </c>
      <c r="E54" s="523">
        <f t="shared" si="16"/>
        <v>6463</v>
      </c>
      <c r="F54" s="490">
        <f t="shared" si="16"/>
        <v>5089</v>
      </c>
      <c r="G54" s="239">
        <f t="shared" si="16"/>
        <v>1374</v>
      </c>
      <c r="H54" s="542">
        <f t="shared" si="16"/>
        <v>6463</v>
      </c>
      <c r="I54" s="522">
        <f>I52</f>
        <v>5393</v>
      </c>
      <c r="J54" s="239">
        <f>J52</f>
        <v>1457</v>
      </c>
      <c r="K54" s="523">
        <f>K52</f>
        <v>6850</v>
      </c>
    </row>
    <row r="55" spans="1:11" s="185" customFormat="1" ht="12.75" customHeight="1">
      <c r="A55" s="237" t="s">
        <v>10</v>
      </c>
      <c r="B55" s="480" t="s">
        <v>284</v>
      </c>
      <c r="C55" s="501">
        <f aca="true" t="shared" si="17" ref="C55:H55">SUM(C56:C58)</f>
        <v>19546</v>
      </c>
      <c r="D55" s="150">
        <f t="shared" si="17"/>
        <v>5278</v>
      </c>
      <c r="E55" s="524">
        <f t="shared" si="17"/>
        <v>24824</v>
      </c>
      <c r="F55" s="236">
        <f t="shared" si="17"/>
        <v>20096</v>
      </c>
      <c r="G55" s="150">
        <f t="shared" si="17"/>
        <v>5426</v>
      </c>
      <c r="H55" s="532">
        <f t="shared" si="17"/>
        <v>25522</v>
      </c>
      <c r="I55" s="501">
        <f>SUM(I56:I58)</f>
        <v>72212</v>
      </c>
      <c r="J55" s="150">
        <f>SUM(J56:J58)</f>
        <v>19497</v>
      </c>
      <c r="K55" s="524">
        <f>SUM(K56:K58)</f>
        <v>91709</v>
      </c>
    </row>
    <row r="56" spans="1:11" s="185" customFormat="1" ht="12.75" customHeight="1">
      <c r="A56" s="237"/>
      <c r="B56" s="476" t="s">
        <v>477</v>
      </c>
      <c r="C56" s="517">
        <v>1570</v>
      </c>
      <c r="D56" s="172">
        <v>424</v>
      </c>
      <c r="E56" s="504">
        <f>SUM(C56:D56)</f>
        <v>1994</v>
      </c>
      <c r="F56" s="207">
        <v>2120</v>
      </c>
      <c r="G56" s="172">
        <v>572</v>
      </c>
      <c r="H56" s="533">
        <f>SUM(F56:G56)</f>
        <v>2692</v>
      </c>
      <c r="I56" s="517">
        <v>2120</v>
      </c>
      <c r="J56" s="172">
        <v>572</v>
      </c>
      <c r="K56" s="504">
        <f>SUM(I56:J56)</f>
        <v>2692</v>
      </c>
    </row>
    <row r="57" spans="1:11" s="185" customFormat="1" ht="12.75" customHeight="1">
      <c r="A57" s="237"/>
      <c r="B57" s="476" t="s">
        <v>756</v>
      </c>
      <c r="C57" s="517"/>
      <c r="D57" s="172"/>
      <c r="E57" s="504"/>
      <c r="F57" s="207"/>
      <c r="G57" s="172"/>
      <c r="H57" s="533"/>
      <c r="I57" s="517">
        <v>52116</v>
      </c>
      <c r="J57" s="172">
        <v>14071</v>
      </c>
      <c r="K57" s="504">
        <f>SUM(I57:J57)</f>
        <v>66187</v>
      </c>
    </row>
    <row r="58" spans="1:11" s="185" customFormat="1" ht="12.75" customHeight="1">
      <c r="A58" s="196"/>
      <c r="B58" s="476" t="s">
        <v>286</v>
      </c>
      <c r="C58" s="517">
        <v>17976</v>
      </c>
      <c r="D58" s="172">
        <v>4854</v>
      </c>
      <c r="E58" s="504">
        <f>SUM(C58:D58)</f>
        <v>22830</v>
      </c>
      <c r="F58" s="207">
        <v>17976</v>
      </c>
      <c r="G58" s="172">
        <v>4854</v>
      </c>
      <c r="H58" s="533">
        <f>SUM(F58:G58)</f>
        <v>22830</v>
      </c>
      <c r="I58" s="517">
        <v>17976</v>
      </c>
      <c r="J58" s="172">
        <v>4854</v>
      </c>
      <c r="K58" s="504">
        <f>SUM(I58:J58)</f>
        <v>22830</v>
      </c>
    </row>
    <row r="59" spans="1:11" ht="17.25" customHeight="1">
      <c r="A59" s="140"/>
      <c r="B59" s="481" t="s">
        <v>282</v>
      </c>
      <c r="C59" s="525">
        <f aca="true" t="shared" si="18" ref="C59:H59">C55</f>
        <v>19546</v>
      </c>
      <c r="D59" s="122">
        <f t="shared" si="18"/>
        <v>5278</v>
      </c>
      <c r="E59" s="526">
        <f t="shared" si="18"/>
        <v>24824</v>
      </c>
      <c r="F59" s="491">
        <f t="shared" si="18"/>
        <v>20096</v>
      </c>
      <c r="G59" s="122">
        <f t="shared" si="18"/>
        <v>5426</v>
      </c>
      <c r="H59" s="543">
        <f t="shared" si="18"/>
        <v>25522</v>
      </c>
      <c r="I59" s="525">
        <f>I55</f>
        <v>72212</v>
      </c>
      <c r="J59" s="122">
        <f>J55</f>
        <v>19497</v>
      </c>
      <c r="K59" s="526">
        <f>K55</f>
        <v>91709</v>
      </c>
    </row>
    <row r="60" spans="1:11" ht="19.5" customHeight="1" thickBot="1">
      <c r="A60" s="140"/>
      <c r="B60" s="481" t="s">
        <v>287</v>
      </c>
      <c r="C60" s="527">
        <f aca="true" t="shared" si="19" ref="C60:H60">C51+C54+C59</f>
        <v>580943</v>
      </c>
      <c r="D60" s="528">
        <f t="shared" si="19"/>
        <v>155338</v>
      </c>
      <c r="E60" s="529">
        <f t="shared" si="19"/>
        <v>736281</v>
      </c>
      <c r="F60" s="491">
        <f t="shared" si="19"/>
        <v>584724</v>
      </c>
      <c r="G60" s="122">
        <f t="shared" si="19"/>
        <v>157968</v>
      </c>
      <c r="H60" s="543">
        <f t="shared" si="19"/>
        <v>740949</v>
      </c>
      <c r="I60" s="527">
        <f>I51+I54+I59</f>
        <v>638501</v>
      </c>
      <c r="J60" s="528">
        <f>J51+J54+J59</f>
        <v>172489</v>
      </c>
      <c r="K60" s="529">
        <f>K51+K54+K59</f>
        <v>809247</v>
      </c>
    </row>
    <row r="61" spans="1:8" ht="12.75">
      <c r="A61" s="96"/>
      <c r="B61" s="97"/>
      <c r="C61" s="97"/>
      <c r="D61" s="97"/>
      <c r="E61" s="97"/>
      <c r="F61" s="97"/>
      <c r="G61" s="97"/>
      <c r="H61" s="97"/>
    </row>
    <row r="62" spans="1:5" ht="12.75">
      <c r="A62" s="96"/>
      <c r="B62" s="97"/>
      <c r="C62" s="97"/>
      <c r="D62" s="97"/>
      <c r="E62" s="97"/>
    </row>
    <row r="63" spans="1:5" ht="12.75">
      <c r="A63" s="96"/>
      <c r="B63" s="97"/>
      <c r="C63" s="97"/>
      <c r="D63" s="97"/>
      <c r="E63" s="97"/>
    </row>
    <row r="64" spans="1:5" ht="15.75">
      <c r="A64" s="98" t="s">
        <v>774</v>
      </c>
      <c r="B64" s="97"/>
      <c r="C64" s="97"/>
      <c r="D64" s="97"/>
      <c r="E64" s="97"/>
    </row>
    <row r="65" spans="1:5" ht="12.75">
      <c r="A65" s="96"/>
      <c r="B65" s="97"/>
      <c r="C65" s="97"/>
      <c r="D65" s="97"/>
      <c r="E65" s="97"/>
    </row>
    <row r="66" spans="1:7" ht="15.75">
      <c r="A66" s="799" t="s">
        <v>63</v>
      </c>
      <c r="B66" s="799"/>
      <c r="C66" s="799"/>
      <c r="D66" s="799"/>
      <c r="E66" s="799"/>
      <c r="F66" s="799"/>
      <c r="G66" s="799"/>
    </row>
    <row r="67" spans="1:7" ht="15.75">
      <c r="A67" s="799" t="s">
        <v>585</v>
      </c>
      <c r="B67" s="799"/>
      <c r="C67" s="799"/>
      <c r="D67" s="799"/>
      <c r="E67" s="799"/>
      <c r="F67" s="799"/>
      <c r="G67" s="799"/>
    </row>
    <row r="68" spans="1:7" ht="15.75">
      <c r="A68" s="799" t="s">
        <v>64</v>
      </c>
      <c r="B68" s="799"/>
      <c r="C68" s="799"/>
      <c r="D68" s="799"/>
      <c r="E68" s="799"/>
      <c r="F68" s="799"/>
      <c r="G68" s="799"/>
    </row>
    <row r="69" spans="1:8" ht="15.75">
      <c r="A69" s="799" t="s">
        <v>68</v>
      </c>
      <c r="B69" s="799"/>
      <c r="C69" s="799"/>
      <c r="D69" s="799"/>
      <c r="E69" s="799"/>
      <c r="F69" s="799"/>
      <c r="G69" s="375"/>
      <c r="H69" s="375"/>
    </row>
    <row r="70" spans="1:5" ht="16.5" thickBot="1">
      <c r="A70" s="96"/>
      <c r="B70" s="99"/>
      <c r="C70" s="97"/>
      <c r="D70" s="97"/>
      <c r="E70" s="97"/>
    </row>
    <row r="71" spans="1:11" s="61" customFormat="1" ht="12.75">
      <c r="A71" s="43" t="s">
        <v>55</v>
      </c>
      <c r="B71" s="55" t="s">
        <v>5</v>
      </c>
      <c r="C71" s="492"/>
      <c r="D71" s="493" t="s">
        <v>408</v>
      </c>
      <c r="E71" s="494"/>
      <c r="F71" s="482"/>
      <c r="G71" s="47" t="s">
        <v>512</v>
      </c>
      <c r="H71" s="482"/>
      <c r="I71" s="492"/>
      <c r="J71" s="493" t="s">
        <v>583</v>
      </c>
      <c r="K71" s="494"/>
    </row>
    <row r="72" spans="1:11" ht="12.75">
      <c r="A72" s="45" t="s">
        <v>56</v>
      </c>
      <c r="B72" s="56"/>
      <c r="C72" s="557" t="s">
        <v>66</v>
      </c>
      <c r="D72" s="43" t="s">
        <v>67</v>
      </c>
      <c r="E72" s="558" t="s">
        <v>6</v>
      </c>
      <c r="F72" s="155" t="s">
        <v>66</v>
      </c>
      <c r="G72" s="43" t="s">
        <v>67</v>
      </c>
      <c r="H72" s="55" t="s">
        <v>6</v>
      </c>
      <c r="I72" s="557" t="s">
        <v>66</v>
      </c>
      <c r="J72" s="43" t="s">
        <v>67</v>
      </c>
      <c r="K72" s="558" t="s">
        <v>6</v>
      </c>
    </row>
    <row r="73" spans="1:11" ht="12.75">
      <c r="A73" s="130" t="s">
        <v>320</v>
      </c>
      <c r="B73" s="547" t="s">
        <v>307</v>
      </c>
      <c r="C73" s="505">
        <f aca="true" t="shared" si="20" ref="C73:K73">C74</f>
        <v>2362</v>
      </c>
      <c r="D73" s="104">
        <f t="shared" si="20"/>
        <v>638</v>
      </c>
      <c r="E73" s="506">
        <f t="shared" si="20"/>
        <v>3000</v>
      </c>
      <c r="F73" s="484">
        <f t="shared" si="20"/>
        <v>2362</v>
      </c>
      <c r="G73" s="104">
        <f t="shared" si="20"/>
        <v>638</v>
      </c>
      <c r="H73" s="534">
        <f t="shared" si="20"/>
        <v>3000</v>
      </c>
      <c r="I73" s="505">
        <f t="shared" si="20"/>
        <v>2362</v>
      </c>
      <c r="J73" s="104">
        <f t="shared" si="20"/>
        <v>638</v>
      </c>
      <c r="K73" s="506">
        <f t="shared" si="20"/>
        <v>3000</v>
      </c>
    </row>
    <row r="74" spans="1:11" ht="12.75">
      <c r="A74" s="44"/>
      <c r="B74" s="473" t="s">
        <v>421</v>
      </c>
      <c r="C74" s="503">
        <v>2362</v>
      </c>
      <c r="D74" s="173">
        <v>638</v>
      </c>
      <c r="E74" s="504">
        <f>SUM(C74:D74)</f>
        <v>3000</v>
      </c>
      <c r="F74" s="483">
        <v>2362</v>
      </c>
      <c r="G74" s="173">
        <v>638</v>
      </c>
      <c r="H74" s="533">
        <f>SUM(F74:G74)</f>
        <v>3000</v>
      </c>
      <c r="I74" s="503">
        <v>2362</v>
      </c>
      <c r="J74" s="173">
        <v>638</v>
      </c>
      <c r="K74" s="504">
        <f>SUM(I74:J74)</f>
        <v>3000</v>
      </c>
    </row>
    <row r="75" spans="1:11" ht="12.75">
      <c r="A75" s="130" t="s">
        <v>250</v>
      </c>
      <c r="B75" s="474" t="s">
        <v>308</v>
      </c>
      <c r="C75" s="505">
        <f aca="true" t="shared" si="21" ref="C75:K75">C76</f>
        <v>25000</v>
      </c>
      <c r="D75" s="104">
        <f t="shared" si="21"/>
        <v>6750</v>
      </c>
      <c r="E75" s="506">
        <f t="shared" si="21"/>
        <v>31750</v>
      </c>
      <c r="F75" s="484">
        <f t="shared" si="21"/>
        <v>25000</v>
      </c>
      <c r="G75" s="104">
        <f t="shared" si="21"/>
        <v>6750</v>
      </c>
      <c r="H75" s="534">
        <f t="shared" si="21"/>
        <v>31750</v>
      </c>
      <c r="I75" s="505">
        <f t="shared" si="21"/>
        <v>25000</v>
      </c>
      <c r="J75" s="104">
        <f t="shared" si="21"/>
        <v>6750</v>
      </c>
      <c r="K75" s="506">
        <f t="shared" si="21"/>
        <v>31750</v>
      </c>
    </row>
    <row r="76" spans="1:11" ht="12.75">
      <c r="A76" s="44"/>
      <c r="B76" s="472" t="s">
        <v>422</v>
      </c>
      <c r="C76" s="503">
        <v>25000</v>
      </c>
      <c r="D76" s="173">
        <v>6750</v>
      </c>
      <c r="E76" s="504">
        <f>SUM(C76:D76)</f>
        <v>31750</v>
      </c>
      <c r="F76" s="483">
        <v>25000</v>
      </c>
      <c r="G76" s="173">
        <v>6750</v>
      </c>
      <c r="H76" s="533">
        <f>SUM(F76:G76)</f>
        <v>31750</v>
      </c>
      <c r="I76" s="503">
        <v>25000</v>
      </c>
      <c r="J76" s="173">
        <v>6750</v>
      </c>
      <c r="K76" s="504">
        <f>SUM(I76:J76)</f>
        <v>31750</v>
      </c>
    </row>
    <row r="77" spans="1:11" ht="12.75">
      <c r="A77" s="68" t="s">
        <v>364</v>
      </c>
      <c r="B77" s="475" t="s">
        <v>236</v>
      </c>
      <c r="C77" s="505">
        <f aca="true" t="shared" si="22" ref="C77:K77">C78</f>
        <v>4725</v>
      </c>
      <c r="D77" s="104">
        <f t="shared" si="22"/>
        <v>1275</v>
      </c>
      <c r="E77" s="506">
        <f t="shared" si="22"/>
        <v>6000</v>
      </c>
      <c r="F77" s="484">
        <f t="shared" si="22"/>
        <v>4725</v>
      </c>
      <c r="G77" s="104">
        <f t="shared" si="22"/>
        <v>1275</v>
      </c>
      <c r="H77" s="534">
        <f t="shared" si="22"/>
        <v>6000</v>
      </c>
      <c r="I77" s="505">
        <f t="shared" si="22"/>
        <v>4725</v>
      </c>
      <c r="J77" s="104">
        <f t="shared" si="22"/>
        <v>1275</v>
      </c>
      <c r="K77" s="506">
        <f t="shared" si="22"/>
        <v>6000</v>
      </c>
    </row>
    <row r="78" spans="1:11" ht="12.75">
      <c r="A78" s="69"/>
      <c r="B78" s="476" t="s">
        <v>130</v>
      </c>
      <c r="C78" s="507">
        <v>4725</v>
      </c>
      <c r="D78" s="148">
        <v>1275</v>
      </c>
      <c r="E78" s="559">
        <f>SUM(C78:D78)</f>
        <v>6000</v>
      </c>
      <c r="F78" s="166">
        <v>4725</v>
      </c>
      <c r="G78" s="148">
        <v>1275</v>
      </c>
      <c r="H78" s="149">
        <f>SUM(F78:G78)</f>
        <v>6000</v>
      </c>
      <c r="I78" s="507">
        <v>4725</v>
      </c>
      <c r="J78" s="148">
        <v>1275</v>
      </c>
      <c r="K78" s="559">
        <f>SUM(I78:J78)</f>
        <v>6000</v>
      </c>
    </row>
    <row r="79" spans="1:11" ht="12.75">
      <c r="A79" s="68" t="s">
        <v>358</v>
      </c>
      <c r="B79" s="478" t="s">
        <v>146</v>
      </c>
      <c r="C79" s="505">
        <f>C81</f>
        <v>31496</v>
      </c>
      <c r="D79" s="104">
        <f>D81</f>
        <v>8504</v>
      </c>
      <c r="E79" s="506">
        <f>E81</f>
        <v>40000</v>
      </c>
      <c r="F79" s="484">
        <f aca="true" t="shared" si="23" ref="F79:K79">F80+F81</f>
        <v>43307</v>
      </c>
      <c r="G79" s="104">
        <f t="shared" si="23"/>
        <v>11693</v>
      </c>
      <c r="H79" s="534">
        <f t="shared" si="23"/>
        <v>55000</v>
      </c>
      <c r="I79" s="505">
        <f t="shared" si="23"/>
        <v>43307</v>
      </c>
      <c r="J79" s="104">
        <f t="shared" si="23"/>
        <v>11693</v>
      </c>
      <c r="K79" s="506">
        <f t="shared" si="23"/>
        <v>55000</v>
      </c>
    </row>
    <row r="80" spans="1:11" ht="12.75">
      <c r="A80" s="69"/>
      <c r="B80" s="548" t="s">
        <v>531</v>
      </c>
      <c r="C80" s="517"/>
      <c r="D80" s="173"/>
      <c r="E80" s="560"/>
      <c r="F80" s="207">
        <v>22047</v>
      </c>
      <c r="G80" s="173">
        <v>5953</v>
      </c>
      <c r="H80" s="533">
        <f>F80+G80</f>
        <v>28000</v>
      </c>
      <c r="I80" s="517">
        <v>22047</v>
      </c>
      <c r="J80" s="173">
        <v>5953</v>
      </c>
      <c r="K80" s="504">
        <f>I80+J80</f>
        <v>28000</v>
      </c>
    </row>
    <row r="81" spans="1:11" ht="12.75">
      <c r="A81" s="78"/>
      <c r="B81" s="479" t="s">
        <v>289</v>
      </c>
      <c r="C81" s="513">
        <v>31496</v>
      </c>
      <c r="D81" s="154">
        <v>8504</v>
      </c>
      <c r="E81" s="514">
        <f>SUM(C81:D81)</f>
        <v>40000</v>
      </c>
      <c r="F81" s="487">
        <v>21260</v>
      </c>
      <c r="G81" s="154">
        <v>5740</v>
      </c>
      <c r="H81" s="538">
        <f>SUM(F81:G81)</f>
        <v>27000</v>
      </c>
      <c r="I81" s="513">
        <v>21260</v>
      </c>
      <c r="J81" s="154">
        <v>5740</v>
      </c>
      <c r="K81" s="514">
        <f>SUM(I81:J81)</f>
        <v>27000</v>
      </c>
    </row>
    <row r="82" spans="1:11" ht="12.75">
      <c r="A82" s="69" t="s">
        <v>361</v>
      </c>
      <c r="B82" s="549" t="s">
        <v>362</v>
      </c>
      <c r="C82" s="563"/>
      <c r="D82" s="102"/>
      <c r="E82" s="564"/>
      <c r="F82" s="554"/>
      <c r="G82" s="102"/>
      <c r="H82" s="572"/>
      <c r="I82" s="515">
        <f>SUM(I83:I84)</f>
        <v>8075</v>
      </c>
      <c r="J82" s="589">
        <f>SUM(J83:J84)</f>
        <v>2180</v>
      </c>
      <c r="K82" s="103">
        <f>SUM(K83:K84)</f>
        <v>10255</v>
      </c>
    </row>
    <row r="83" spans="1:11" ht="12.75">
      <c r="A83" s="69"/>
      <c r="B83" s="548" t="s">
        <v>654</v>
      </c>
      <c r="C83" s="563"/>
      <c r="D83" s="102"/>
      <c r="E83" s="564"/>
      <c r="F83" s="554"/>
      <c r="G83" s="102"/>
      <c r="H83" s="572"/>
      <c r="I83" s="563">
        <v>4646</v>
      </c>
      <c r="J83" s="588">
        <v>1254</v>
      </c>
      <c r="K83" s="102">
        <f>SUM(I83:J83)</f>
        <v>5900</v>
      </c>
    </row>
    <row r="84" spans="1:11" ht="12.75">
      <c r="A84" s="69"/>
      <c r="B84" s="548" t="s">
        <v>655</v>
      </c>
      <c r="C84" s="563"/>
      <c r="D84" s="102"/>
      <c r="E84" s="564"/>
      <c r="F84" s="554"/>
      <c r="G84" s="102"/>
      <c r="H84" s="572"/>
      <c r="I84" s="563">
        <v>3429</v>
      </c>
      <c r="J84" s="588">
        <v>926</v>
      </c>
      <c r="K84" s="154">
        <f>SUM(I84:J84)</f>
        <v>4355</v>
      </c>
    </row>
    <row r="85" spans="1:11" ht="12.75">
      <c r="A85" s="130" t="s">
        <v>363</v>
      </c>
      <c r="B85" s="475" t="s">
        <v>311</v>
      </c>
      <c r="C85" s="583"/>
      <c r="D85" s="584"/>
      <c r="E85" s="585"/>
      <c r="F85" s="586"/>
      <c r="G85" s="584"/>
      <c r="H85" s="587"/>
      <c r="I85" s="509">
        <f>SUM(I86)</f>
        <v>4685</v>
      </c>
      <c r="J85" s="509">
        <f>SUM(J86)</f>
        <v>1264</v>
      </c>
      <c r="K85" s="509">
        <f>SUM(K86)</f>
        <v>5949</v>
      </c>
    </row>
    <row r="86" spans="1:11" ht="12.75">
      <c r="A86" s="234"/>
      <c r="B86" s="477" t="s">
        <v>652</v>
      </c>
      <c r="C86" s="513"/>
      <c r="D86" s="154"/>
      <c r="E86" s="514"/>
      <c r="F86" s="487"/>
      <c r="G86" s="154"/>
      <c r="H86" s="538"/>
      <c r="I86" s="513">
        <v>4685</v>
      </c>
      <c r="J86" s="154">
        <v>1264</v>
      </c>
      <c r="K86" s="154">
        <f>SUM(I86:J86)</f>
        <v>5949</v>
      </c>
    </row>
    <row r="87" spans="1:11" ht="12.75">
      <c r="A87" s="84" t="s">
        <v>321</v>
      </c>
      <c r="B87" s="549" t="s">
        <v>161</v>
      </c>
      <c r="C87" s="561">
        <f aca="true" t="shared" si="24" ref="C87:H87">SUM(C88:C91)</f>
        <v>89814</v>
      </c>
      <c r="D87" s="250">
        <f t="shared" si="24"/>
        <v>24251</v>
      </c>
      <c r="E87" s="562">
        <f t="shared" si="24"/>
        <v>114065</v>
      </c>
      <c r="F87" s="553">
        <f t="shared" si="24"/>
        <v>89814</v>
      </c>
      <c r="G87" s="250">
        <f t="shared" si="24"/>
        <v>24251</v>
      </c>
      <c r="H87" s="571">
        <f t="shared" si="24"/>
        <v>114065</v>
      </c>
      <c r="I87" s="561">
        <f>SUM(I88:I91)</f>
        <v>89814</v>
      </c>
      <c r="J87" s="250">
        <f>SUM(J88:J91)</f>
        <v>24251</v>
      </c>
      <c r="K87" s="562">
        <f>SUM(K88:K91)</f>
        <v>114065</v>
      </c>
    </row>
    <row r="88" spans="1:11" ht="12.75">
      <c r="A88" s="84"/>
      <c r="B88" s="548" t="s">
        <v>437</v>
      </c>
      <c r="C88" s="563">
        <v>7998</v>
      </c>
      <c r="D88" s="102">
        <v>2160</v>
      </c>
      <c r="E88" s="564">
        <f>SUM(C88:D88)</f>
        <v>10158</v>
      </c>
      <c r="F88" s="554">
        <v>7998</v>
      </c>
      <c r="G88" s="102">
        <v>2160</v>
      </c>
      <c r="H88" s="572">
        <f>SUM(F88:G88)</f>
        <v>10158</v>
      </c>
      <c r="I88" s="563">
        <v>7998</v>
      </c>
      <c r="J88" s="102">
        <v>2160</v>
      </c>
      <c r="K88" s="564">
        <f>SUM(I88:J88)</f>
        <v>10158</v>
      </c>
    </row>
    <row r="89" spans="1:11" ht="12.75">
      <c r="A89" s="84"/>
      <c r="B89" s="548" t="s">
        <v>436</v>
      </c>
      <c r="C89" s="563">
        <v>71580</v>
      </c>
      <c r="D89" s="102">
        <v>19327</v>
      </c>
      <c r="E89" s="564">
        <f>SUM(C89:D89)</f>
        <v>90907</v>
      </c>
      <c r="F89" s="554">
        <v>71580</v>
      </c>
      <c r="G89" s="102">
        <v>19327</v>
      </c>
      <c r="H89" s="572">
        <f>SUM(F89:G89)</f>
        <v>90907</v>
      </c>
      <c r="I89" s="563">
        <v>71580</v>
      </c>
      <c r="J89" s="102">
        <v>19327</v>
      </c>
      <c r="K89" s="564">
        <f>SUM(I89:J89)</f>
        <v>90907</v>
      </c>
    </row>
    <row r="90" spans="1:11" ht="12.75">
      <c r="A90" s="84"/>
      <c r="B90" s="548" t="s">
        <v>439</v>
      </c>
      <c r="C90" s="563">
        <v>5118</v>
      </c>
      <c r="D90" s="102">
        <v>1382</v>
      </c>
      <c r="E90" s="564">
        <f>SUM(C90:D90)</f>
        <v>6500</v>
      </c>
      <c r="F90" s="554">
        <v>5118</v>
      </c>
      <c r="G90" s="102">
        <v>1382</v>
      </c>
      <c r="H90" s="572">
        <f>SUM(F90:G90)</f>
        <v>6500</v>
      </c>
      <c r="I90" s="563">
        <v>5118</v>
      </c>
      <c r="J90" s="102">
        <v>1382</v>
      </c>
      <c r="K90" s="564">
        <f>SUM(I90:J90)</f>
        <v>6500</v>
      </c>
    </row>
    <row r="91" spans="1:11" ht="12.75">
      <c r="A91" s="85"/>
      <c r="B91" s="548" t="s">
        <v>438</v>
      </c>
      <c r="C91" s="563">
        <v>5118</v>
      </c>
      <c r="D91" s="102">
        <v>1382</v>
      </c>
      <c r="E91" s="564">
        <f>SUM(C91:D91)</f>
        <v>6500</v>
      </c>
      <c r="F91" s="554">
        <v>5118</v>
      </c>
      <c r="G91" s="102">
        <v>1382</v>
      </c>
      <c r="H91" s="572">
        <f>SUM(F91:G91)</f>
        <v>6500</v>
      </c>
      <c r="I91" s="563">
        <v>5118</v>
      </c>
      <c r="J91" s="102">
        <v>1382</v>
      </c>
      <c r="K91" s="564">
        <f>SUM(I91:J91)</f>
        <v>6500</v>
      </c>
    </row>
    <row r="92" spans="1:11" ht="12.75">
      <c r="A92" s="84" t="s">
        <v>367</v>
      </c>
      <c r="B92" s="475" t="s">
        <v>237</v>
      </c>
      <c r="C92" s="505">
        <f aca="true" t="shared" si="25" ref="C92:K92">C93</f>
        <v>11811</v>
      </c>
      <c r="D92" s="104">
        <f t="shared" si="25"/>
        <v>3189</v>
      </c>
      <c r="E92" s="506">
        <f t="shared" si="25"/>
        <v>15000</v>
      </c>
      <c r="F92" s="484">
        <f t="shared" si="25"/>
        <v>11811</v>
      </c>
      <c r="G92" s="104">
        <f t="shared" si="25"/>
        <v>3189</v>
      </c>
      <c r="H92" s="534">
        <f t="shared" si="25"/>
        <v>15000</v>
      </c>
      <c r="I92" s="505">
        <f t="shared" si="25"/>
        <v>11811</v>
      </c>
      <c r="J92" s="104">
        <f t="shared" si="25"/>
        <v>3189</v>
      </c>
      <c r="K92" s="506">
        <f t="shared" si="25"/>
        <v>15000</v>
      </c>
    </row>
    <row r="93" spans="1:11" ht="12.75">
      <c r="A93" s="84"/>
      <c r="B93" s="548" t="s">
        <v>368</v>
      </c>
      <c r="C93" s="513">
        <v>11811</v>
      </c>
      <c r="D93" s="154">
        <v>3189</v>
      </c>
      <c r="E93" s="514">
        <f>SUM(C93:D93)</f>
        <v>15000</v>
      </c>
      <c r="F93" s="487">
        <v>11811</v>
      </c>
      <c r="G93" s="154">
        <v>3189</v>
      </c>
      <c r="H93" s="538">
        <f>SUM(F93:G93)</f>
        <v>15000</v>
      </c>
      <c r="I93" s="513">
        <v>11811</v>
      </c>
      <c r="J93" s="154">
        <v>3189</v>
      </c>
      <c r="K93" s="514">
        <f>SUM(I93:J93)</f>
        <v>15000</v>
      </c>
    </row>
    <row r="94" spans="1:11" ht="12.75">
      <c r="A94" s="197" t="s">
        <v>489</v>
      </c>
      <c r="B94" s="475" t="s">
        <v>385</v>
      </c>
      <c r="C94" s="505">
        <f aca="true" t="shared" si="26" ref="C94:K94">C95</f>
        <v>394</v>
      </c>
      <c r="D94" s="104">
        <f t="shared" si="26"/>
        <v>106</v>
      </c>
      <c r="E94" s="506">
        <f t="shared" si="26"/>
        <v>500</v>
      </c>
      <c r="F94" s="484">
        <f t="shared" si="26"/>
        <v>6693</v>
      </c>
      <c r="G94" s="104">
        <f t="shared" si="26"/>
        <v>1807</v>
      </c>
      <c r="H94" s="534">
        <f t="shared" si="26"/>
        <v>8500</v>
      </c>
      <c r="I94" s="505">
        <f t="shared" si="26"/>
        <v>6693</v>
      </c>
      <c r="J94" s="104">
        <f t="shared" si="26"/>
        <v>1807</v>
      </c>
      <c r="K94" s="506">
        <f t="shared" si="26"/>
        <v>8500</v>
      </c>
    </row>
    <row r="95" spans="1:11" ht="12.75">
      <c r="A95" s="196"/>
      <c r="B95" s="476" t="s">
        <v>532</v>
      </c>
      <c r="C95" s="517">
        <v>394</v>
      </c>
      <c r="D95" s="172">
        <v>106</v>
      </c>
      <c r="E95" s="544">
        <f>SUM(C95:D95)</f>
        <v>500</v>
      </c>
      <c r="F95" s="207">
        <v>6693</v>
      </c>
      <c r="G95" s="172">
        <v>1807</v>
      </c>
      <c r="H95" s="531">
        <f>SUM(F95:G95)</f>
        <v>8500</v>
      </c>
      <c r="I95" s="517">
        <v>6693</v>
      </c>
      <c r="J95" s="172">
        <v>1807</v>
      </c>
      <c r="K95" s="544">
        <f>SUM(I95:J95)</f>
        <v>8500</v>
      </c>
    </row>
    <row r="96" spans="1:11" ht="12.75">
      <c r="A96" s="130" t="s">
        <v>443</v>
      </c>
      <c r="B96" s="475" t="s">
        <v>369</v>
      </c>
      <c r="C96" s="509">
        <f aca="true" t="shared" si="27" ref="C96:H96">SUM(C97:C104)</f>
        <v>283466</v>
      </c>
      <c r="D96" s="103">
        <f t="shared" si="27"/>
        <v>76534</v>
      </c>
      <c r="E96" s="510">
        <f t="shared" si="27"/>
        <v>360000</v>
      </c>
      <c r="F96" s="485">
        <f t="shared" si="27"/>
        <v>309448</v>
      </c>
      <c r="G96" s="103">
        <f t="shared" si="27"/>
        <v>83552</v>
      </c>
      <c r="H96" s="536">
        <f t="shared" si="27"/>
        <v>393000</v>
      </c>
      <c r="I96" s="509">
        <f>SUM(I97:I104)</f>
        <v>354508</v>
      </c>
      <c r="J96" s="103">
        <f>SUM(J97:J104)</f>
        <v>95717</v>
      </c>
      <c r="K96" s="510">
        <f>SUM(K97:K104)</f>
        <v>450225</v>
      </c>
    </row>
    <row r="97" spans="1:11" ht="12.75">
      <c r="A97" s="131"/>
      <c r="B97" s="476" t="s">
        <v>444</v>
      </c>
      <c r="C97" s="507">
        <v>212600</v>
      </c>
      <c r="D97" s="148">
        <v>57400</v>
      </c>
      <c r="E97" s="508">
        <f>SUM(C97:D97)</f>
        <v>270000</v>
      </c>
      <c r="F97" s="166">
        <v>233858</v>
      </c>
      <c r="G97" s="148">
        <v>63142</v>
      </c>
      <c r="H97" s="535">
        <f>SUM(F97:G97)</f>
        <v>297000</v>
      </c>
      <c r="I97" s="507">
        <v>233858</v>
      </c>
      <c r="J97" s="148">
        <v>63142</v>
      </c>
      <c r="K97" s="508">
        <f>SUM(I97:J97)</f>
        <v>297000</v>
      </c>
    </row>
    <row r="98" spans="1:11" ht="12.75">
      <c r="A98" s="131"/>
      <c r="B98" s="476" t="s">
        <v>656</v>
      </c>
      <c r="C98" s="507"/>
      <c r="D98" s="148"/>
      <c r="E98" s="508"/>
      <c r="F98" s="166"/>
      <c r="G98" s="148"/>
      <c r="H98" s="535"/>
      <c r="I98" s="507">
        <v>13315</v>
      </c>
      <c r="J98" s="148">
        <v>3595</v>
      </c>
      <c r="K98" s="508">
        <f aca="true" t="shared" si="28" ref="K98:K103">SUM(I98:J98)</f>
        <v>16910</v>
      </c>
    </row>
    <row r="99" spans="1:11" ht="12.75">
      <c r="A99" s="131"/>
      <c r="B99" s="476" t="s">
        <v>657</v>
      </c>
      <c r="C99" s="507"/>
      <c r="D99" s="148"/>
      <c r="E99" s="508"/>
      <c r="F99" s="166"/>
      <c r="G99" s="148"/>
      <c r="H99" s="535"/>
      <c r="I99" s="507">
        <v>3297</v>
      </c>
      <c r="J99" s="148">
        <v>890</v>
      </c>
      <c r="K99" s="508">
        <f t="shared" si="28"/>
        <v>4187</v>
      </c>
    </row>
    <row r="100" spans="1:15" ht="12.75">
      <c r="A100" s="131"/>
      <c r="B100" s="476" t="s">
        <v>658</v>
      </c>
      <c r="C100" s="507"/>
      <c r="D100" s="148"/>
      <c r="E100" s="508"/>
      <c r="F100" s="166"/>
      <c r="G100" s="148"/>
      <c r="H100" s="535"/>
      <c r="I100" s="507">
        <v>786</v>
      </c>
      <c r="J100" s="148">
        <v>212</v>
      </c>
      <c r="K100" s="508">
        <f t="shared" si="28"/>
        <v>998</v>
      </c>
      <c r="O100">
        <v>0</v>
      </c>
    </row>
    <row r="101" spans="1:11" ht="12.75">
      <c r="A101" s="131"/>
      <c r="B101" s="476" t="s">
        <v>659</v>
      </c>
      <c r="C101" s="507"/>
      <c r="D101" s="148"/>
      <c r="E101" s="508"/>
      <c r="F101" s="166"/>
      <c r="G101" s="148"/>
      <c r="H101" s="535"/>
      <c r="I101" s="507">
        <v>4061</v>
      </c>
      <c r="J101" s="148">
        <v>1096</v>
      </c>
      <c r="K101" s="508">
        <f t="shared" si="28"/>
        <v>5157</v>
      </c>
    </row>
    <row r="102" spans="1:11" ht="12.75">
      <c r="A102" s="131"/>
      <c r="B102" s="476" t="s">
        <v>660</v>
      </c>
      <c r="C102" s="507"/>
      <c r="D102" s="148"/>
      <c r="E102" s="508"/>
      <c r="F102" s="166"/>
      <c r="G102" s="148"/>
      <c r="H102" s="535"/>
      <c r="I102" s="507">
        <v>1044</v>
      </c>
      <c r="J102" s="148">
        <v>282</v>
      </c>
      <c r="K102" s="508">
        <f t="shared" si="28"/>
        <v>1326</v>
      </c>
    </row>
    <row r="103" spans="1:11" ht="12.75">
      <c r="A103" s="131"/>
      <c r="B103" s="476" t="s">
        <v>661</v>
      </c>
      <c r="C103" s="507"/>
      <c r="D103" s="148"/>
      <c r="E103" s="508"/>
      <c r="F103" s="166"/>
      <c r="G103" s="148"/>
      <c r="H103" s="535"/>
      <c r="I103" s="507">
        <v>22557</v>
      </c>
      <c r="J103" s="148">
        <v>6090</v>
      </c>
      <c r="K103" s="508">
        <f t="shared" si="28"/>
        <v>28647</v>
      </c>
    </row>
    <row r="104" spans="1:11" ht="13.5" customHeight="1">
      <c r="A104" s="153"/>
      <c r="B104" s="550" t="s">
        <v>445</v>
      </c>
      <c r="C104" s="513">
        <v>70866</v>
      </c>
      <c r="D104" s="154">
        <v>19134</v>
      </c>
      <c r="E104" s="565">
        <f>SUM(C104:D104)</f>
        <v>90000</v>
      </c>
      <c r="F104" s="487">
        <v>75590</v>
      </c>
      <c r="G104" s="154">
        <v>20410</v>
      </c>
      <c r="H104" s="573">
        <f>SUM(F104:G104)</f>
        <v>96000</v>
      </c>
      <c r="I104" s="513">
        <v>75590</v>
      </c>
      <c r="J104" s="154">
        <v>20410</v>
      </c>
      <c r="K104" s="565">
        <f>SUM(I104:J104)</f>
        <v>96000</v>
      </c>
    </row>
    <row r="105" spans="1:11" ht="13.5" customHeight="1">
      <c r="A105" s="272" t="s">
        <v>446</v>
      </c>
      <c r="B105" s="551" t="s">
        <v>447</v>
      </c>
      <c r="C105" s="566">
        <f aca="true" t="shared" si="29" ref="C105:K105">SUM(C106:C106)</f>
        <v>3386</v>
      </c>
      <c r="D105" s="273">
        <f t="shared" si="29"/>
        <v>914</v>
      </c>
      <c r="E105" s="567">
        <f t="shared" si="29"/>
        <v>4300</v>
      </c>
      <c r="F105" s="555">
        <f t="shared" si="29"/>
        <v>3386</v>
      </c>
      <c r="G105" s="273">
        <f t="shared" si="29"/>
        <v>914</v>
      </c>
      <c r="H105" s="574">
        <f t="shared" si="29"/>
        <v>4300</v>
      </c>
      <c r="I105" s="566">
        <f t="shared" si="29"/>
        <v>3386</v>
      </c>
      <c r="J105" s="273">
        <f t="shared" si="29"/>
        <v>914</v>
      </c>
      <c r="K105" s="567">
        <f t="shared" si="29"/>
        <v>4300</v>
      </c>
    </row>
    <row r="106" spans="1:11" ht="13.5" customHeight="1">
      <c r="A106" s="153"/>
      <c r="B106" s="550" t="s">
        <v>448</v>
      </c>
      <c r="C106" s="513">
        <v>3386</v>
      </c>
      <c r="D106" s="154">
        <v>914</v>
      </c>
      <c r="E106" s="565">
        <f>SUM(C106:D106)</f>
        <v>4300</v>
      </c>
      <c r="F106" s="487">
        <v>3386</v>
      </c>
      <c r="G106" s="154">
        <v>914</v>
      </c>
      <c r="H106" s="573">
        <f>SUM(F106:G106)</f>
        <v>4300</v>
      </c>
      <c r="I106" s="513">
        <v>3386</v>
      </c>
      <c r="J106" s="154">
        <v>914</v>
      </c>
      <c r="K106" s="565">
        <f>SUM(I106:J106)</f>
        <v>4300</v>
      </c>
    </row>
    <row r="107" spans="1:11" ht="13.5" thickBot="1">
      <c r="A107" s="48">
        <v>1</v>
      </c>
      <c r="B107" s="552" t="s">
        <v>136</v>
      </c>
      <c r="C107" s="568">
        <f aca="true" t="shared" si="30" ref="C107:H107">C73+C75+C77+C79+C87+C92+C94+C96+C105</f>
        <v>452454</v>
      </c>
      <c r="D107" s="569">
        <f t="shared" si="30"/>
        <v>122161</v>
      </c>
      <c r="E107" s="570">
        <f t="shared" si="30"/>
        <v>574615</v>
      </c>
      <c r="F107" s="556">
        <f t="shared" si="30"/>
        <v>496546</v>
      </c>
      <c r="G107" s="175">
        <f t="shared" si="30"/>
        <v>134069</v>
      </c>
      <c r="H107" s="575">
        <f t="shared" si="30"/>
        <v>630615</v>
      </c>
      <c r="I107" s="568">
        <f>SUM(I73,I75,I77,I79,I85,I87,I92,I94,I96,I105,I82,)</f>
        <v>554366</v>
      </c>
      <c r="J107" s="568">
        <f>SUM(J73,J75,J77,J79,J85,J87,J92,J94,J96,J105,J82,)</f>
        <v>149678</v>
      </c>
      <c r="K107" s="568">
        <f>SUM(K73,K75,K77,K79,K85,K87,K92,K94,K96,K105,K82,)</f>
        <v>704044</v>
      </c>
    </row>
    <row r="108" spans="1:5" ht="12.75">
      <c r="A108" s="5"/>
      <c r="B108" s="5"/>
      <c r="C108" s="5"/>
      <c r="D108" s="5"/>
      <c r="E108" s="5"/>
    </row>
    <row r="109" spans="1:5" ht="12.75">
      <c r="A109" s="5"/>
      <c r="B109" s="5"/>
      <c r="C109" s="5"/>
      <c r="D109" s="5"/>
      <c r="E109" s="5"/>
    </row>
    <row r="110" spans="1:5" ht="12.75">
      <c r="A110" s="5"/>
      <c r="B110" s="5"/>
      <c r="C110" s="5"/>
      <c r="D110" s="5"/>
      <c r="E110" s="5"/>
    </row>
    <row r="111" spans="1:5" ht="12.75">
      <c r="A111" s="5"/>
      <c r="B111" s="5"/>
      <c r="C111" s="5"/>
      <c r="D111" s="5"/>
      <c r="E111" s="5"/>
    </row>
    <row r="112" spans="1:5" ht="12.75">
      <c r="A112" s="5"/>
      <c r="B112" s="5"/>
      <c r="C112" s="5"/>
      <c r="D112" s="5"/>
      <c r="E112" s="5"/>
    </row>
    <row r="113" spans="1:5" ht="12.75">
      <c r="A113" s="5"/>
      <c r="B113" s="5"/>
      <c r="C113" s="5"/>
      <c r="D113" s="5"/>
      <c r="E113" s="5"/>
    </row>
    <row r="114" spans="1:5" ht="12.75">
      <c r="A114" s="5"/>
      <c r="B114" s="5"/>
      <c r="C114" s="5"/>
      <c r="D114" s="5"/>
      <c r="E114" s="5"/>
    </row>
    <row r="115" spans="1:5" ht="12.75">
      <c r="A115" s="5"/>
      <c r="B115" s="5"/>
      <c r="C115" s="5"/>
      <c r="D115" s="5"/>
      <c r="E115" s="5"/>
    </row>
    <row r="116" spans="1:5" ht="12.75">
      <c r="A116" s="5"/>
      <c r="B116" s="5"/>
      <c r="C116" s="5"/>
      <c r="D116" s="5"/>
      <c r="E116" s="5"/>
    </row>
    <row r="119" ht="15" customHeight="1"/>
    <row r="120" ht="15" customHeight="1"/>
    <row r="121" ht="18" customHeight="1"/>
    <row r="122" ht="15" customHeight="1"/>
    <row r="123" ht="15" customHeight="1"/>
    <row r="124" ht="12.75" customHeight="1"/>
  </sheetData>
  <sheetProtection/>
  <mergeCells count="8">
    <mergeCell ref="A3:G3"/>
    <mergeCell ref="A4:G4"/>
    <mergeCell ref="A69:F69"/>
    <mergeCell ref="A5:G5"/>
    <mergeCell ref="A6:G6"/>
    <mergeCell ref="A66:G66"/>
    <mergeCell ref="A67:G67"/>
    <mergeCell ref="A68:G68"/>
  </mergeCells>
  <printOptions horizontalCentered="1"/>
  <pageMargins left="0.7874015748031497" right="0.7874015748031497" top="0.7874015748031497" bottom="0.7874015748031497" header="0.5118110236220472" footer="0.5118110236220472"/>
  <pageSetup horizontalDpi="600" verticalDpi="600" orientation="portrait" paperSize="9" scale="62" r:id="rId1"/>
  <headerFooter alignWithMargins="0">
    <oddFooter>&amp;C&amp;P. oldal</oddFooter>
  </headerFooter>
  <rowBreaks count="1" manualBreakCount="1">
    <brk id="61" max="10" man="1"/>
  </rowBreaks>
  <ignoredErrors>
    <ignoredError sqref="E17 H17 E19 H19 H21 H23 H30 H32 E23 E30 E39 H39 E46 H46 E49 H49 E74 E76 H74 H76 H78 H87 H92 H94 H96 H105 E87 E92 E94 E96 E105 E21" formula="1"/>
    <ignoredError sqref="C46:D46" formulaRange="1"/>
  </ignoredErrors>
</worksheet>
</file>

<file path=xl/worksheets/sheet12.xml><?xml version="1.0" encoding="utf-8"?>
<worksheet xmlns="http://schemas.openxmlformats.org/spreadsheetml/2006/main" xmlns:r="http://schemas.openxmlformats.org/officeDocument/2006/relationships">
  <dimension ref="A1:E22"/>
  <sheetViews>
    <sheetView view="pageBreakPreview" zoomScaleSheetLayoutView="100" zoomScalePageLayoutView="0" workbookViewId="0" topLeftCell="A1">
      <selection activeCell="A1" sqref="A1"/>
    </sheetView>
  </sheetViews>
  <sheetFormatPr defaultColWidth="9.140625" defaultRowHeight="12.75"/>
  <cols>
    <col min="1" max="1" width="8.7109375" style="0" customWidth="1"/>
    <col min="2" max="2" width="47.140625" style="0" customWidth="1"/>
    <col min="3" max="3" width="11.8515625" style="0" customWidth="1"/>
    <col min="4" max="4" width="13.7109375" style="0" customWidth="1"/>
    <col min="5" max="5" width="12.00390625" style="0" customWidth="1"/>
  </cols>
  <sheetData>
    <row r="1" spans="1:4" ht="15.75">
      <c r="A1" s="41" t="s">
        <v>775</v>
      </c>
      <c r="B1" s="41"/>
      <c r="C1" s="41"/>
      <c r="D1" s="5"/>
    </row>
    <row r="2" spans="1:4" ht="15.75">
      <c r="A2" s="41"/>
      <c r="B2" s="41"/>
      <c r="C2" s="41"/>
      <c r="D2" s="5"/>
    </row>
    <row r="3" spans="1:4" ht="15.75">
      <c r="A3" s="798" t="s">
        <v>51</v>
      </c>
      <c r="B3" s="798"/>
      <c r="C3" s="798"/>
      <c r="D3" s="372"/>
    </row>
    <row r="4" spans="1:4" ht="15.75">
      <c r="A4" s="372" t="s">
        <v>586</v>
      </c>
      <c r="B4" s="372"/>
      <c r="C4" s="372"/>
      <c r="D4" s="372"/>
    </row>
    <row r="5" spans="1:4" ht="15.75">
      <c r="A5" s="798" t="s">
        <v>69</v>
      </c>
      <c r="B5" s="798"/>
      <c r="C5" s="798"/>
      <c r="D5" s="372"/>
    </row>
    <row r="6" spans="1:4" ht="15.75">
      <c r="A6" s="798" t="s">
        <v>53</v>
      </c>
      <c r="B6" s="798"/>
      <c r="C6" s="798"/>
      <c r="D6" s="372"/>
    </row>
    <row r="7" spans="1:4" ht="15.75">
      <c r="A7" s="41"/>
      <c r="B7" s="41"/>
      <c r="C7" s="42"/>
      <c r="D7" s="5"/>
    </row>
    <row r="8" spans="1:4" ht="15.75">
      <c r="A8" s="41"/>
      <c r="B8" s="41"/>
      <c r="C8" s="42"/>
      <c r="D8" s="5"/>
    </row>
    <row r="9" spans="1:4" ht="2.25" customHeight="1">
      <c r="A9" s="41"/>
      <c r="B9" s="62" t="s">
        <v>70</v>
      </c>
      <c r="C9" s="42"/>
      <c r="D9" s="5"/>
    </row>
    <row r="10" spans="1:5" ht="24" customHeight="1">
      <c r="A10" s="55" t="s">
        <v>55</v>
      </c>
      <c r="B10" s="43" t="s">
        <v>5</v>
      </c>
      <c r="C10" s="800" t="s">
        <v>408</v>
      </c>
      <c r="D10" s="800" t="s">
        <v>513</v>
      </c>
      <c r="E10" s="800" t="s">
        <v>587</v>
      </c>
    </row>
    <row r="11" spans="1:5" ht="26.25" customHeight="1">
      <c r="A11" s="56" t="s">
        <v>56</v>
      </c>
      <c r="B11" s="45"/>
      <c r="C11" s="740"/>
      <c r="D11" s="740"/>
      <c r="E11" s="740"/>
    </row>
    <row r="12" spans="1:5" ht="15" customHeight="1">
      <c r="A12" s="130" t="s">
        <v>363</v>
      </c>
      <c r="B12" s="126" t="s">
        <v>121</v>
      </c>
      <c r="C12" s="101">
        <f>SUM(C13:C13)</f>
        <v>800</v>
      </c>
      <c r="D12" s="101">
        <f>SUM(D13:D13)</f>
        <v>800</v>
      </c>
      <c r="E12" s="101">
        <f>SUM(E13:E13)</f>
        <v>800</v>
      </c>
    </row>
    <row r="13" spans="1:5" ht="15" customHeight="1">
      <c r="A13" s="131"/>
      <c r="B13" s="170" t="s">
        <v>160</v>
      </c>
      <c r="C13" s="148">
        <v>800</v>
      </c>
      <c r="D13" s="148">
        <f>'5.1'!K121</f>
        <v>800</v>
      </c>
      <c r="E13" s="148">
        <v>800</v>
      </c>
    </row>
    <row r="14" spans="1:5" ht="15" customHeight="1">
      <c r="A14" s="130" t="s">
        <v>321</v>
      </c>
      <c r="B14" s="126" t="s">
        <v>533</v>
      </c>
      <c r="C14" s="101">
        <f>SUM(C16:C16)</f>
        <v>0</v>
      </c>
      <c r="D14" s="101">
        <f>D15+D16</f>
        <v>17252</v>
      </c>
      <c r="E14" s="101">
        <f>E15+E16</f>
        <v>0</v>
      </c>
    </row>
    <row r="15" spans="1:5" ht="15" customHeight="1">
      <c r="A15" s="131"/>
      <c r="B15" s="170" t="s">
        <v>538</v>
      </c>
      <c r="C15" s="370"/>
      <c r="D15" s="148">
        <v>10943</v>
      </c>
      <c r="E15" s="148">
        <v>0</v>
      </c>
    </row>
    <row r="16" spans="1:5" ht="15" customHeight="1">
      <c r="A16" s="131"/>
      <c r="B16" s="170" t="s">
        <v>539</v>
      </c>
      <c r="C16" s="148"/>
      <c r="D16" s="148">
        <v>6309</v>
      </c>
      <c r="E16" s="148">
        <v>0</v>
      </c>
    </row>
    <row r="17" spans="1:5" ht="15" customHeight="1">
      <c r="A17" s="132"/>
      <c r="B17" s="129" t="s">
        <v>71</v>
      </c>
      <c r="C17" s="128">
        <f>C14+C12</f>
        <v>800</v>
      </c>
      <c r="D17" s="128">
        <f>D14+D12</f>
        <v>18052</v>
      </c>
      <c r="E17" s="128">
        <f>E14+E12</f>
        <v>800</v>
      </c>
    </row>
    <row r="18" spans="1:4" ht="15" customHeight="1">
      <c r="A18" s="5"/>
      <c r="B18" s="5"/>
      <c r="C18" s="5"/>
      <c r="D18" s="5"/>
    </row>
    <row r="19" spans="1:4" ht="15" customHeight="1">
      <c r="A19" s="5"/>
      <c r="B19" s="5"/>
      <c r="C19" s="5"/>
      <c r="D19" s="5"/>
    </row>
    <row r="20" spans="1:4" ht="15" customHeight="1">
      <c r="A20" s="5"/>
      <c r="B20" s="5"/>
      <c r="C20" s="5"/>
      <c r="D20" s="5"/>
    </row>
    <row r="21" spans="1:4" ht="12.75">
      <c r="A21" s="5"/>
      <c r="B21" s="5"/>
      <c r="C21" s="5"/>
      <c r="D21" s="5"/>
    </row>
    <row r="22" spans="1:4" ht="12.75">
      <c r="A22" s="5"/>
      <c r="B22" s="5"/>
      <c r="C22" s="5"/>
      <c r="D22" s="5"/>
    </row>
  </sheetData>
  <sheetProtection/>
  <mergeCells count="6">
    <mergeCell ref="C10:C11"/>
    <mergeCell ref="D10:D11"/>
    <mergeCell ref="A6:C6"/>
    <mergeCell ref="A3:C3"/>
    <mergeCell ref="A5:C5"/>
    <mergeCell ref="E10:E11"/>
  </mergeCells>
  <printOptions horizontalCentered="1"/>
  <pageMargins left="0.7874015748031497" right="0.7874015748031497" top="0.5905511811023623" bottom="0.7874015748031497" header="0.5118110236220472" footer="0.5118110236220472"/>
  <pageSetup horizontalDpi="300" verticalDpi="300" orientation="portrait" paperSize="9" scale="93" r:id="rId1"/>
  <headerFooter alignWithMargins="0">
    <oddFooter>&amp;C&amp;P. oldal</oddFooter>
  </headerFooter>
</worksheet>
</file>

<file path=xl/worksheets/sheet13.xml><?xml version="1.0" encoding="utf-8"?>
<worksheet xmlns="http://schemas.openxmlformats.org/spreadsheetml/2006/main" xmlns:r="http://schemas.openxmlformats.org/officeDocument/2006/relationships">
  <dimension ref="A1:E32"/>
  <sheetViews>
    <sheetView view="pageBreakPreview" zoomScaleSheetLayoutView="100" zoomScalePageLayoutView="0" workbookViewId="0" topLeftCell="A1">
      <selection activeCell="A1" sqref="A1"/>
    </sheetView>
  </sheetViews>
  <sheetFormatPr defaultColWidth="9.140625" defaultRowHeight="12.75"/>
  <cols>
    <col min="1" max="1" width="18.28125" style="0" customWidth="1"/>
    <col min="2" max="2" width="24.57421875" style="0" customWidth="1"/>
    <col min="3" max="3" width="21.28125" style="0" customWidth="1"/>
    <col min="4" max="4" width="15.57421875" style="0" customWidth="1"/>
    <col min="5" max="5" width="12.57421875" style="0" customWidth="1"/>
  </cols>
  <sheetData>
    <row r="1" spans="1:3" ht="15.75">
      <c r="A1" s="4" t="s">
        <v>776</v>
      </c>
      <c r="B1" s="4"/>
      <c r="C1" s="4"/>
    </row>
    <row r="2" spans="1:3" ht="15.75">
      <c r="A2" s="4"/>
      <c r="B2" s="4"/>
      <c r="C2" s="4"/>
    </row>
    <row r="3" spans="1:3" ht="15.75">
      <c r="A3" s="4"/>
      <c r="B3" s="4" t="s">
        <v>245</v>
      </c>
      <c r="C3" s="4"/>
    </row>
    <row r="4" spans="1:4" ht="15.75">
      <c r="A4" s="720" t="s">
        <v>588</v>
      </c>
      <c r="B4" s="720"/>
      <c r="C4" s="720"/>
      <c r="D4" s="723"/>
    </row>
    <row r="5" spans="1:3" ht="15.75">
      <c r="A5" s="4"/>
      <c r="B5" s="202" t="s">
        <v>246</v>
      </c>
      <c r="C5" s="4"/>
    </row>
    <row r="6" spans="1:3" ht="12.75">
      <c r="A6" s="5"/>
      <c r="B6" s="5"/>
      <c r="C6" s="5"/>
    </row>
    <row r="7" spans="1:3" ht="12.75">
      <c r="A7" s="5"/>
      <c r="B7" s="5" t="s">
        <v>247</v>
      </c>
      <c r="C7" s="5"/>
    </row>
    <row r="8" spans="1:5" ht="12.75">
      <c r="A8" s="43" t="s">
        <v>4</v>
      </c>
      <c r="B8" s="800" t="s">
        <v>5</v>
      </c>
      <c r="C8" s="800" t="s">
        <v>408</v>
      </c>
      <c r="D8" s="800" t="s">
        <v>512</v>
      </c>
      <c r="E8" s="800" t="s">
        <v>583</v>
      </c>
    </row>
    <row r="9" spans="1:5" ht="12.75">
      <c r="A9" s="44" t="s">
        <v>7</v>
      </c>
      <c r="B9" s="740"/>
      <c r="C9" s="740"/>
      <c r="D9" s="740"/>
      <c r="E9" s="740"/>
    </row>
    <row r="10" spans="1:5" ht="12.75">
      <c r="A10" s="68"/>
      <c r="B10" s="276" t="s">
        <v>248</v>
      </c>
      <c r="C10" s="278">
        <v>4200</v>
      </c>
      <c r="D10" s="278">
        <v>2456</v>
      </c>
      <c r="E10" s="278">
        <v>2456</v>
      </c>
    </row>
    <row r="11" spans="1:5" ht="12.75">
      <c r="A11" s="84" t="s">
        <v>363</v>
      </c>
      <c r="B11" s="277" t="s">
        <v>290</v>
      </c>
      <c r="C11" s="279">
        <f>SUM(C13:C16)</f>
        <v>847054</v>
      </c>
      <c r="D11" s="279">
        <f>SUM(D13:D16)</f>
        <v>847054</v>
      </c>
      <c r="E11" s="279">
        <f>SUM(E12:E16)</f>
        <v>1182754</v>
      </c>
    </row>
    <row r="12" spans="1:5" s="591" customFormat="1" ht="12.75">
      <c r="A12" s="590"/>
      <c r="B12" s="275" t="s">
        <v>662</v>
      </c>
      <c r="C12" s="274"/>
      <c r="D12" s="274"/>
      <c r="E12" s="274">
        <v>335700</v>
      </c>
    </row>
    <row r="13" spans="1:5" ht="12.75">
      <c r="A13" s="84"/>
      <c r="B13" s="275" t="s">
        <v>449</v>
      </c>
      <c r="C13" s="274">
        <v>22811</v>
      </c>
      <c r="D13" s="274">
        <v>22811</v>
      </c>
      <c r="E13" s="711">
        <v>22811</v>
      </c>
    </row>
    <row r="14" spans="1:5" ht="17.25" customHeight="1">
      <c r="A14" s="84"/>
      <c r="B14" s="275" t="s">
        <v>465</v>
      </c>
      <c r="C14" s="274">
        <v>129203</v>
      </c>
      <c r="D14" s="274">
        <v>129203</v>
      </c>
      <c r="E14" s="274">
        <v>129203</v>
      </c>
    </row>
    <row r="15" spans="1:5" ht="12.75">
      <c r="A15" s="84"/>
      <c r="B15" s="275" t="s">
        <v>451</v>
      </c>
      <c r="C15" s="274">
        <v>685000</v>
      </c>
      <c r="D15" s="274">
        <v>685000</v>
      </c>
      <c r="E15" s="274">
        <v>685000</v>
      </c>
    </row>
    <row r="16" spans="1:5" ht="12.75">
      <c r="A16" s="85"/>
      <c r="B16" s="271" t="s">
        <v>450</v>
      </c>
      <c r="C16" s="257">
        <v>10040</v>
      </c>
      <c r="D16" s="257">
        <v>10040</v>
      </c>
      <c r="E16" s="257">
        <v>10040</v>
      </c>
    </row>
    <row r="17" spans="1:5" ht="19.5" customHeight="1">
      <c r="A17" s="205"/>
      <c r="B17" s="204" t="s">
        <v>249</v>
      </c>
      <c r="C17" s="203">
        <f>SUM(C10:C11)</f>
        <v>851254</v>
      </c>
      <c r="D17" s="203">
        <f>SUM(D10:D11)</f>
        <v>849510</v>
      </c>
      <c r="E17" s="203">
        <f>SUM(E10:E11)</f>
        <v>1185210</v>
      </c>
    </row>
    <row r="23" ht="12.75">
      <c r="C23" s="61"/>
    </row>
    <row r="32" ht="12.75">
      <c r="B32" s="61"/>
    </row>
  </sheetData>
  <sheetProtection/>
  <mergeCells count="5">
    <mergeCell ref="C8:C9"/>
    <mergeCell ref="B8:B9"/>
    <mergeCell ref="D8:D9"/>
    <mergeCell ref="A4:D4"/>
    <mergeCell ref="E8:E9"/>
  </mergeCells>
  <printOptions/>
  <pageMargins left="0.7086614173228347" right="0.7086614173228347" top="0.7480314960629921" bottom="0.7480314960629921" header="0.31496062992125984" footer="0.31496062992125984"/>
  <pageSetup horizontalDpi="600" verticalDpi="600" orientation="portrait" paperSize="9" scale="96" r:id="rId1"/>
  <headerFooter>
    <oddFooter>&amp;C&amp;P. oldal</oddFooter>
  </headerFooter>
</worksheet>
</file>

<file path=xl/worksheets/sheet14.xml><?xml version="1.0" encoding="utf-8"?>
<worksheet xmlns="http://schemas.openxmlformats.org/spreadsheetml/2006/main" xmlns:r="http://schemas.openxmlformats.org/officeDocument/2006/relationships">
  <dimension ref="A1:L93"/>
  <sheetViews>
    <sheetView view="pageBreakPreview" zoomScaleSheetLayoutView="100" zoomScalePageLayoutView="0" workbookViewId="0" topLeftCell="A37">
      <selection activeCell="A41" sqref="A41"/>
    </sheetView>
  </sheetViews>
  <sheetFormatPr defaultColWidth="9.140625" defaultRowHeight="12.75"/>
  <cols>
    <col min="1" max="1" width="43.8515625" style="0" customWidth="1"/>
    <col min="2" max="2" width="16.421875" style="0" customWidth="1"/>
    <col min="3" max="3" width="12.8515625" style="0" customWidth="1"/>
    <col min="4" max="4" width="13.421875" style="0" customWidth="1"/>
    <col min="5" max="5" width="14.57421875" style="0" customWidth="1"/>
    <col min="6" max="6" width="11.00390625" style="0" customWidth="1"/>
  </cols>
  <sheetData>
    <row r="1" spans="1:11" ht="15.75">
      <c r="A1" s="4" t="s">
        <v>758</v>
      </c>
      <c r="B1" s="4"/>
      <c r="C1" s="4"/>
      <c r="D1" s="5"/>
      <c r="E1" s="5"/>
      <c r="F1" s="5"/>
      <c r="G1" s="5"/>
      <c r="H1" s="5"/>
      <c r="I1" s="5"/>
      <c r="J1" s="5"/>
      <c r="K1" s="5"/>
    </row>
    <row r="2" spans="1:11" ht="15.75">
      <c r="A2" s="4"/>
      <c r="B2" s="4"/>
      <c r="C2" s="4"/>
      <c r="D2" s="5"/>
      <c r="E2" s="5"/>
      <c r="F2" s="5"/>
      <c r="G2" s="5"/>
      <c r="H2" s="5"/>
      <c r="I2" s="5"/>
      <c r="J2" s="5"/>
      <c r="K2" s="5"/>
    </row>
    <row r="3" spans="1:11" ht="15.75">
      <c r="A3" s="4"/>
      <c r="B3" s="4"/>
      <c r="C3" s="4"/>
      <c r="D3" s="5"/>
      <c r="E3" s="5"/>
      <c r="F3" s="5"/>
      <c r="G3" s="5"/>
      <c r="H3" s="5"/>
      <c r="I3" s="5"/>
      <c r="J3" s="5"/>
      <c r="K3" s="5"/>
    </row>
    <row r="4" spans="1:11" ht="15">
      <c r="A4" s="37"/>
      <c r="B4" s="37"/>
      <c r="C4" s="37"/>
      <c r="D4" s="5"/>
      <c r="E4" s="5"/>
      <c r="F4" s="5"/>
      <c r="G4" s="5"/>
      <c r="H4" s="5"/>
      <c r="I4" s="5"/>
      <c r="J4" s="5"/>
      <c r="K4" s="5"/>
    </row>
    <row r="5" spans="1:11" ht="15.75">
      <c r="A5" s="37"/>
      <c r="B5" s="37"/>
      <c r="C5" s="6" t="s">
        <v>26</v>
      </c>
      <c r="D5" s="5"/>
      <c r="E5" s="5"/>
      <c r="F5" s="5"/>
      <c r="G5" s="5"/>
      <c r="H5" s="5"/>
      <c r="I5" s="5"/>
      <c r="J5" s="5"/>
      <c r="K5" s="5"/>
    </row>
    <row r="6" spans="1:11" ht="15.75">
      <c r="A6" s="37"/>
      <c r="B6" s="37"/>
      <c r="C6" s="6" t="s">
        <v>409</v>
      </c>
      <c r="D6" s="5"/>
      <c r="E6" s="5"/>
      <c r="F6" s="5"/>
      <c r="G6" s="5"/>
      <c r="H6" s="5"/>
      <c r="I6" s="5"/>
      <c r="J6" s="5"/>
      <c r="K6" s="5"/>
    </row>
    <row r="7" spans="1:11" ht="15.75">
      <c r="A7" s="37"/>
      <c r="B7" s="37"/>
      <c r="C7" s="6"/>
      <c r="D7" s="5"/>
      <c r="E7" s="5"/>
      <c r="F7" s="5"/>
      <c r="G7" s="5"/>
      <c r="H7" s="5"/>
      <c r="I7" s="5"/>
      <c r="J7" s="5"/>
      <c r="K7" s="5"/>
    </row>
    <row r="8" spans="1:11" ht="12.75">
      <c r="A8" s="5"/>
      <c r="B8" s="5"/>
      <c r="C8" s="5"/>
      <c r="D8" s="5"/>
      <c r="E8" s="5"/>
      <c r="F8" s="5"/>
      <c r="G8" s="5"/>
      <c r="H8" s="5"/>
      <c r="I8" s="5"/>
      <c r="J8" s="5"/>
      <c r="K8" s="5"/>
    </row>
    <row r="9" spans="1:11" ht="25.5" customHeight="1">
      <c r="A9" s="43" t="s">
        <v>5</v>
      </c>
      <c r="B9" s="43" t="s">
        <v>72</v>
      </c>
      <c r="C9" s="43" t="s">
        <v>73</v>
      </c>
      <c r="D9" s="800" t="s">
        <v>382</v>
      </c>
      <c r="E9" s="800" t="s">
        <v>139</v>
      </c>
      <c r="F9" s="155" t="s">
        <v>6</v>
      </c>
      <c r="G9" s="5"/>
      <c r="H9" s="5"/>
      <c r="I9" s="5"/>
      <c r="J9" s="5"/>
      <c r="K9" s="5"/>
    </row>
    <row r="10" spans="1:11" ht="12.75">
      <c r="A10" s="44"/>
      <c r="B10" s="44" t="s">
        <v>74</v>
      </c>
      <c r="C10" s="44" t="s">
        <v>75</v>
      </c>
      <c r="D10" s="801"/>
      <c r="E10" s="801"/>
      <c r="F10" s="156"/>
      <c r="G10" s="5"/>
      <c r="H10" s="5"/>
      <c r="I10" s="5"/>
      <c r="J10" s="5"/>
      <c r="K10" s="5"/>
    </row>
    <row r="11" spans="1:11" ht="12.75">
      <c r="A11" s="45"/>
      <c r="B11" s="45" t="s">
        <v>76</v>
      </c>
      <c r="C11" s="45"/>
      <c r="D11" s="802"/>
      <c r="E11" s="802"/>
      <c r="F11" s="65"/>
      <c r="G11" s="5"/>
      <c r="H11" s="5"/>
      <c r="I11" s="5"/>
      <c r="J11" s="5"/>
      <c r="K11" s="5"/>
    </row>
    <row r="12" spans="1:11" ht="19.5" customHeight="1">
      <c r="A12" s="39" t="s">
        <v>135</v>
      </c>
      <c r="B12" s="39">
        <v>1</v>
      </c>
      <c r="C12" s="39"/>
      <c r="D12" s="259"/>
      <c r="E12" s="39">
        <v>45</v>
      </c>
      <c r="F12" s="39">
        <f>SUM(B12:E12)</f>
        <v>46</v>
      </c>
      <c r="G12" s="5"/>
      <c r="H12" s="5"/>
      <c r="I12" s="5"/>
      <c r="J12" s="5"/>
      <c r="K12" s="5"/>
    </row>
    <row r="13" spans="1:11" ht="19.5" customHeight="1">
      <c r="A13" s="39" t="s">
        <v>77</v>
      </c>
      <c r="B13" s="39">
        <v>36</v>
      </c>
      <c r="C13" s="39">
        <v>1</v>
      </c>
      <c r="D13" s="39">
        <v>3</v>
      </c>
      <c r="E13" s="39">
        <v>0</v>
      </c>
      <c r="F13" s="39">
        <f aca="true" t="shared" si="0" ref="F13:F22">SUM(B13:E13)</f>
        <v>40</v>
      </c>
      <c r="G13" s="5"/>
      <c r="H13" s="5"/>
      <c r="I13" s="5"/>
      <c r="J13" s="5"/>
      <c r="K13" s="5"/>
    </row>
    <row r="14" spans="1:11" ht="19.5" customHeight="1">
      <c r="A14" s="39" t="s">
        <v>196</v>
      </c>
      <c r="B14" s="39">
        <v>25</v>
      </c>
      <c r="C14" s="39"/>
      <c r="D14" s="39"/>
      <c r="E14" s="39"/>
      <c r="F14" s="39">
        <f t="shared" si="0"/>
        <v>25</v>
      </c>
      <c r="G14" s="5"/>
      <c r="H14" s="5"/>
      <c r="I14" s="5"/>
      <c r="J14" s="5"/>
      <c r="K14" s="5"/>
    </row>
    <row r="15" spans="1:11" ht="19.5" customHeight="1">
      <c r="A15" s="39" t="s">
        <v>197</v>
      </c>
      <c r="B15" s="39">
        <v>22</v>
      </c>
      <c r="C15" s="39"/>
      <c r="D15" s="39"/>
      <c r="E15" s="39"/>
      <c r="F15" s="39">
        <f t="shared" si="0"/>
        <v>22</v>
      </c>
      <c r="G15" s="5"/>
      <c r="H15" s="5"/>
      <c r="I15" s="5"/>
      <c r="J15" s="5"/>
      <c r="K15" s="5"/>
    </row>
    <row r="16" spans="1:11" ht="19.5" customHeight="1">
      <c r="A16" s="39" t="s">
        <v>198</v>
      </c>
      <c r="B16" s="39">
        <v>12</v>
      </c>
      <c r="C16" s="39"/>
      <c r="D16" s="39"/>
      <c r="E16" s="39"/>
      <c r="F16" s="39">
        <f t="shared" si="0"/>
        <v>12</v>
      </c>
      <c r="G16" s="5"/>
      <c r="H16" s="5"/>
      <c r="I16" s="5"/>
      <c r="J16" s="5"/>
      <c r="K16" s="5"/>
    </row>
    <row r="17" spans="1:11" ht="19.5" customHeight="1">
      <c r="A17" s="39" t="s">
        <v>240</v>
      </c>
      <c r="B17" s="39">
        <v>11</v>
      </c>
      <c r="C17" s="39"/>
      <c r="D17" s="39"/>
      <c r="E17" s="39"/>
      <c r="F17" s="39">
        <f t="shared" si="0"/>
        <v>11</v>
      </c>
      <c r="G17" s="5"/>
      <c r="H17" s="5"/>
      <c r="I17" s="5"/>
      <c r="J17" s="5"/>
      <c r="K17" s="5"/>
    </row>
    <row r="18" spans="1:11" ht="19.5" customHeight="1">
      <c r="A18" s="39" t="s">
        <v>241</v>
      </c>
      <c r="B18" s="39">
        <v>29</v>
      </c>
      <c r="C18" s="39"/>
      <c r="D18" s="39"/>
      <c r="E18" s="39"/>
      <c r="F18" s="39">
        <f t="shared" si="0"/>
        <v>29</v>
      </c>
      <c r="G18" s="5"/>
      <c r="H18" s="5"/>
      <c r="I18" s="5"/>
      <c r="J18" s="5"/>
      <c r="K18" s="5"/>
    </row>
    <row r="19" spans="1:11" ht="19.5" customHeight="1">
      <c r="A19" s="39" t="s">
        <v>242</v>
      </c>
      <c r="B19" s="39">
        <v>13</v>
      </c>
      <c r="C19" s="39"/>
      <c r="D19" s="39"/>
      <c r="E19" s="39"/>
      <c r="F19" s="39">
        <f t="shared" si="0"/>
        <v>13</v>
      </c>
      <c r="G19" s="5"/>
      <c r="H19" s="5"/>
      <c r="I19" s="5"/>
      <c r="J19" s="5"/>
      <c r="K19" s="5"/>
    </row>
    <row r="20" spans="1:11" ht="19.5" customHeight="1">
      <c r="A20" s="39" t="s">
        <v>243</v>
      </c>
      <c r="B20" s="39">
        <v>13</v>
      </c>
      <c r="C20" s="39">
        <v>3</v>
      </c>
      <c r="D20" s="39"/>
      <c r="E20" s="39"/>
      <c r="F20" s="39">
        <f t="shared" si="0"/>
        <v>16</v>
      </c>
      <c r="G20" s="5"/>
      <c r="H20" s="5"/>
      <c r="I20" s="5"/>
      <c r="J20" s="5"/>
      <c r="K20" s="5"/>
    </row>
    <row r="21" spans="1:11" ht="19.5" customHeight="1">
      <c r="A21" s="39" t="s">
        <v>202</v>
      </c>
      <c r="B21" s="39">
        <v>8</v>
      </c>
      <c r="C21" s="39"/>
      <c r="D21" s="39"/>
      <c r="E21" s="39"/>
      <c r="F21" s="39">
        <f t="shared" si="0"/>
        <v>8</v>
      </c>
      <c r="G21" s="5"/>
      <c r="H21" s="5"/>
      <c r="I21" s="5"/>
      <c r="J21" s="5"/>
      <c r="K21" s="5"/>
    </row>
    <row r="22" spans="1:11" ht="19.5" customHeight="1">
      <c r="A22" s="39" t="s">
        <v>203</v>
      </c>
      <c r="B22" s="39">
        <v>37</v>
      </c>
      <c r="C22" s="39">
        <v>6</v>
      </c>
      <c r="D22" s="39">
        <v>3</v>
      </c>
      <c r="E22" s="39"/>
      <c r="F22" s="39">
        <f t="shared" si="0"/>
        <v>46</v>
      </c>
      <c r="G22" s="5"/>
      <c r="H22" s="5"/>
      <c r="I22" s="5"/>
      <c r="J22" s="5"/>
      <c r="K22" s="5"/>
    </row>
    <row r="23" spans="1:11" ht="19.5" customHeight="1">
      <c r="A23" s="50" t="s">
        <v>142</v>
      </c>
      <c r="B23" s="50">
        <f>SUM(B12:B22)</f>
        <v>207</v>
      </c>
      <c r="C23" s="50">
        <f>SUM(C12:C22)</f>
        <v>10</v>
      </c>
      <c r="D23" s="50">
        <f>SUM(D12:D22)</f>
        <v>6</v>
      </c>
      <c r="E23" s="50">
        <f>SUM(E12:E22)</f>
        <v>45</v>
      </c>
      <c r="F23" s="50">
        <f>SUM(F12:F22)</f>
        <v>268</v>
      </c>
      <c r="G23" s="59"/>
      <c r="H23" s="5"/>
      <c r="I23" s="5"/>
      <c r="J23" s="5"/>
      <c r="K23" s="5"/>
    </row>
    <row r="24" spans="1:11" ht="12.75">
      <c r="A24" s="5"/>
      <c r="B24" s="5"/>
      <c r="C24" s="5"/>
      <c r="D24" s="5"/>
      <c r="E24" s="5"/>
      <c r="F24" s="5"/>
      <c r="G24" s="5"/>
      <c r="H24" s="5"/>
      <c r="I24" s="5"/>
      <c r="J24" s="5"/>
      <c r="K24" s="5"/>
    </row>
    <row r="25" spans="1:11" ht="15.75">
      <c r="A25" s="4" t="s">
        <v>777</v>
      </c>
      <c r="B25" s="4"/>
      <c r="C25" s="4"/>
      <c r="D25" s="5"/>
      <c r="E25" s="5"/>
      <c r="F25" s="5"/>
      <c r="G25" s="5"/>
      <c r="H25" s="5"/>
      <c r="I25" s="5"/>
      <c r="J25" s="5"/>
      <c r="K25" s="5"/>
    </row>
    <row r="26" spans="1:11" ht="15">
      <c r="A26" s="37"/>
      <c r="B26" s="37"/>
      <c r="C26" s="37"/>
      <c r="D26" s="5"/>
      <c r="E26" s="5"/>
      <c r="F26" s="5"/>
      <c r="G26" s="5"/>
      <c r="H26" s="5"/>
      <c r="I26" s="5"/>
      <c r="J26" s="5"/>
      <c r="K26" s="5"/>
    </row>
    <row r="27" spans="1:11" ht="15.75">
      <c r="A27" s="37"/>
      <c r="B27" s="37"/>
      <c r="C27" s="6" t="s">
        <v>36</v>
      </c>
      <c r="D27" s="5"/>
      <c r="E27" s="5"/>
      <c r="F27" s="5"/>
      <c r="G27" s="5"/>
      <c r="H27" s="5"/>
      <c r="I27" s="5"/>
      <c r="J27" s="5"/>
      <c r="K27" s="5"/>
    </row>
    <row r="28" spans="1:11" ht="15.75">
      <c r="A28" s="37"/>
      <c r="B28" s="37"/>
      <c r="C28" s="6" t="s">
        <v>410</v>
      </c>
      <c r="D28" s="5"/>
      <c r="E28" s="5"/>
      <c r="F28" s="5"/>
      <c r="G28" s="5"/>
      <c r="H28" s="5"/>
      <c r="I28" s="5"/>
      <c r="J28" s="5"/>
      <c r="K28" s="5"/>
    </row>
    <row r="29" spans="1:11" ht="12.75">
      <c r="A29" s="5"/>
      <c r="B29" s="5"/>
      <c r="C29" s="5"/>
      <c r="D29" s="5"/>
      <c r="E29" s="5"/>
      <c r="F29" s="5"/>
      <c r="G29" s="5"/>
      <c r="H29" s="5"/>
      <c r="I29" s="5"/>
      <c r="J29" s="5"/>
      <c r="K29" s="5"/>
    </row>
    <row r="30" spans="1:11" ht="12.75" customHeight="1">
      <c r="A30" s="43" t="s">
        <v>5</v>
      </c>
      <c r="B30" s="43" t="s">
        <v>72</v>
      </c>
      <c r="C30" s="43" t="s">
        <v>73</v>
      </c>
      <c r="D30" s="800" t="s">
        <v>382</v>
      </c>
      <c r="E30" s="43" t="s">
        <v>127</v>
      </c>
      <c r="F30" s="43" t="s">
        <v>6</v>
      </c>
      <c r="G30" s="5"/>
      <c r="H30" s="5"/>
      <c r="I30" s="5"/>
      <c r="J30" s="5"/>
      <c r="K30" s="5"/>
    </row>
    <row r="31" spans="1:11" ht="12.75">
      <c r="A31" s="44"/>
      <c r="B31" s="44" t="s">
        <v>74</v>
      </c>
      <c r="C31" s="44" t="s">
        <v>75</v>
      </c>
      <c r="D31" s="801"/>
      <c r="E31" s="44" t="s">
        <v>128</v>
      </c>
      <c r="F31" s="44"/>
      <c r="G31" s="5"/>
      <c r="H31" s="5"/>
      <c r="I31" s="5"/>
      <c r="J31" s="5"/>
      <c r="K31" s="5"/>
    </row>
    <row r="32" spans="1:11" ht="12.75">
      <c r="A32" s="45"/>
      <c r="B32" s="45" t="s">
        <v>76</v>
      </c>
      <c r="C32" s="45"/>
      <c r="D32" s="802"/>
      <c r="E32" s="45"/>
      <c r="F32" s="45"/>
      <c r="G32" s="5"/>
      <c r="H32" s="5"/>
      <c r="I32" s="5"/>
      <c r="J32" s="5"/>
      <c r="K32" s="5"/>
    </row>
    <row r="33" spans="1:11" ht="15" customHeight="1">
      <c r="A33" s="39" t="s">
        <v>78</v>
      </c>
      <c r="B33" s="39">
        <v>2</v>
      </c>
      <c r="C33" s="39"/>
      <c r="D33" s="39"/>
      <c r="E33" s="39"/>
      <c r="F33" s="39">
        <f>SUM(B33:E33)</f>
        <v>2</v>
      </c>
      <c r="G33" s="5"/>
      <c r="H33" s="5"/>
      <c r="I33" s="5"/>
      <c r="J33" s="5"/>
      <c r="K33" s="5"/>
    </row>
    <row r="34" spans="1:11" ht="15" customHeight="1">
      <c r="A34" s="39" t="s">
        <v>79</v>
      </c>
      <c r="B34" s="39">
        <v>3</v>
      </c>
      <c r="C34" s="39"/>
      <c r="D34" s="39"/>
      <c r="E34" s="39"/>
      <c r="F34" s="39">
        <f aca="true" t="shared" si="1" ref="F34:F39">SUM(B34:E34)</f>
        <v>3</v>
      </c>
      <c r="G34" s="5"/>
      <c r="H34" s="5"/>
      <c r="I34" s="5"/>
      <c r="J34" s="5"/>
      <c r="K34" s="5"/>
    </row>
    <row r="35" spans="1:11" ht="15" customHeight="1">
      <c r="A35" s="39" t="s">
        <v>80</v>
      </c>
      <c r="B35" s="39">
        <v>9</v>
      </c>
      <c r="C35" s="39"/>
      <c r="D35" s="39">
        <v>1</v>
      </c>
      <c r="E35" s="39"/>
      <c r="F35" s="39">
        <f t="shared" si="1"/>
        <v>10</v>
      </c>
      <c r="G35" s="5"/>
      <c r="H35" s="5"/>
      <c r="I35" s="5"/>
      <c r="J35" s="5"/>
      <c r="K35" s="5"/>
    </row>
    <row r="36" spans="1:11" ht="15" customHeight="1">
      <c r="A36" s="39" t="s">
        <v>81</v>
      </c>
      <c r="B36" s="39">
        <v>11</v>
      </c>
      <c r="C36" s="39"/>
      <c r="D36" s="39">
        <v>1</v>
      </c>
      <c r="E36" s="39"/>
      <c r="F36" s="39">
        <f t="shared" si="1"/>
        <v>12</v>
      </c>
      <c r="G36" s="5"/>
      <c r="H36" s="5"/>
      <c r="I36" s="5"/>
      <c r="J36" s="5"/>
      <c r="K36" s="5"/>
    </row>
    <row r="37" spans="1:11" ht="15" customHeight="1">
      <c r="A37" s="39" t="s">
        <v>82</v>
      </c>
      <c r="B37" s="39">
        <v>5</v>
      </c>
      <c r="C37" s="39"/>
      <c r="D37" s="39"/>
      <c r="E37" s="39"/>
      <c r="F37" s="39">
        <f t="shared" si="1"/>
        <v>5</v>
      </c>
      <c r="G37" s="5"/>
      <c r="H37" s="5"/>
      <c r="I37" s="5"/>
      <c r="J37" s="5"/>
      <c r="K37" s="5"/>
    </row>
    <row r="38" spans="1:11" ht="15" customHeight="1">
      <c r="A38" s="39" t="s">
        <v>152</v>
      </c>
      <c r="B38" s="39">
        <v>4</v>
      </c>
      <c r="C38" s="39"/>
      <c r="D38" s="39">
        <v>1</v>
      </c>
      <c r="E38" s="39"/>
      <c r="F38" s="39">
        <f t="shared" si="1"/>
        <v>5</v>
      </c>
      <c r="G38" s="5"/>
      <c r="H38" s="5"/>
      <c r="I38" s="5"/>
      <c r="J38" s="5"/>
      <c r="K38" s="5"/>
    </row>
    <row r="39" spans="1:11" ht="15" customHeight="1">
      <c r="A39" s="39" t="s">
        <v>153</v>
      </c>
      <c r="B39" s="39">
        <v>2</v>
      </c>
      <c r="C39" s="39">
        <v>1</v>
      </c>
      <c r="D39" s="39"/>
      <c r="E39" s="39"/>
      <c r="F39" s="39">
        <f t="shared" si="1"/>
        <v>3</v>
      </c>
      <c r="G39" s="5"/>
      <c r="H39" s="5"/>
      <c r="I39" s="5"/>
      <c r="J39" s="5"/>
      <c r="K39" s="5"/>
    </row>
    <row r="40" spans="1:11" ht="15" customHeight="1">
      <c r="A40" s="50" t="s">
        <v>6</v>
      </c>
      <c r="B40" s="50">
        <f>SUM(B33:B39)</f>
        <v>36</v>
      </c>
      <c r="C40" s="50">
        <f>SUM(C33:C39)</f>
        <v>1</v>
      </c>
      <c r="D40" s="50">
        <f>SUM(D33:D39)</f>
        <v>3</v>
      </c>
      <c r="E40" s="50">
        <f>SUM(E33:E39)</f>
        <v>0</v>
      </c>
      <c r="F40" s="50">
        <f>SUM(F33:F39)</f>
        <v>40</v>
      </c>
      <c r="G40" s="5"/>
      <c r="H40" s="5"/>
      <c r="I40" s="5"/>
      <c r="J40" s="5"/>
      <c r="K40" s="5"/>
    </row>
    <row r="41" spans="1:11" ht="15.75">
      <c r="A41" s="4" t="s">
        <v>778</v>
      </c>
      <c r="B41" s="4"/>
      <c r="C41" s="4"/>
      <c r="D41" s="5"/>
      <c r="E41" s="5"/>
      <c r="F41" s="5"/>
      <c r="G41" s="5"/>
      <c r="H41" s="5"/>
      <c r="I41" s="5"/>
      <c r="J41" s="5"/>
      <c r="K41" s="5"/>
    </row>
    <row r="42" spans="1:11" ht="15">
      <c r="A42" s="37"/>
      <c r="B42" s="37"/>
      <c r="C42" s="37"/>
      <c r="D42" s="5"/>
      <c r="E42" s="5"/>
      <c r="F42" s="5"/>
      <c r="G42" s="5"/>
      <c r="H42" s="5"/>
      <c r="I42" s="5"/>
      <c r="J42" s="5"/>
      <c r="K42" s="5"/>
    </row>
    <row r="43" spans="1:11" ht="15.75">
      <c r="A43" s="37"/>
      <c r="B43" s="37"/>
      <c r="C43" s="6" t="s">
        <v>111</v>
      </c>
      <c r="D43" s="5"/>
      <c r="E43" s="5"/>
      <c r="F43" s="5"/>
      <c r="G43" s="5"/>
      <c r="H43" s="5"/>
      <c r="I43" s="5"/>
      <c r="J43" s="5"/>
      <c r="K43" s="5"/>
    </row>
    <row r="44" spans="1:11" ht="15.75">
      <c r="A44" s="37"/>
      <c r="B44" s="37"/>
      <c r="C44" s="6" t="s">
        <v>410</v>
      </c>
      <c r="D44" s="5"/>
      <c r="E44" s="5"/>
      <c r="F44" s="5"/>
      <c r="G44" s="5"/>
      <c r="H44" s="5"/>
      <c r="I44" s="5"/>
      <c r="J44" s="5"/>
      <c r="K44" s="5"/>
    </row>
    <row r="45" spans="1:11" ht="12.75">
      <c r="A45" s="5"/>
      <c r="B45" s="5"/>
      <c r="C45" s="5"/>
      <c r="D45" s="5"/>
      <c r="E45" s="5"/>
      <c r="F45" s="5"/>
      <c r="G45" s="5"/>
      <c r="H45" s="5"/>
      <c r="I45" s="5"/>
      <c r="J45" s="5"/>
      <c r="K45" s="5"/>
    </row>
    <row r="46" spans="1:12" ht="12.75" customHeight="1">
      <c r="A46" s="43" t="s">
        <v>5</v>
      </c>
      <c r="B46" s="43" t="s">
        <v>72</v>
      </c>
      <c r="C46" s="43" t="s">
        <v>73</v>
      </c>
      <c r="D46" s="800" t="s">
        <v>382</v>
      </c>
      <c r="E46" s="43" t="s">
        <v>127</v>
      </c>
      <c r="F46" s="43" t="s">
        <v>6</v>
      </c>
      <c r="G46" s="5"/>
      <c r="H46" s="5"/>
      <c r="I46" s="5"/>
      <c r="J46" s="5"/>
      <c r="K46" s="5"/>
      <c r="L46" s="5"/>
    </row>
    <row r="47" spans="1:12" ht="12.75">
      <c r="A47" s="44"/>
      <c r="B47" s="44" t="s">
        <v>74</v>
      </c>
      <c r="C47" s="44" t="s">
        <v>75</v>
      </c>
      <c r="D47" s="801"/>
      <c r="E47" s="44" t="s">
        <v>128</v>
      </c>
      <c r="F47" s="44"/>
      <c r="G47" s="5"/>
      <c r="H47" s="5"/>
      <c r="I47" s="5"/>
      <c r="J47" s="5"/>
      <c r="K47" s="5"/>
      <c r="L47" s="5"/>
    </row>
    <row r="48" spans="1:12" ht="12.75">
      <c r="A48" s="45"/>
      <c r="B48" s="45" t="s">
        <v>76</v>
      </c>
      <c r="C48" s="45"/>
      <c r="D48" s="802"/>
      <c r="E48" s="45"/>
      <c r="F48" s="45"/>
      <c r="G48" s="5"/>
      <c r="H48" s="5"/>
      <c r="I48" s="5"/>
      <c r="J48" s="5"/>
      <c r="K48" s="5"/>
      <c r="L48" s="5"/>
    </row>
    <row r="49" spans="1:12" s="145" customFormat="1" ht="12.75">
      <c r="A49" s="50" t="s">
        <v>224</v>
      </c>
      <c r="B49" s="12">
        <v>25</v>
      </c>
      <c r="C49" s="12"/>
      <c r="D49" s="14"/>
      <c r="E49" s="14"/>
      <c r="F49" s="168">
        <f>SUM(B49:E49)</f>
        <v>25</v>
      </c>
      <c r="G49" s="95"/>
      <c r="H49" s="95"/>
      <c r="I49" s="95"/>
      <c r="J49" s="95"/>
      <c r="K49" s="95"/>
      <c r="L49" s="95"/>
    </row>
    <row r="50" spans="1:12" ht="12.75">
      <c r="A50" s="50" t="s">
        <v>225</v>
      </c>
      <c r="B50" s="12">
        <v>22</v>
      </c>
      <c r="C50" s="12"/>
      <c r="D50" s="14"/>
      <c r="E50" s="14"/>
      <c r="F50" s="168">
        <f aca="true" t="shared" si="2" ref="F50:F70">SUM(B50:E50)</f>
        <v>22</v>
      </c>
      <c r="G50" s="5"/>
      <c r="H50" s="5"/>
      <c r="I50" s="5"/>
      <c r="J50" s="5"/>
      <c r="K50" s="5"/>
      <c r="L50" s="5"/>
    </row>
    <row r="51" spans="1:12" ht="12.75">
      <c r="A51" s="50" t="s">
        <v>226</v>
      </c>
      <c r="B51" s="12">
        <v>12</v>
      </c>
      <c r="C51" s="12"/>
      <c r="D51" s="14"/>
      <c r="E51" s="14"/>
      <c r="F51" s="168">
        <f t="shared" si="2"/>
        <v>12</v>
      </c>
      <c r="G51" s="5"/>
      <c r="H51" s="5"/>
      <c r="I51" s="5"/>
      <c r="J51" s="5"/>
      <c r="K51" s="5"/>
      <c r="L51" s="5"/>
    </row>
    <row r="52" spans="1:12" ht="12.75">
      <c r="A52" s="50" t="s">
        <v>222</v>
      </c>
      <c r="B52" s="12">
        <f>SUM(B53:B54)</f>
        <v>11</v>
      </c>
      <c r="C52" s="12">
        <v>0</v>
      </c>
      <c r="D52" s="12">
        <v>0</v>
      </c>
      <c r="E52" s="12">
        <v>0</v>
      </c>
      <c r="F52" s="168">
        <f t="shared" si="2"/>
        <v>11</v>
      </c>
      <c r="G52" s="5"/>
      <c r="H52" s="5"/>
      <c r="I52" s="5"/>
      <c r="J52" s="5"/>
      <c r="K52" s="5"/>
      <c r="L52" s="5"/>
    </row>
    <row r="53" spans="1:12" ht="12.75">
      <c r="A53" s="138" t="s">
        <v>479</v>
      </c>
      <c r="B53" s="138">
        <v>6</v>
      </c>
      <c r="C53" s="138"/>
      <c r="D53" s="138"/>
      <c r="E53" s="138"/>
      <c r="F53" s="77">
        <f t="shared" si="2"/>
        <v>6</v>
      </c>
      <c r="G53" s="5"/>
      <c r="H53" s="5"/>
      <c r="I53" s="5"/>
      <c r="J53" s="5"/>
      <c r="K53" s="5"/>
      <c r="L53" s="5"/>
    </row>
    <row r="54" spans="1:12" ht="12.75">
      <c r="A54" s="138" t="s">
        <v>478</v>
      </c>
      <c r="B54" s="138">
        <v>5</v>
      </c>
      <c r="C54" s="138"/>
      <c r="D54" s="138"/>
      <c r="E54" s="138"/>
      <c r="F54" s="77">
        <f t="shared" si="2"/>
        <v>5</v>
      </c>
      <c r="G54" s="5"/>
      <c r="H54" s="5"/>
      <c r="I54" s="5"/>
      <c r="J54" s="5"/>
      <c r="K54" s="5"/>
      <c r="L54" s="5"/>
    </row>
    <row r="55" spans="1:12" s="145" customFormat="1" ht="12.75">
      <c r="A55" s="12" t="s">
        <v>227</v>
      </c>
      <c r="B55" s="12">
        <f>SUM(B56:B57)</f>
        <v>29</v>
      </c>
      <c r="C55" s="12">
        <f>SUM(C56:C57)</f>
        <v>0</v>
      </c>
      <c r="D55" s="12">
        <f>SUM(D56:D57)</f>
        <v>0</v>
      </c>
      <c r="E55" s="12">
        <f>SUM(E56:E57)</f>
        <v>0</v>
      </c>
      <c r="F55" s="12">
        <f>SUM(F56:F57)</f>
        <v>29</v>
      </c>
      <c r="G55" s="95"/>
      <c r="H55" s="95"/>
      <c r="I55" s="95"/>
      <c r="J55" s="95"/>
      <c r="K55" s="95"/>
      <c r="L55" s="95"/>
    </row>
    <row r="56" spans="1:12" s="145" customFormat="1" ht="12.75">
      <c r="A56" s="138" t="s">
        <v>125</v>
      </c>
      <c r="B56" s="39">
        <v>16</v>
      </c>
      <c r="C56" s="39"/>
      <c r="D56" s="15"/>
      <c r="E56" s="15"/>
      <c r="F56" s="77">
        <f t="shared" si="2"/>
        <v>16</v>
      </c>
      <c r="G56" s="95"/>
      <c r="H56" s="95"/>
      <c r="I56" s="95"/>
      <c r="J56" s="95"/>
      <c r="K56" s="95"/>
      <c r="L56" s="95"/>
    </row>
    <row r="57" spans="1:12" ht="12.75">
      <c r="A57" s="138" t="s">
        <v>126</v>
      </c>
      <c r="B57" s="39">
        <v>13</v>
      </c>
      <c r="C57" s="39"/>
      <c r="D57" s="15"/>
      <c r="E57" s="15"/>
      <c r="F57" s="77">
        <f t="shared" si="2"/>
        <v>13</v>
      </c>
      <c r="G57" s="5"/>
      <c r="H57" s="5"/>
      <c r="I57" s="5"/>
      <c r="J57" s="5"/>
      <c r="K57" s="5"/>
      <c r="L57" s="5"/>
    </row>
    <row r="58" spans="1:12" ht="12.75">
      <c r="A58" s="12" t="s">
        <v>228</v>
      </c>
      <c r="B58" s="12">
        <v>13</v>
      </c>
      <c r="C58" s="12">
        <v>0</v>
      </c>
      <c r="D58" s="12">
        <v>0</v>
      </c>
      <c r="E58" s="12">
        <v>0</v>
      </c>
      <c r="F58" s="168">
        <f t="shared" si="2"/>
        <v>13</v>
      </c>
      <c r="G58" s="5"/>
      <c r="H58" s="5"/>
      <c r="I58" s="5"/>
      <c r="J58" s="5"/>
      <c r="K58" s="5"/>
      <c r="L58" s="5"/>
    </row>
    <row r="59" spans="1:12" s="145" customFormat="1" ht="12.75">
      <c r="A59" s="12" t="s">
        <v>229</v>
      </c>
      <c r="B59" s="12">
        <f>SUM(B60:B64)</f>
        <v>13</v>
      </c>
      <c r="C59" s="12">
        <f>SUM(C60:C64)</f>
        <v>3</v>
      </c>
      <c r="D59" s="12">
        <f>SUM(D60:D64)</f>
        <v>0</v>
      </c>
      <c r="E59" s="12">
        <f>SUM(E60:E64)</f>
        <v>0</v>
      </c>
      <c r="F59" s="12">
        <f>SUM(F60:F64)</f>
        <v>16</v>
      </c>
      <c r="G59" s="95"/>
      <c r="H59" s="95"/>
      <c r="I59" s="95"/>
      <c r="J59" s="95"/>
      <c r="K59" s="95"/>
      <c r="L59" s="95"/>
    </row>
    <row r="60" spans="1:12" s="145" customFormat="1" ht="12.75">
      <c r="A60" s="138" t="s">
        <v>148</v>
      </c>
      <c r="B60" s="39">
        <v>6</v>
      </c>
      <c r="C60" s="39"/>
      <c r="D60" s="15"/>
      <c r="E60" s="15"/>
      <c r="F60" s="168">
        <f t="shared" si="2"/>
        <v>6</v>
      </c>
      <c r="G60" s="95"/>
      <c r="H60" s="95"/>
      <c r="I60" s="95"/>
      <c r="J60" s="95"/>
      <c r="K60" s="95"/>
      <c r="L60" s="95"/>
    </row>
    <row r="61" spans="1:12" ht="12.75">
      <c r="A61" s="39" t="s">
        <v>149</v>
      </c>
      <c r="B61" s="39">
        <v>1</v>
      </c>
      <c r="C61" s="39"/>
      <c r="D61" s="15"/>
      <c r="E61" s="15"/>
      <c r="F61" s="168">
        <f t="shared" si="2"/>
        <v>1</v>
      </c>
      <c r="G61" s="5"/>
      <c r="H61" s="5"/>
      <c r="I61" s="5"/>
      <c r="J61" s="5"/>
      <c r="K61" s="5"/>
      <c r="L61" s="5"/>
    </row>
    <row r="62" spans="1:12" s="167" customFormat="1" ht="12.75">
      <c r="A62" s="39" t="s">
        <v>150</v>
      </c>
      <c r="B62" s="39">
        <v>2</v>
      </c>
      <c r="C62" s="39"/>
      <c r="D62" s="15"/>
      <c r="E62" s="15"/>
      <c r="F62" s="168">
        <f t="shared" si="2"/>
        <v>2</v>
      </c>
      <c r="G62" s="5"/>
      <c r="H62" s="5"/>
      <c r="I62" s="5"/>
      <c r="J62" s="5"/>
      <c r="K62" s="5"/>
      <c r="L62" s="5"/>
    </row>
    <row r="63" spans="1:12" s="167" customFormat="1" ht="12.75">
      <c r="A63" s="39" t="s">
        <v>353</v>
      </c>
      <c r="B63" s="39">
        <v>4</v>
      </c>
      <c r="C63" s="39">
        <v>2</v>
      </c>
      <c r="D63" s="15"/>
      <c r="E63" s="15"/>
      <c r="F63" s="168">
        <f t="shared" si="2"/>
        <v>6</v>
      </c>
      <c r="G63" s="5"/>
      <c r="H63" s="5"/>
      <c r="I63" s="5"/>
      <c r="J63" s="5"/>
      <c r="K63" s="5"/>
      <c r="L63" s="5"/>
    </row>
    <row r="64" spans="1:12" s="167" customFormat="1" ht="12.75">
      <c r="A64" s="39" t="s">
        <v>354</v>
      </c>
      <c r="B64" s="39"/>
      <c r="C64" s="39">
        <v>1</v>
      </c>
      <c r="D64" s="15"/>
      <c r="E64" s="15"/>
      <c r="F64" s="168">
        <f t="shared" si="2"/>
        <v>1</v>
      </c>
      <c r="G64" s="5"/>
      <c r="H64" s="5"/>
      <c r="I64" s="5"/>
      <c r="J64" s="5"/>
      <c r="K64" s="5"/>
      <c r="L64" s="5"/>
    </row>
    <row r="65" spans="1:12" s="167" customFormat="1" ht="12.75">
      <c r="A65" s="12" t="s">
        <v>223</v>
      </c>
      <c r="B65" s="12">
        <v>8</v>
      </c>
      <c r="C65" s="12"/>
      <c r="D65" s="14"/>
      <c r="E65" s="14"/>
      <c r="F65" s="168">
        <f t="shared" si="2"/>
        <v>8</v>
      </c>
      <c r="G65" s="5"/>
      <c r="H65" s="5"/>
      <c r="I65" s="5"/>
      <c r="J65" s="5"/>
      <c r="K65" s="5"/>
      <c r="L65" s="5"/>
    </row>
    <row r="66" spans="1:12" s="167" customFormat="1" ht="12.75">
      <c r="A66" s="12" t="s">
        <v>230</v>
      </c>
      <c r="B66" s="12">
        <f>SUM(B67:B69)</f>
        <v>37</v>
      </c>
      <c r="C66" s="12">
        <f>SUM(C67:C69)</f>
        <v>6</v>
      </c>
      <c r="D66" s="12">
        <f>SUM(D67:D69)</f>
        <v>3</v>
      </c>
      <c r="E66" s="12">
        <f>SUM(E67:E69)</f>
        <v>0</v>
      </c>
      <c r="F66" s="12">
        <f>SUM(F67:F69)</f>
        <v>46</v>
      </c>
      <c r="G66" s="5"/>
      <c r="H66" s="5"/>
      <c r="I66" s="5"/>
      <c r="J66" s="5"/>
      <c r="K66" s="5"/>
      <c r="L66" s="5"/>
    </row>
    <row r="67" spans="1:12" s="145" customFormat="1" ht="12.75">
      <c r="A67" s="138" t="s">
        <v>151</v>
      </c>
      <c r="B67" s="39">
        <v>7</v>
      </c>
      <c r="C67" s="39"/>
      <c r="D67" s="15">
        <v>0</v>
      </c>
      <c r="E67" s="15"/>
      <c r="F67" s="168">
        <f t="shared" si="2"/>
        <v>7</v>
      </c>
      <c r="G67" s="95"/>
      <c r="H67" s="95"/>
      <c r="I67" s="95"/>
      <c r="J67" s="95"/>
      <c r="K67" s="95"/>
      <c r="L67" s="95"/>
    </row>
    <row r="68" spans="1:12" ht="12.75">
      <c r="A68" s="39" t="s">
        <v>143</v>
      </c>
      <c r="B68" s="39">
        <v>4</v>
      </c>
      <c r="C68" s="39"/>
      <c r="D68" s="15">
        <v>2</v>
      </c>
      <c r="E68" s="15">
        <v>0</v>
      </c>
      <c r="F68" s="168">
        <f t="shared" si="2"/>
        <v>6</v>
      </c>
      <c r="G68" s="5"/>
      <c r="H68" s="5"/>
      <c r="I68" s="5"/>
      <c r="J68" s="5"/>
      <c r="K68" s="5"/>
      <c r="L68" s="5"/>
    </row>
    <row r="69" spans="1:12" ht="12.75">
      <c r="A69" s="39" t="s">
        <v>231</v>
      </c>
      <c r="B69" s="39">
        <v>26</v>
      </c>
      <c r="C69" s="39">
        <v>6</v>
      </c>
      <c r="D69" s="15">
        <v>1</v>
      </c>
      <c r="E69" s="15"/>
      <c r="F69" s="168">
        <f t="shared" si="2"/>
        <v>33</v>
      </c>
      <c r="G69" s="5"/>
      <c r="H69" s="5"/>
      <c r="I69" s="5"/>
      <c r="J69" s="5"/>
      <c r="K69" s="5"/>
      <c r="L69" s="5"/>
    </row>
    <row r="70" spans="1:12" ht="12.75">
      <c r="A70" s="50" t="s">
        <v>6</v>
      </c>
      <c r="B70" s="50">
        <f>SUM(B49:B52,B55,B58:B59,B65:B66,)</f>
        <v>170</v>
      </c>
      <c r="C70" s="50">
        <f>C49+C50+C51+C52+C55+C58+C59+C65+C66</f>
        <v>9</v>
      </c>
      <c r="D70" s="50">
        <f>D49+D50+D51+D52+D55+D58+D59+D65+D66</f>
        <v>3</v>
      </c>
      <c r="E70" s="50">
        <f>E49+E50+E51+E52+E55+E58+E59+E65+E66</f>
        <v>0</v>
      </c>
      <c r="F70" s="168">
        <f t="shared" si="2"/>
        <v>182</v>
      </c>
      <c r="G70" s="5"/>
      <c r="H70" s="5"/>
      <c r="I70" s="5"/>
      <c r="J70" s="5"/>
      <c r="K70" s="5"/>
      <c r="L70" s="5"/>
    </row>
    <row r="71" spans="1:11" ht="12.75">
      <c r="A71" s="5"/>
      <c r="B71" s="5"/>
      <c r="C71" s="5"/>
      <c r="D71" s="5"/>
      <c r="E71" s="5"/>
      <c r="F71" s="5"/>
      <c r="G71" s="5"/>
      <c r="H71" s="5"/>
      <c r="I71" s="5"/>
      <c r="J71" s="5"/>
      <c r="K71" s="5"/>
    </row>
    <row r="72" spans="1:11" ht="12.75">
      <c r="A72" s="5"/>
      <c r="B72" s="5"/>
      <c r="C72" s="5"/>
      <c r="D72" s="5"/>
      <c r="E72" s="5"/>
      <c r="F72" s="5"/>
      <c r="G72" s="5"/>
      <c r="H72" s="5"/>
      <c r="I72" s="5"/>
      <c r="J72" s="5"/>
      <c r="K72" s="5"/>
    </row>
    <row r="73" spans="1:11" ht="12.75">
      <c r="A73" s="5"/>
      <c r="B73" s="5"/>
      <c r="C73" s="5"/>
      <c r="D73" s="5"/>
      <c r="E73" s="5"/>
      <c r="F73" s="5"/>
      <c r="G73" s="5"/>
      <c r="H73" s="5"/>
      <c r="I73" s="5"/>
      <c r="J73" s="5"/>
      <c r="K73" s="5"/>
    </row>
    <row r="74" spans="1:11" ht="12.75">
      <c r="A74" s="5"/>
      <c r="B74" s="5"/>
      <c r="C74" s="5"/>
      <c r="D74" s="5"/>
      <c r="E74" s="5"/>
      <c r="F74" s="5"/>
      <c r="G74" s="5"/>
      <c r="H74" s="5"/>
      <c r="I74" s="5"/>
      <c r="J74" s="5"/>
      <c r="K74" s="5"/>
    </row>
    <row r="75" spans="1:11" ht="12.75">
      <c r="A75" s="5"/>
      <c r="B75" s="5"/>
      <c r="C75" s="5"/>
      <c r="D75" s="5"/>
      <c r="E75" s="5"/>
      <c r="F75" s="5"/>
      <c r="G75" s="5"/>
      <c r="H75" s="5"/>
      <c r="I75" s="5"/>
      <c r="J75" s="5"/>
      <c r="K75" s="5"/>
    </row>
    <row r="76" spans="1:11" ht="12.75">
      <c r="A76" s="5"/>
      <c r="B76" s="5"/>
      <c r="C76" s="5"/>
      <c r="D76" s="5"/>
      <c r="E76" s="5"/>
      <c r="F76" s="5"/>
      <c r="G76" s="5"/>
      <c r="H76" s="5"/>
      <c r="I76" s="5"/>
      <c r="J76" s="5"/>
      <c r="K76" s="5"/>
    </row>
    <row r="77" spans="1:11" ht="12.75">
      <c r="A77" s="5"/>
      <c r="B77" s="5"/>
      <c r="C77" s="5"/>
      <c r="D77" s="5"/>
      <c r="E77" s="5"/>
      <c r="F77" s="5"/>
      <c r="G77" s="5"/>
      <c r="H77" s="5"/>
      <c r="I77" s="5"/>
      <c r="J77" s="5"/>
      <c r="K77" s="5"/>
    </row>
    <row r="78" spans="1:11" ht="12.75">
      <c r="A78" s="5"/>
      <c r="B78" s="5"/>
      <c r="C78" s="5"/>
      <c r="D78" s="5"/>
      <c r="E78" s="5"/>
      <c r="F78" s="5"/>
      <c r="G78" s="5"/>
      <c r="H78" s="5"/>
      <c r="I78" s="5"/>
      <c r="J78" s="5"/>
      <c r="K78" s="5"/>
    </row>
    <row r="79" spans="1:11" ht="12.75">
      <c r="A79" s="5"/>
      <c r="B79" s="5"/>
      <c r="C79" s="5"/>
      <c r="D79" s="5"/>
      <c r="E79" s="5"/>
      <c r="F79" s="5"/>
      <c r="G79" s="5"/>
      <c r="H79" s="5"/>
      <c r="I79" s="5"/>
      <c r="J79" s="5"/>
      <c r="K79" s="5"/>
    </row>
    <row r="80" spans="1:11" ht="12.75">
      <c r="A80" s="5"/>
      <c r="B80" s="5"/>
      <c r="C80" s="5"/>
      <c r="D80" s="5"/>
      <c r="E80" s="5"/>
      <c r="F80" s="5"/>
      <c r="G80" s="5"/>
      <c r="H80" s="5"/>
      <c r="I80" s="5"/>
      <c r="J80" s="5"/>
      <c r="K80" s="5"/>
    </row>
    <row r="81" spans="1:11" ht="12.75">
      <c r="A81" s="5"/>
      <c r="B81" s="5"/>
      <c r="C81" s="5"/>
      <c r="D81" s="5"/>
      <c r="E81" s="5"/>
      <c r="F81" s="5"/>
      <c r="G81" s="5"/>
      <c r="H81" s="5"/>
      <c r="I81" s="5"/>
      <c r="J81" s="5"/>
      <c r="K81" s="5"/>
    </row>
    <row r="82" spans="1:11" ht="12.75">
      <c r="A82" s="5"/>
      <c r="B82" s="5"/>
      <c r="C82" s="5"/>
      <c r="D82" s="5"/>
      <c r="E82" s="5"/>
      <c r="F82" s="5"/>
      <c r="G82" s="5"/>
      <c r="H82" s="5"/>
      <c r="I82" s="5"/>
      <c r="J82" s="5"/>
      <c r="K82" s="5"/>
    </row>
    <row r="83" spans="1:11" ht="12.75">
      <c r="A83" s="5"/>
      <c r="B83" s="5"/>
      <c r="C83" s="5"/>
      <c r="D83" s="5"/>
      <c r="E83" s="5"/>
      <c r="F83" s="5"/>
      <c r="G83" s="5"/>
      <c r="H83" s="5"/>
      <c r="I83" s="5"/>
      <c r="J83" s="5"/>
      <c r="K83" s="5"/>
    </row>
    <row r="84" spans="1:11" ht="12.75">
      <c r="A84" s="5"/>
      <c r="B84" s="5"/>
      <c r="C84" s="5"/>
      <c r="D84" s="5"/>
      <c r="E84" s="5"/>
      <c r="F84" s="5"/>
      <c r="G84" s="5"/>
      <c r="H84" s="5"/>
      <c r="I84" s="5"/>
      <c r="J84" s="5"/>
      <c r="K84" s="5"/>
    </row>
    <row r="85" spans="1:11" ht="12.75">
      <c r="A85" s="5"/>
      <c r="B85" s="5"/>
      <c r="C85" s="5"/>
      <c r="D85" s="5"/>
      <c r="E85" s="5"/>
      <c r="F85" s="5"/>
      <c r="G85" s="5"/>
      <c r="H85" s="5"/>
      <c r="I85" s="5"/>
      <c r="J85" s="5"/>
      <c r="K85" s="5"/>
    </row>
    <row r="86" spans="1:11" ht="12.75">
      <c r="A86" s="5"/>
      <c r="B86" s="5"/>
      <c r="C86" s="5"/>
      <c r="D86" s="5"/>
      <c r="E86" s="5"/>
      <c r="F86" s="5"/>
      <c r="G86" s="5"/>
      <c r="H86" s="5"/>
      <c r="I86" s="5"/>
      <c r="J86" s="5"/>
      <c r="K86" s="5"/>
    </row>
    <row r="87" spans="1:11" ht="12.75">
      <c r="A87" s="5"/>
      <c r="B87" s="5"/>
      <c r="C87" s="5"/>
      <c r="D87" s="5"/>
      <c r="E87" s="5"/>
      <c r="F87" s="5"/>
      <c r="G87" s="5"/>
      <c r="H87" s="5"/>
      <c r="I87" s="5"/>
      <c r="J87" s="5"/>
      <c r="K87" s="5"/>
    </row>
    <row r="88" spans="1:11" ht="12.75">
      <c r="A88" s="5"/>
      <c r="B88" s="5"/>
      <c r="C88" s="5"/>
      <c r="D88" s="5"/>
      <c r="E88" s="5"/>
      <c r="F88" s="5"/>
      <c r="G88" s="5"/>
      <c r="H88" s="5"/>
      <c r="I88" s="5"/>
      <c r="J88" s="5"/>
      <c r="K88" s="5"/>
    </row>
    <row r="89" spans="1:11" ht="12.75">
      <c r="A89" s="5"/>
      <c r="B89" s="5"/>
      <c r="C89" s="5"/>
      <c r="D89" s="5"/>
      <c r="E89" s="5"/>
      <c r="F89" s="5"/>
      <c r="G89" s="5"/>
      <c r="H89" s="5"/>
      <c r="I89" s="5"/>
      <c r="J89" s="5"/>
      <c r="K89" s="5"/>
    </row>
    <row r="90" spans="1:11" ht="12.75">
      <c r="A90" s="5"/>
      <c r="B90" s="5"/>
      <c r="C90" s="5"/>
      <c r="D90" s="5"/>
      <c r="E90" s="5"/>
      <c r="F90" s="5"/>
      <c r="G90" s="5"/>
      <c r="H90" s="5"/>
      <c r="I90" s="5"/>
      <c r="J90" s="5"/>
      <c r="K90" s="5"/>
    </row>
    <row r="91" spans="1:11" ht="12.75">
      <c r="A91" s="5"/>
      <c r="B91" s="5"/>
      <c r="C91" s="5"/>
      <c r="D91" s="5"/>
      <c r="E91" s="5"/>
      <c r="F91" s="5"/>
      <c r="G91" s="5"/>
      <c r="H91" s="5"/>
      <c r="I91" s="5"/>
      <c r="J91" s="5"/>
      <c r="K91" s="5"/>
    </row>
    <row r="92" spans="1:11" ht="12.75">
      <c r="A92" s="5"/>
      <c r="B92" s="5"/>
      <c r="C92" s="5"/>
      <c r="D92" s="5"/>
      <c r="E92" s="5"/>
      <c r="F92" s="5"/>
      <c r="G92" s="5"/>
      <c r="H92" s="5"/>
      <c r="I92" s="5"/>
      <c r="J92" s="5"/>
      <c r="K92" s="5"/>
    </row>
    <row r="93" spans="1:11" ht="12.75">
      <c r="A93" s="5"/>
      <c r="B93" s="5"/>
      <c r="C93" s="5"/>
      <c r="D93" s="5"/>
      <c r="E93" s="5"/>
      <c r="F93" s="5"/>
      <c r="G93" s="5"/>
      <c r="H93" s="5"/>
      <c r="I93" s="5"/>
      <c r="J93" s="5"/>
      <c r="K93" s="5"/>
    </row>
  </sheetData>
  <sheetProtection/>
  <mergeCells count="4">
    <mergeCell ref="D9:D11"/>
    <mergeCell ref="D46:D48"/>
    <mergeCell ref="D30:D32"/>
    <mergeCell ref="E9:E11"/>
  </mergeCells>
  <printOptions horizontalCentered="1"/>
  <pageMargins left="0.7874015748031497" right="0.7874015748031497" top="0.5905511811023623" bottom="0.7874015748031497" header="0.5118110236220472" footer="0.5118110236220472"/>
  <pageSetup horizontalDpi="300" verticalDpi="300" orientation="portrait" paperSize="9" scale="77" r:id="rId1"/>
  <headerFooter alignWithMargins="0">
    <oddFooter>&amp;C&amp;P. oldal</oddFooter>
  </headerFooter>
  <rowBreaks count="2" manualBreakCount="2">
    <brk id="24" max="255" man="1"/>
    <brk id="40" max="255" man="1"/>
  </rowBreaks>
</worksheet>
</file>

<file path=xl/worksheets/sheet15.xml><?xml version="1.0" encoding="utf-8"?>
<worksheet xmlns="http://schemas.openxmlformats.org/spreadsheetml/2006/main" xmlns:r="http://schemas.openxmlformats.org/officeDocument/2006/relationships">
  <dimension ref="A1:AP39"/>
  <sheetViews>
    <sheetView view="pageBreakPreview" zoomScaleSheetLayoutView="100" zoomScalePageLayoutView="0" workbookViewId="0" topLeftCell="A1">
      <selection activeCell="A1" sqref="A1"/>
    </sheetView>
  </sheetViews>
  <sheetFormatPr defaultColWidth="9.140625" defaultRowHeight="12.75"/>
  <cols>
    <col min="1" max="1" width="46.140625" style="5" customWidth="1"/>
    <col min="2" max="2" width="11.8515625" style="5" customWidth="1"/>
    <col min="3" max="3" width="9.7109375" style="5" customWidth="1"/>
    <col min="4" max="4" width="9.57421875" style="5" customWidth="1"/>
    <col min="5" max="5" width="9.7109375" style="5" customWidth="1"/>
    <col min="6" max="6" width="9.57421875" style="5" customWidth="1"/>
    <col min="7" max="14" width="9.7109375" style="5" customWidth="1"/>
    <col min="15" max="15" width="9.8515625" style="111" bestFit="1" customWidth="1"/>
    <col min="16" max="16" width="9.140625" style="5" customWidth="1"/>
    <col min="17" max="17" width="9.8515625" style="5" bestFit="1" customWidth="1"/>
    <col min="18" max="42" width="9.140625" style="5" customWidth="1"/>
  </cols>
  <sheetData>
    <row r="1" ht="15.75">
      <c r="A1" s="41" t="s">
        <v>779</v>
      </c>
    </row>
    <row r="2" ht="15.75">
      <c r="A2" s="41"/>
    </row>
    <row r="3" spans="5:6" ht="20.25">
      <c r="E3" s="70"/>
      <c r="F3" s="70" t="s">
        <v>86</v>
      </c>
    </row>
    <row r="4" spans="5:6" ht="20.25">
      <c r="E4" s="70"/>
      <c r="F4" s="70" t="s">
        <v>411</v>
      </c>
    </row>
    <row r="5" ht="20.25">
      <c r="E5" s="70"/>
    </row>
    <row r="6" spans="1:15" ht="13.5" thickBot="1">
      <c r="A6" s="71"/>
      <c r="B6" s="71"/>
      <c r="C6" s="71"/>
      <c r="D6" s="71"/>
      <c r="E6" s="71"/>
      <c r="F6" s="71"/>
      <c r="G6" s="71"/>
      <c r="H6" s="71"/>
      <c r="I6" s="71"/>
      <c r="J6" s="71"/>
      <c r="K6" s="71"/>
      <c r="L6" s="71"/>
      <c r="M6" s="71"/>
      <c r="N6" s="71"/>
      <c r="O6" s="114"/>
    </row>
    <row r="7" spans="1:15" ht="26.25" thickBot="1">
      <c r="A7" s="72" t="s">
        <v>5</v>
      </c>
      <c r="B7" s="72" t="s">
        <v>499</v>
      </c>
      <c r="C7" s="72" t="s">
        <v>87</v>
      </c>
      <c r="D7" s="72" t="s">
        <v>88</v>
      </c>
      <c r="E7" s="72" t="s">
        <v>89</v>
      </c>
      <c r="F7" s="72" t="s">
        <v>90</v>
      </c>
      <c r="G7" s="72" t="s">
        <v>91</v>
      </c>
      <c r="H7" s="72" t="s">
        <v>92</v>
      </c>
      <c r="I7" s="72" t="s">
        <v>93</v>
      </c>
      <c r="J7" s="72" t="s">
        <v>94</v>
      </c>
      <c r="K7" s="72" t="s">
        <v>95</v>
      </c>
      <c r="L7" s="72" t="s">
        <v>96</v>
      </c>
      <c r="M7" s="72" t="s">
        <v>97</v>
      </c>
      <c r="N7" s="72" t="s">
        <v>98</v>
      </c>
      <c r="O7" s="114"/>
    </row>
    <row r="8" spans="1:15" ht="13.5" customHeight="1">
      <c r="A8" s="211" t="s">
        <v>99</v>
      </c>
      <c r="B8" s="133"/>
      <c r="C8" s="133"/>
      <c r="D8" s="133"/>
      <c r="E8" s="133"/>
      <c r="F8" s="133"/>
      <c r="G8" s="133"/>
      <c r="H8" s="133"/>
      <c r="I8" s="133"/>
      <c r="J8" s="133"/>
      <c r="K8" s="133"/>
      <c r="L8" s="133"/>
      <c r="M8" s="133"/>
      <c r="N8" s="133"/>
      <c r="O8" s="114"/>
    </row>
    <row r="9" spans="1:16" ht="13.5" customHeight="1">
      <c r="A9" s="73" t="s">
        <v>253</v>
      </c>
      <c r="B9" s="134">
        <f aca="true" t="shared" si="0" ref="B9:B18">SUM(C9:N9)</f>
        <v>811415</v>
      </c>
      <c r="C9" s="134">
        <v>67618</v>
      </c>
      <c r="D9" s="134">
        <v>67618</v>
      </c>
      <c r="E9" s="134">
        <v>67618</v>
      </c>
      <c r="F9" s="134">
        <v>67618</v>
      </c>
      <c r="G9" s="134">
        <v>67618</v>
      </c>
      <c r="H9" s="134">
        <v>67618</v>
      </c>
      <c r="I9" s="134">
        <v>67618</v>
      </c>
      <c r="J9" s="134">
        <v>67618</v>
      </c>
      <c r="K9" s="134">
        <v>67618</v>
      </c>
      <c r="L9" s="134">
        <v>67618</v>
      </c>
      <c r="M9" s="134">
        <v>67618</v>
      </c>
      <c r="N9" s="134">
        <v>67617</v>
      </c>
      <c r="O9" s="114">
        <v>676292</v>
      </c>
      <c r="P9" s="5">
        <v>811415</v>
      </c>
    </row>
    <row r="10" spans="1:16" ht="13.5" customHeight="1">
      <c r="A10" s="74" t="s">
        <v>254</v>
      </c>
      <c r="B10" s="134">
        <f t="shared" si="0"/>
        <v>1904108</v>
      </c>
      <c r="C10" s="135"/>
      <c r="D10" s="135"/>
      <c r="E10" s="135">
        <v>750000</v>
      </c>
      <c r="F10" s="135"/>
      <c r="G10" s="135"/>
      <c r="H10" s="135"/>
      <c r="I10" s="135"/>
      <c r="J10" s="135"/>
      <c r="K10" s="135">
        <v>756467</v>
      </c>
      <c r="L10" s="135"/>
      <c r="M10" s="135"/>
      <c r="N10" s="135">
        <v>397641</v>
      </c>
      <c r="O10" s="114">
        <v>1871391</v>
      </c>
      <c r="P10" s="5">
        <v>1904108</v>
      </c>
    </row>
    <row r="11" spans="1:16" ht="13.5" customHeight="1">
      <c r="A11" s="75" t="s">
        <v>255</v>
      </c>
      <c r="B11" s="135">
        <f t="shared" si="0"/>
        <v>485847.5</v>
      </c>
      <c r="C11" s="135">
        <f>$O$11/12</f>
        <v>39726.5</v>
      </c>
      <c r="D11" s="135">
        <f aca="true" t="shared" si="1" ref="D11:I11">$O$11/12</f>
        <v>39726.5</v>
      </c>
      <c r="E11" s="135">
        <f t="shared" si="1"/>
        <v>39726.5</v>
      </c>
      <c r="F11" s="135">
        <f t="shared" si="1"/>
        <v>39726.5</v>
      </c>
      <c r="G11" s="135">
        <f t="shared" si="1"/>
        <v>39726.5</v>
      </c>
      <c r="H11" s="135">
        <f t="shared" si="1"/>
        <v>39726.5</v>
      </c>
      <c r="I11" s="135">
        <f t="shared" si="1"/>
        <v>39726.5</v>
      </c>
      <c r="J11" s="135">
        <v>41227</v>
      </c>
      <c r="K11" s="135">
        <v>41227</v>
      </c>
      <c r="L11" s="135">
        <v>41227</v>
      </c>
      <c r="M11" s="135">
        <v>41227</v>
      </c>
      <c r="N11" s="135">
        <v>42854</v>
      </c>
      <c r="O11" s="114">
        <v>476718</v>
      </c>
      <c r="P11" s="5">
        <v>485848</v>
      </c>
    </row>
    <row r="12" spans="1:16" ht="13.5" customHeight="1">
      <c r="A12" s="75" t="s">
        <v>256</v>
      </c>
      <c r="B12" s="135">
        <f t="shared" si="0"/>
        <v>57499</v>
      </c>
      <c r="C12" s="135">
        <v>4792</v>
      </c>
      <c r="D12" s="135">
        <v>4792</v>
      </c>
      <c r="E12" s="135">
        <v>4792</v>
      </c>
      <c r="F12" s="135">
        <v>4792</v>
      </c>
      <c r="G12" s="135">
        <v>4792</v>
      </c>
      <c r="H12" s="135">
        <v>4792</v>
      </c>
      <c r="I12" s="135">
        <v>4792</v>
      </c>
      <c r="J12" s="135">
        <v>4792</v>
      </c>
      <c r="K12" s="135">
        <v>4792</v>
      </c>
      <c r="L12" s="135">
        <v>4792</v>
      </c>
      <c r="M12" s="135">
        <v>4792</v>
      </c>
      <c r="N12" s="135">
        <v>4787</v>
      </c>
      <c r="O12" s="114">
        <v>114337</v>
      </c>
      <c r="P12" s="5">
        <v>57499</v>
      </c>
    </row>
    <row r="13" spans="1:15" ht="13.5" customHeight="1">
      <c r="A13" s="75" t="s">
        <v>265</v>
      </c>
      <c r="B13" s="135">
        <f t="shared" si="0"/>
        <v>0</v>
      </c>
      <c r="C13" s="135"/>
      <c r="D13" s="135"/>
      <c r="E13" s="135"/>
      <c r="F13" s="135"/>
      <c r="G13" s="135"/>
      <c r="H13" s="135"/>
      <c r="I13" s="135"/>
      <c r="J13" s="135"/>
      <c r="K13" s="135"/>
      <c r="L13" s="135"/>
      <c r="M13" s="135"/>
      <c r="N13" s="135"/>
      <c r="O13" s="114">
        <v>0</v>
      </c>
    </row>
    <row r="14" spans="1:16" ht="13.5" customHeight="1">
      <c r="A14" s="75" t="s">
        <v>324</v>
      </c>
      <c r="B14" s="135">
        <f t="shared" si="0"/>
        <v>1679247</v>
      </c>
      <c r="C14" s="135">
        <v>200000</v>
      </c>
      <c r="D14" s="135">
        <v>200000</v>
      </c>
      <c r="E14" s="135"/>
      <c r="F14" s="135"/>
      <c r="G14" s="135"/>
      <c r="H14" s="135">
        <v>400000</v>
      </c>
      <c r="I14" s="135"/>
      <c r="J14" s="135"/>
      <c r="K14" s="135">
        <v>400000</v>
      </c>
      <c r="L14" s="135"/>
      <c r="M14" s="135">
        <v>400000</v>
      </c>
      <c r="N14" s="135">
        <v>79247</v>
      </c>
      <c r="O14" s="114">
        <v>1815851</v>
      </c>
      <c r="P14" s="5">
        <v>1679247</v>
      </c>
    </row>
    <row r="15" spans="1:42" s="199" customFormat="1" ht="13.5" customHeight="1">
      <c r="A15" s="213" t="s">
        <v>257</v>
      </c>
      <c r="B15" s="214">
        <f t="shared" si="0"/>
        <v>4938116.5</v>
      </c>
      <c r="C15" s="214">
        <f>SUM(C9:C14)</f>
        <v>312136.5</v>
      </c>
      <c r="D15" s="214">
        <f aca="true" t="shared" si="2" ref="D15:N15">SUM(D9:D14)</f>
        <v>312136.5</v>
      </c>
      <c r="E15" s="214">
        <f t="shared" si="2"/>
        <v>862136.5</v>
      </c>
      <c r="F15" s="214">
        <f t="shared" si="2"/>
        <v>112136.5</v>
      </c>
      <c r="G15" s="214">
        <f t="shared" si="2"/>
        <v>112136.5</v>
      </c>
      <c r="H15" s="214">
        <f t="shared" si="2"/>
        <v>512136.5</v>
      </c>
      <c r="I15" s="214">
        <f t="shared" si="2"/>
        <v>112136.5</v>
      </c>
      <c r="J15" s="214">
        <f t="shared" si="2"/>
        <v>113637</v>
      </c>
      <c r="K15" s="214">
        <f t="shared" si="2"/>
        <v>1270104</v>
      </c>
      <c r="L15" s="214">
        <f t="shared" si="2"/>
        <v>113637</v>
      </c>
      <c r="M15" s="214">
        <f t="shared" si="2"/>
        <v>513637</v>
      </c>
      <c r="N15" s="214">
        <f t="shared" si="2"/>
        <v>592146</v>
      </c>
      <c r="O15" s="215">
        <f>SUM(O9:O14)</f>
        <v>4954589</v>
      </c>
      <c r="P15" s="216">
        <f>SUM(P9:P14)</f>
        <v>4938117</v>
      </c>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row>
    <row r="16" spans="1:16" ht="13.5" customHeight="1">
      <c r="A16" s="75" t="s">
        <v>259</v>
      </c>
      <c r="B16" s="135">
        <f t="shared" si="0"/>
        <v>21765</v>
      </c>
      <c r="C16" s="135">
        <v>1813</v>
      </c>
      <c r="D16" s="135">
        <v>1813</v>
      </c>
      <c r="E16" s="135">
        <v>1813</v>
      </c>
      <c r="F16" s="135">
        <v>1813</v>
      </c>
      <c r="G16" s="135">
        <v>1813</v>
      </c>
      <c r="H16" s="135">
        <v>1813</v>
      </c>
      <c r="I16" s="135">
        <v>1813</v>
      </c>
      <c r="J16" s="135">
        <v>1813</v>
      </c>
      <c r="K16" s="135">
        <v>1813</v>
      </c>
      <c r="L16" s="135">
        <v>1813</v>
      </c>
      <c r="M16" s="135">
        <v>1813</v>
      </c>
      <c r="N16" s="135">
        <v>1822</v>
      </c>
      <c r="O16" s="114">
        <v>17854</v>
      </c>
      <c r="P16" s="5">
        <v>21765</v>
      </c>
    </row>
    <row r="17" spans="1:16" ht="13.5" customHeight="1">
      <c r="A17" s="75" t="s">
        <v>258</v>
      </c>
      <c r="B17" s="135">
        <f t="shared" si="0"/>
        <v>444762</v>
      </c>
      <c r="C17" s="135"/>
      <c r="D17" s="135">
        <v>54895</v>
      </c>
      <c r="E17" s="135"/>
      <c r="F17" s="135"/>
      <c r="G17" s="135"/>
      <c r="H17" s="135"/>
      <c r="I17" s="135"/>
      <c r="J17" s="135"/>
      <c r="K17" s="135">
        <v>389867</v>
      </c>
      <c r="L17" s="135"/>
      <c r="M17" s="135"/>
      <c r="N17" s="135"/>
      <c r="O17" s="114">
        <v>54895</v>
      </c>
      <c r="P17" s="5">
        <v>444762</v>
      </c>
    </row>
    <row r="18" spans="1:42" s="224" customFormat="1" ht="13.5" customHeight="1">
      <c r="A18" s="219" t="s">
        <v>260</v>
      </c>
      <c r="B18" s="220">
        <f t="shared" si="0"/>
        <v>466527</v>
      </c>
      <c r="C18" s="221">
        <f>SUM(C16:C17)</f>
        <v>1813</v>
      </c>
      <c r="D18" s="221">
        <f aca="true" t="shared" si="3" ref="D18:N18">SUM(D16:D17)</f>
        <v>56708</v>
      </c>
      <c r="E18" s="221">
        <f t="shared" si="3"/>
        <v>1813</v>
      </c>
      <c r="F18" s="221">
        <f t="shared" si="3"/>
        <v>1813</v>
      </c>
      <c r="G18" s="221">
        <f t="shared" si="3"/>
        <v>1813</v>
      </c>
      <c r="H18" s="221">
        <f t="shared" si="3"/>
        <v>1813</v>
      </c>
      <c r="I18" s="221">
        <f t="shared" si="3"/>
        <v>1813</v>
      </c>
      <c r="J18" s="221">
        <f t="shared" si="3"/>
        <v>1813</v>
      </c>
      <c r="K18" s="221">
        <f t="shared" si="3"/>
        <v>391680</v>
      </c>
      <c r="L18" s="221">
        <f t="shared" si="3"/>
        <v>1813</v>
      </c>
      <c r="M18" s="221">
        <f t="shared" si="3"/>
        <v>1813</v>
      </c>
      <c r="N18" s="221">
        <f t="shared" si="3"/>
        <v>1822</v>
      </c>
      <c r="O18" s="222">
        <f>SUM(O16:O17)</f>
        <v>72749</v>
      </c>
      <c r="P18" s="223">
        <f>SUM(P16:P17)</f>
        <v>466527</v>
      </c>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row>
    <row r="19" spans="1:16" ht="13.5" customHeight="1" thickBot="1">
      <c r="A19" s="217" t="s">
        <v>266</v>
      </c>
      <c r="B19" s="218">
        <f>SUM(B15,B18)</f>
        <v>5404643.5</v>
      </c>
      <c r="C19" s="218">
        <f>SUM(C9:C16)</f>
        <v>626086</v>
      </c>
      <c r="D19" s="218">
        <f aca="true" t="shared" si="4" ref="D19:N19">SUM(D9:D17)</f>
        <v>680981</v>
      </c>
      <c r="E19" s="218">
        <f t="shared" si="4"/>
        <v>1726086</v>
      </c>
      <c r="F19" s="218">
        <f t="shared" si="4"/>
        <v>226086</v>
      </c>
      <c r="G19" s="218">
        <f t="shared" si="4"/>
        <v>226086</v>
      </c>
      <c r="H19" s="218">
        <f t="shared" si="4"/>
        <v>1026086</v>
      </c>
      <c r="I19" s="218">
        <f t="shared" si="4"/>
        <v>226086</v>
      </c>
      <c r="J19" s="218">
        <f t="shared" si="4"/>
        <v>229087</v>
      </c>
      <c r="K19" s="218">
        <f t="shared" si="4"/>
        <v>2931888</v>
      </c>
      <c r="L19" s="218">
        <f t="shared" si="4"/>
        <v>229087</v>
      </c>
      <c r="M19" s="218">
        <f t="shared" si="4"/>
        <v>1029087</v>
      </c>
      <c r="N19" s="218">
        <f t="shared" si="4"/>
        <v>1186114</v>
      </c>
      <c r="O19" s="114">
        <f>SUM(O15,O18)</f>
        <v>5027338</v>
      </c>
      <c r="P19" s="111">
        <f>SUM(P15+P18)</f>
        <v>5404644</v>
      </c>
    </row>
    <row r="20" spans="1:16" ht="13.5" customHeight="1">
      <c r="A20" s="212" t="s">
        <v>100</v>
      </c>
      <c r="B20" s="136"/>
      <c r="C20" s="136"/>
      <c r="D20" s="136"/>
      <c r="E20" s="136"/>
      <c r="F20" s="136"/>
      <c r="G20" s="136"/>
      <c r="H20" s="136"/>
      <c r="I20" s="136"/>
      <c r="J20" s="136"/>
      <c r="K20" s="136"/>
      <c r="L20" s="136"/>
      <c r="M20" s="136"/>
      <c r="N20" s="136"/>
      <c r="O20" s="114"/>
      <c r="P20" s="111"/>
    </row>
    <row r="21" spans="1:16" ht="13.5" customHeight="1">
      <c r="A21" s="74" t="s">
        <v>114</v>
      </c>
      <c r="B21" s="134">
        <f aca="true" t="shared" si="5" ref="B21:B26">SUM(C21:N21)</f>
        <v>909999.25</v>
      </c>
      <c r="C21" s="134">
        <f>$O$21/12</f>
        <v>73514.91666666667</v>
      </c>
      <c r="D21" s="134">
        <f aca="true" t="shared" si="6" ref="D21:M21">$O$21/12</f>
        <v>73514.91666666667</v>
      </c>
      <c r="E21" s="134">
        <f t="shared" si="6"/>
        <v>73514.91666666667</v>
      </c>
      <c r="F21" s="134">
        <f t="shared" si="6"/>
        <v>73514.91666666667</v>
      </c>
      <c r="G21" s="134">
        <f t="shared" si="6"/>
        <v>73514.91666666667</v>
      </c>
      <c r="H21" s="134">
        <v>78710</v>
      </c>
      <c r="I21" s="134">
        <f t="shared" si="6"/>
        <v>73514.91666666667</v>
      </c>
      <c r="J21" s="134">
        <f t="shared" si="6"/>
        <v>73514.91666666667</v>
      </c>
      <c r="K21" s="134">
        <f t="shared" si="6"/>
        <v>73514.91666666667</v>
      </c>
      <c r="L21" s="134">
        <v>90944</v>
      </c>
      <c r="M21" s="134">
        <f t="shared" si="6"/>
        <v>73514.91666666667</v>
      </c>
      <c r="N21" s="134">
        <v>78711</v>
      </c>
      <c r="O21" s="114">
        <v>882179</v>
      </c>
      <c r="P21" s="111">
        <v>909999</v>
      </c>
    </row>
    <row r="22" spans="1:16" ht="13.5" customHeight="1">
      <c r="A22" s="75" t="s">
        <v>115</v>
      </c>
      <c r="B22" s="134">
        <f t="shared" si="5"/>
        <v>171624.75</v>
      </c>
      <c r="C22" s="135">
        <f>$O$22/12</f>
        <v>13883.75</v>
      </c>
      <c r="D22" s="135">
        <f aca="true" t="shared" si="7" ref="D22:M22">$O$22/12</f>
        <v>13883.75</v>
      </c>
      <c r="E22" s="135">
        <f t="shared" si="7"/>
        <v>13883.75</v>
      </c>
      <c r="F22" s="135">
        <f t="shared" si="7"/>
        <v>13883.75</v>
      </c>
      <c r="G22" s="135">
        <f t="shared" si="7"/>
        <v>13883.75</v>
      </c>
      <c r="H22" s="135">
        <v>15014</v>
      </c>
      <c r="I22" s="135">
        <f t="shared" si="7"/>
        <v>13883.75</v>
      </c>
      <c r="J22" s="135">
        <f t="shared" si="7"/>
        <v>13883.75</v>
      </c>
      <c r="K22" s="135">
        <f t="shared" si="7"/>
        <v>13883.75</v>
      </c>
      <c r="L22" s="135">
        <v>16643</v>
      </c>
      <c r="M22" s="135">
        <f t="shared" si="7"/>
        <v>13883.75</v>
      </c>
      <c r="N22" s="135">
        <v>15014</v>
      </c>
      <c r="O22" s="114">
        <v>166605</v>
      </c>
      <c r="P22" s="111">
        <v>171625</v>
      </c>
    </row>
    <row r="23" spans="1:16" ht="13.5" customHeight="1">
      <c r="A23" s="75" t="s">
        <v>116</v>
      </c>
      <c r="B23" s="134">
        <f t="shared" si="5"/>
        <v>1199490.4166666665</v>
      </c>
      <c r="C23" s="135">
        <f>$O$23/12</f>
        <v>95601.08333333333</v>
      </c>
      <c r="D23" s="135">
        <f>$O$23/12</f>
        <v>95601.08333333333</v>
      </c>
      <c r="E23" s="135">
        <f>$O$23/12</f>
        <v>95601.08333333333</v>
      </c>
      <c r="F23" s="135">
        <f>$O$23/12</f>
        <v>95601.08333333333</v>
      </c>
      <c r="G23" s="135">
        <f>$O$23/12</f>
        <v>95601.08333333333</v>
      </c>
      <c r="H23" s="135">
        <v>102301</v>
      </c>
      <c r="I23" s="135">
        <v>102301</v>
      </c>
      <c r="J23" s="135">
        <v>102301</v>
      </c>
      <c r="K23" s="135">
        <v>102301</v>
      </c>
      <c r="L23" s="135">
        <v>107563</v>
      </c>
      <c r="M23" s="135">
        <v>102301</v>
      </c>
      <c r="N23" s="135">
        <v>102417</v>
      </c>
      <c r="O23" s="114">
        <v>1147213</v>
      </c>
      <c r="P23" s="111">
        <v>1199490</v>
      </c>
    </row>
    <row r="24" spans="1:17" ht="13.5" customHeight="1">
      <c r="A24" s="75" t="s">
        <v>261</v>
      </c>
      <c r="B24" s="134">
        <f t="shared" si="5"/>
        <v>9120</v>
      </c>
      <c r="C24" s="135">
        <v>760</v>
      </c>
      <c r="D24" s="135">
        <v>760</v>
      </c>
      <c r="E24" s="135">
        <v>760</v>
      </c>
      <c r="F24" s="135">
        <v>760</v>
      </c>
      <c r="G24" s="135">
        <v>760</v>
      </c>
      <c r="H24" s="135">
        <v>760</v>
      </c>
      <c r="I24" s="135">
        <v>760</v>
      </c>
      <c r="J24" s="135">
        <v>760</v>
      </c>
      <c r="K24" s="135">
        <v>760</v>
      </c>
      <c r="L24" s="135">
        <v>760</v>
      </c>
      <c r="M24" s="135">
        <v>760</v>
      </c>
      <c r="N24" s="135">
        <v>760</v>
      </c>
      <c r="O24" s="114">
        <v>10762</v>
      </c>
      <c r="P24" s="111">
        <v>9120</v>
      </c>
      <c r="Q24" s="111"/>
    </row>
    <row r="25" spans="1:16" ht="13.5" customHeight="1">
      <c r="A25" s="75" t="s">
        <v>262</v>
      </c>
      <c r="B25" s="134">
        <f t="shared" si="5"/>
        <v>360102</v>
      </c>
      <c r="C25" s="135">
        <v>30000</v>
      </c>
      <c r="D25" s="135">
        <v>30000</v>
      </c>
      <c r="E25" s="135">
        <v>30000</v>
      </c>
      <c r="F25" s="135">
        <v>30000</v>
      </c>
      <c r="G25" s="135">
        <v>30000</v>
      </c>
      <c r="H25" s="135">
        <v>30000</v>
      </c>
      <c r="I25" s="135">
        <v>30000</v>
      </c>
      <c r="J25" s="135">
        <v>30000</v>
      </c>
      <c r="K25" s="135">
        <v>30000</v>
      </c>
      <c r="L25" s="135">
        <v>30000</v>
      </c>
      <c r="M25" s="135">
        <v>30000</v>
      </c>
      <c r="N25" s="135">
        <v>30102</v>
      </c>
      <c r="O25" s="114">
        <v>1166420</v>
      </c>
      <c r="P25" s="111">
        <v>360102</v>
      </c>
    </row>
    <row r="26" spans="1:16" ht="13.5" customHeight="1">
      <c r="A26" s="225" t="s">
        <v>263</v>
      </c>
      <c r="B26" s="133">
        <f t="shared" si="5"/>
        <v>0</v>
      </c>
      <c r="C26" s="136">
        <v>0</v>
      </c>
      <c r="D26" s="136"/>
      <c r="E26" s="136"/>
      <c r="F26" s="136"/>
      <c r="G26" s="136"/>
      <c r="H26" s="136"/>
      <c r="I26" s="136"/>
      <c r="J26" s="136"/>
      <c r="K26" s="136"/>
      <c r="L26" s="136"/>
      <c r="M26" s="136"/>
      <c r="N26" s="136"/>
      <c r="O26" s="114"/>
      <c r="P26" s="111"/>
    </row>
    <row r="27" spans="1:17" ht="13.5" customHeight="1">
      <c r="A27" s="226" t="s">
        <v>264</v>
      </c>
      <c r="B27" s="220">
        <f>SUM(B21:B26)</f>
        <v>2650336.4166666665</v>
      </c>
      <c r="C27" s="220">
        <f>SUM(C21:C26)</f>
        <v>213759.75</v>
      </c>
      <c r="D27" s="220">
        <f aca="true" t="shared" si="8" ref="D27:N27">SUM(D21:D26)</f>
        <v>213759.75</v>
      </c>
      <c r="E27" s="220">
        <f t="shared" si="8"/>
        <v>213759.75</v>
      </c>
      <c r="F27" s="220">
        <f t="shared" si="8"/>
        <v>213759.75</v>
      </c>
      <c r="G27" s="220">
        <f t="shared" si="8"/>
        <v>213759.75</v>
      </c>
      <c r="H27" s="220">
        <f t="shared" si="8"/>
        <v>226785</v>
      </c>
      <c r="I27" s="220">
        <f t="shared" si="8"/>
        <v>220459.6666666667</v>
      </c>
      <c r="J27" s="220">
        <f t="shared" si="8"/>
        <v>220459.6666666667</v>
      </c>
      <c r="K27" s="220">
        <f t="shared" si="8"/>
        <v>220459.6666666667</v>
      </c>
      <c r="L27" s="220">
        <f t="shared" si="8"/>
        <v>245910</v>
      </c>
      <c r="M27" s="220">
        <f t="shared" si="8"/>
        <v>220459.6666666667</v>
      </c>
      <c r="N27" s="227">
        <f t="shared" si="8"/>
        <v>227004</v>
      </c>
      <c r="O27" s="114">
        <f>SUM(O21:O25)</f>
        <v>3373179</v>
      </c>
      <c r="P27" s="111">
        <f>SUM(P21:P25)</f>
        <v>2650336</v>
      </c>
      <c r="Q27" s="111"/>
    </row>
    <row r="28" spans="1:16" ht="13.5" customHeight="1">
      <c r="A28" s="74" t="s">
        <v>117</v>
      </c>
      <c r="B28" s="134">
        <f>SUM(C28:N28)</f>
        <v>809247</v>
      </c>
      <c r="C28" s="134">
        <v>15000</v>
      </c>
      <c r="D28" s="134">
        <v>15000</v>
      </c>
      <c r="E28" s="134">
        <v>15000</v>
      </c>
      <c r="F28" s="134">
        <v>50000</v>
      </c>
      <c r="G28" s="134">
        <v>50000</v>
      </c>
      <c r="H28" s="134">
        <v>100000</v>
      </c>
      <c r="I28" s="134">
        <v>54668</v>
      </c>
      <c r="J28" s="134">
        <v>150000</v>
      </c>
      <c r="K28" s="134">
        <v>100000</v>
      </c>
      <c r="L28" s="134">
        <v>100000</v>
      </c>
      <c r="M28" s="134">
        <v>60000</v>
      </c>
      <c r="N28" s="134">
        <v>99579</v>
      </c>
      <c r="O28" s="114">
        <v>736281</v>
      </c>
      <c r="P28" s="111">
        <v>809247</v>
      </c>
    </row>
    <row r="29" spans="1:16" ht="13.5" customHeight="1">
      <c r="A29" s="75" t="s">
        <v>118</v>
      </c>
      <c r="B29" s="135">
        <f>SUM(C29:N29)</f>
        <v>704044</v>
      </c>
      <c r="C29" s="135"/>
      <c r="D29" s="135"/>
      <c r="E29" s="135">
        <v>10000</v>
      </c>
      <c r="F29" s="135">
        <v>10000</v>
      </c>
      <c r="G29" s="135">
        <v>50000</v>
      </c>
      <c r="H29" s="135">
        <v>100000</v>
      </c>
      <c r="I29" s="135">
        <v>180000</v>
      </c>
      <c r="J29" s="135">
        <v>20000</v>
      </c>
      <c r="K29" s="135">
        <v>180000</v>
      </c>
      <c r="L29" s="135">
        <v>66000</v>
      </c>
      <c r="M29" s="135">
        <v>14615</v>
      </c>
      <c r="N29" s="135">
        <v>73429</v>
      </c>
      <c r="O29" s="114">
        <v>574615</v>
      </c>
      <c r="P29" s="111">
        <v>704044</v>
      </c>
    </row>
    <row r="30" spans="1:16" ht="13.5" customHeight="1">
      <c r="A30" s="75" t="s">
        <v>119</v>
      </c>
      <c r="B30" s="135">
        <f>SUM(C30:N30)</f>
        <v>800</v>
      </c>
      <c r="C30" s="135"/>
      <c r="D30" s="135"/>
      <c r="E30" s="135"/>
      <c r="F30" s="135"/>
      <c r="G30" s="135"/>
      <c r="H30" s="135"/>
      <c r="I30" s="135">
        <v>800</v>
      </c>
      <c r="J30" s="135"/>
      <c r="K30" s="135"/>
      <c r="L30" s="135"/>
      <c r="M30" s="135"/>
      <c r="N30" s="135"/>
      <c r="O30" s="114">
        <v>800</v>
      </c>
      <c r="P30" s="111">
        <v>800</v>
      </c>
    </row>
    <row r="31" spans="1:16" ht="13.5" customHeight="1">
      <c r="A31" s="225" t="s">
        <v>323</v>
      </c>
      <c r="B31" s="136">
        <f>SUM(C31:N31)</f>
        <v>57463</v>
      </c>
      <c r="C31" s="136"/>
      <c r="D31" s="136"/>
      <c r="E31" s="136"/>
      <c r="F31" s="136"/>
      <c r="G31" s="136"/>
      <c r="H31" s="136"/>
      <c r="I31" s="136"/>
      <c r="J31" s="136"/>
      <c r="K31" s="136"/>
      <c r="L31" s="136"/>
      <c r="M31" s="136"/>
      <c r="N31" s="136">
        <v>57463</v>
      </c>
      <c r="O31" s="114">
        <v>342463</v>
      </c>
      <c r="P31" s="111">
        <v>57463</v>
      </c>
    </row>
    <row r="32" spans="1:16" ht="13.5" customHeight="1">
      <c r="A32" s="712" t="s">
        <v>759</v>
      </c>
      <c r="B32" s="136">
        <f>SUM(C32:N32)</f>
        <v>1182754</v>
      </c>
      <c r="C32" s="136"/>
      <c r="D32" s="136"/>
      <c r="E32" s="136"/>
      <c r="F32" s="136"/>
      <c r="G32" s="136"/>
      <c r="H32" s="136"/>
      <c r="I32" s="136"/>
      <c r="J32" s="136"/>
      <c r="K32" s="136"/>
      <c r="L32" s="136"/>
      <c r="M32" s="136"/>
      <c r="N32" s="713">
        <v>1182754</v>
      </c>
      <c r="O32" s="114"/>
      <c r="P32" s="111">
        <v>1182754</v>
      </c>
    </row>
    <row r="33" spans="1:16" ht="12.75" customHeight="1">
      <c r="A33" s="226" t="s">
        <v>760</v>
      </c>
      <c r="B33" s="220">
        <f>SUM(B28:B32)</f>
        <v>2754308</v>
      </c>
      <c r="C33" s="220">
        <v>46000</v>
      </c>
      <c r="D33" s="220">
        <f aca="true" t="shared" si="9" ref="D33:M33">SUM(D28:D31)</f>
        <v>15000</v>
      </c>
      <c r="E33" s="220">
        <f t="shared" si="9"/>
        <v>25000</v>
      </c>
      <c r="F33" s="220">
        <f t="shared" si="9"/>
        <v>60000</v>
      </c>
      <c r="G33" s="220">
        <f t="shared" si="9"/>
        <v>100000</v>
      </c>
      <c r="H33" s="220">
        <f t="shared" si="9"/>
        <v>200000</v>
      </c>
      <c r="I33" s="220">
        <f t="shared" si="9"/>
        <v>235468</v>
      </c>
      <c r="J33" s="220">
        <f t="shared" si="9"/>
        <v>170000</v>
      </c>
      <c r="K33" s="220">
        <f t="shared" si="9"/>
        <v>280000</v>
      </c>
      <c r="L33" s="220">
        <f t="shared" si="9"/>
        <v>166000</v>
      </c>
      <c r="M33" s="220">
        <f t="shared" si="9"/>
        <v>74615</v>
      </c>
      <c r="N33" s="227">
        <f>SUM(N28:N32)</f>
        <v>1413225</v>
      </c>
      <c r="O33" s="114">
        <f>SUM(O28:O31)</f>
        <v>1654159</v>
      </c>
      <c r="P33" s="111">
        <f>SUM(P28:P32)</f>
        <v>2754308</v>
      </c>
    </row>
    <row r="34" spans="1:16" ht="13.5" customHeight="1" thickBot="1">
      <c r="A34" s="76" t="s">
        <v>761</v>
      </c>
      <c r="B34" s="137">
        <f>SUM(B27,B33)</f>
        <v>5404644.416666666</v>
      </c>
      <c r="C34" s="137">
        <f>SUM(C27,C33)</f>
        <v>259759.75</v>
      </c>
      <c r="D34" s="137">
        <f aca="true" t="shared" si="10" ref="D34:N34">SUM(D27,D33)</f>
        <v>228759.75</v>
      </c>
      <c r="E34" s="137">
        <f t="shared" si="10"/>
        <v>238759.75</v>
      </c>
      <c r="F34" s="137">
        <f t="shared" si="10"/>
        <v>273759.75</v>
      </c>
      <c r="G34" s="137">
        <f t="shared" si="10"/>
        <v>313759.75</v>
      </c>
      <c r="H34" s="137">
        <f t="shared" si="10"/>
        <v>426785</v>
      </c>
      <c r="I34" s="137">
        <f t="shared" si="10"/>
        <v>455927.6666666667</v>
      </c>
      <c r="J34" s="137">
        <f t="shared" si="10"/>
        <v>390459.6666666667</v>
      </c>
      <c r="K34" s="137">
        <f t="shared" si="10"/>
        <v>500459.6666666667</v>
      </c>
      <c r="L34" s="137">
        <f t="shared" si="10"/>
        <v>411910</v>
      </c>
      <c r="M34" s="137">
        <f t="shared" si="10"/>
        <v>295074.6666666667</v>
      </c>
      <c r="N34" s="137">
        <f t="shared" si="10"/>
        <v>1640229</v>
      </c>
      <c r="O34" s="114">
        <f>SUM(O27,O33)</f>
        <v>5027338</v>
      </c>
      <c r="P34" s="111">
        <f>SUM(P27,P33)</f>
        <v>5404644</v>
      </c>
    </row>
    <row r="36" ht="12.75">
      <c r="B36" s="111"/>
    </row>
    <row r="38" ht="12.75">
      <c r="D38" s="111"/>
    </row>
    <row r="39" ht="12.75">
      <c r="D39" s="111"/>
    </row>
    <row r="49" ht="14.25" customHeight="1"/>
    <row r="50" ht="14.25" customHeight="1"/>
    <row r="51" ht="13.5" customHeight="1"/>
    <row r="52" ht="13.5" customHeight="1"/>
    <row r="53" ht="13.5" customHeight="1"/>
    <row r="54" ht="13.5" customHeight="1"/>
    <row r="55" ht="13.5" customHeight="1"/>
    <row r="56" ht="13.5" customHeight="1"/>
    <row r="57" ht="13.5" customHeight="1"/>
    <row r="58" ht="13.5" customHeight="1"/>
    <row r="59" ht="14.25" customHeight="1"/>
    <row r="60" ht="13.5" customHeight="1"/>
    <row r="61" ht="13.5" customHeight="1"/>
  </sheetData>
  <sheetProtection/>
  <printOptions horizontalCentered="1"/>
  <pageMargins left="0.3937007874015748" right="0.3937007874015748" top="0.5905511811023623" bottom="0.5905511811023623" header="0.5118110236220472" footer="0.5118110236220472"/>
  <pageSetup horizontalDpi="300" verticalDpi="300" orientation="portrait" paperSize="9" scale="55" r:id="rId1"/>
  <headerFooter alignWithMargins="0">
    <oddFooter>&amp;C&amp;P. oldal</oddFooter>
  </headerFooter>
</worksheet>
</file>

<file path=xl/worksheets/sheet16.xml><?xml version="1.0" encoding="utf-8"?>
<worksheet xmlns="http://schemas.openxmlformats.org/spreadsheetml/2006/main" xmlns:r="http://schemas.openxmlformats.org/officeDocument/2006/relationships">
  <dimension ref="A1:L25"/>
  <sheetViews>
    <sheetView zoomScalePageLayoutView="0" workbookViewId="0" topLeftCell="A1">
      <selection activeCell="A1" sqref="A1:K1"/>
    </sheetView>
  </sheetViews>
  <sheetFormatPr defaultColWidth="9.140625" defaultRowHeight="12.75"/>
  <cols>
    <col min="1" max="1" width="9.140625" style="241" customWidth="1"/>
    <col min="2" max="2" width="26.00390625" style="241" customWidth="1"/>
    <col min="3" max="3" width="9.00390625" style="241" customWidth="1"/>
    <col min="4" max="4" width="9.8515625" style="241" customWidth="1"/>
    <col min="5" max="5" width="9.421875" style="241" customWidth="1"/>
    <col min="6" max="9" width="9.140625" style="241" customWidth="1"/>
    <col min="10" max="10" width="8.421875" style="241" customWidth="1"/>
    <col min="11" max="11" width="8.57421875" style="241" customWidth="1"/>
    <col min="12" max="16384" width="9.140625" style="241" customWidth="1"/>
  </cols>
  <sheetData>
    <row r="1" spans="1:11" ht="21.75" customHeight="1">
      <c r="A1" s="803" t="s">
        <v>780</v>
      </c>
      <c r="B1" s="804"/>
      <c r="C1" s="804"/>
      <c r="D1" s="804"/>
      <c r="E1" s="804"/>
      <c r="F1" s="804"/>
      <c r="G1" s="804"/>
      <c r="H1" s="804"/>
      <c r="I1" s="804"/>
      <c r="J1" s="804"/>
      <c r="K1" s="804"/>
    </row>
    <row r="4" spans="1:11" ht="15.75">
      <c r="A4" s="805" t="s">
        <v>297</v>
      </c>
      <c r="B4" s="806"/>
      <c r="C4" s="806"/>
      <c r="D4" s="806"/>
      <c r="E4" s="806"/>
      <c r="F4" s="806"/>
      <c r="G4" s="806"/>
      <c r="H4" s="806"/>
      <c r="I4" s="806"/>
      <c r="J4" s="806"/>
      <c r="K4" s="806"/>
    </row>
    <row r="5" spans="1:11" ht="15.75">
      <c r="A5" s="805" t="s">
        <v>387</v>
      </c>
      <c r="B5" s="807"/>
      <c r="C5" s="807"/>
      <c r="D5" s="807"/>
      <c r="E5" s="807"/>
      <c r="F5" s="807"/>
      <c r="G5" s="807"/>
      <c r="H5" s="807"/>
      <c r="I5" s="807"/>
      <c r="J5" s="807"/>
      <c r="K5" s="807"/>
    </row>
    <row r="7" spans="1:11" ht="15.75">
      <c r="A7" s="805" t="s">
        <v>298</v>
      </c>
      <c r="B7" s="806"/>
      <c r="C7" s="806"/>
      <c r="D7" s="806"/>
      <c r="E7" s="806"/>
      <c r="F7" s="806"/>
      <c r="G7" s="806"/>
      <c r="H7" s="806"/>
      <c r="I7" s="806"/>
      <c r="J7" s="806"/>
      <c r="K7" s="806"/>
    </row>
    <row r="8" spans="9:10" ht="15">
      <c r="I8" s="246" t="s">
        <v>300</v>
      </c>
      <c r="J8" s="246"/>
    </row>
    <row r="9" spans="1:12" ht="36.75" customHeight="1">
      <c r="A9" s="242"/>
      <c r="B9" s="243" t="s">
        <v>5</v>
      </c>
      <c r="C9" s="243">
        <v>2019</v>
      </c>
      <c r="D9" s="243">
        <v>2020</v>
      </c>
      <c r="E9" s="243">
        <v>2021</v>
      </c>
      <c r="F9" s="243">
        <v>2022</v>
      </c>
      <c r="G9" s="243">
        <v>2023</v>
      </c>
      <c r="H9" s="243">
        <v>2024</v>
      </c>
      <c r="I9" s="243">
        <v>2025</v>
      </c>
      <c r="J9" s="716"/>
      <c r="K9" s="716"/>
      <c r="L9" s="263"/>
    </row>
    <row r="10" spans="1:12" ht="46.5" customHeight="1">
      <c r="A10" s="243" t="s">
        <v>8</v>
      </c>
      <c r="B10" s="244" t="s">
        <v>296</v>
      </c>
      <c r="C10" s="245" t="s">
        <v>294</v>
      </c>
      <c r="D10" s="245" t="s">
        <v>294</v>
      </c>
      <c r="E10" s="245" t="s">
        <v>294</v>
      </c>
      <c r="F10" s="245" t="s">
        <v>294</v>
      </c>
      <c r="G10" s="245" t="s">
        <v>294</v>
      </c>
      <c r="H10" s="245" t="s">
        <v>294</v>
      </c>
      <c r="I10" s="245" t="s">
        <v>295</v>
      </c>
      <c r="J10" s="717"/>
      <c r="K10" s="717"/>
      <c r="L10" s="263"/>
    </row>
    <row r="18" ht="15">
      <c r="J18" s="263"/>
    </row>
    <row r="21" spans="8:10" ht="15.75">
      <c r="H21" s="4"/>
      <c r="I21" s="4"/>
      <c r="J21" s="4"/>
    </row>
    <row r="22" spans="8:10" ht="15.75">
      <c r="H22" s="4"/>
      <c r="I22" s="4"/>
      <c r="J22" s="4"/>
    </row>
    <row r="23" spans="3:12" ht="15.75">
      <c r="C23" s="265"/>
      <c r="H23" s="4"/>
      <c r="I23" s="4"/>
      <c r="L23" s="4"/>
    </row>
    <row r="24" spans="8:10" ht="15.75">
      <c r="H24" s="4"/>
      <c r="I24" s="4"/>
      <c r="J24" s="4"/>
    </row>
    <row r="25" ht="15">
      <c r="C25" s="241" t="s">
        <v>383</v>
      </c>
    </row>
  </sheetData>
  <sheetProtection/>
  <mergeCells count="4">
    <mergeCell ref="A1:K1"/>
    <mergeCell ref="A7:K7"/>
    <mergeCell ref="A5:K5"/>
    <mergeCell ref="A4:K4"/>
  </mergeCells>
  <printOptions horizontalCentered="1"/>
  <pageMargins left="0.7086614173228347" right="0.7086614173228347" top="0.7480314960629921" bottom="0.7480314960629921" header="0.31496062992125984" footer="0.31496062992125984"/>
  <pageSetup horizontalDpi="600" verticalDpi="600" orientation="portrait" paperSize="9" scale="75" r:id="rId1"/>
  <headerFooter>
    <oddFooter>&amp;C&amp;P. oldal</oddFooter>
  </headerFooter>
</worksheet>
</file>

<file path=xl/worksheets/sheet17.xml><?xml version="1.0" encoding="utf-8"?>
<worksheet xmlns="http://schemas.openxmlformats.org/spreadsheetml/2006/main" xmlns:r="http://schemas.openxmlformats.org/officeDocument/2006/relationships">
  <dimension ref="A1:I81"/>
  <sheetViews>
    <sheetView zoomScalePageLayoutView="0" workbookViewId="0" topLeftCell="A1">
      <selection activeCell="A1" sqref="A1:D1"/>
    </sheetView>
  </sheetViews>
  <sheetFormatPr defaultColWidth="9.140625" defaultRowHeight="12.75"/>
  <cols>
    <col min="2" max="2" width="23.140625" style="0" customWidth="1"/>
    <col min="3" max="3" width="44.140625" style="0" customWidth="1"/>
    <col min="4" max="4" width="13.7109375" style="0" customWidth="1"/>
  </cols>
  <sheetData>
    <row r="1" spans="1:9" ht="15.75">
      <c r="A1" s="808" t="s">
        <v>781</v>
      </c>
      <c r="B1" s="808"/>
      <c r="C1" s="808"/>
      <c r="D1" s="808"/>
      <c r="E1" s="5"/>
      <c r="F1" s="5"/>
      <c r="G1" s="5"/>
      <c r="H1" s="5"/>
      <c r="I1" s="5"/>
    </row>
    <row r="2" spans="2:9" ht="15.75">
      <c r="B2" s="4"/>
      <c r="C2" s="5"/>
      <c r="D2" s="5"/>
      <c r="E2" s="5"/>
      <c r="F2" s="5"/>
      <c r="G2" s="5"/>
      <c r="H2" s="5"/>
      <c r="I2" s="5"/>
    </row>
    <row r="3" spans="2:9" ht="12.75">
      <c r="B3" s="5"/>
      <c r="C3" s="5"/>
      <c r="D3" s="5"/>
      <c r="E3" s="5"/>
      <c r="F3" s="5"/>
      <c r="G3" s="5"/>
      <c r="H3" s="5"/>
      <c r="I3" s="5"/>
    </row>
    <row r="4" spans="2:9" ht="15.75">
      <c r="B4" s="5"/>
      <c r="C4" s="6" t="s">
        <v>154</v>
      </c>
      <c r="D4" s="5"/>
      <c r="E4" s="5"/>
      <c r="F4" s="5"/>
      <c r="G4" s="5"/>
      <c r="H4" s="5"/>
      <c r="I4" s="5"/>
    </row>
    <row r="5" spans="2:9" ht="15.75">
      <c r="B5" s="5"/>
      <c r="C5" s="6" t="s">
        <v>105</v>
      </c>
      <c r="D5" s="5"/>
      <c r="E5" s="5"/>
      <c r="F5" s="5"/>
      <c r="G5" s="5"/>
      <c r="H5" s="5"/>
      <c r="I5" s="5"/>
    </row>
    <row r="6" spans="2:9" ht="15.75">
      <c r="B6" s="5"/>
      <c r="C6" s="6"/>
      <c r="D6" s="5"/>
      <c r="E6" s="5"/>
      <c r="F6" s="5"/>
      <c r="G6" s="5"/>
      <c r="H6" s="5"/>
      <c r="I6" s="5"/>
    </row>
    <row r="7" spans="2:9" ht="12.75">
      <c r="B7" s="5"/>
      <c r="C7" s="5"/>
      <c r="D7" s="5"/>
      <c r="E7" s="5"/>
      <c r="F7" s="5"/>
      <c r="G7" s="5"/>
      <c r="H7" s="5"/>
      <c r="I7" s="5"/>
    </row>
    <row r="8" spans="2:9" ht="12.75">
      <c r="B8" s="5"/>
      <c r="C8" s="127" t="s">
        <v>113</v>
      </c>
      <c r="D8" s="5"/>
      <c r="E8" s="5"/>
      <c r="F8" s="5"/>
      <c r="G8" s="5"/>
      <c r="H8" s="5"/>
      <c r="I8" s="5"/>
    </row>
    <row r="9" spans="1:9" ht="15" customHeight="1">
      <c r="A9" s="280" t="s">
        <v>470</v>
      </c>
      <c r="B9" s="80" t="s">
        <v>5</v>
      </c>
      <c r="C9" s="82"/>
      <c r="D9" s="81" t="s">
        <v>6</v>
      </c>
      <c r="E9" s="5"/>
      <c r="F9" s="5"/>
      <c r="G9" s="5"/>
      <c r="H9" s="5"/>
      <c r="I9" s="5"/>
    </row>
    <row r="10" spans="1:9" ht="25.5">
      <c r="A10" s="281" t="s">
        <v>473</v>
      </c>
      <c r="B10" s="93" t="s">
        <v>141</v>
      </c>
      <c r="C10" s="93" t="s">
        <v>122</v>
      </c>
      <c r="D10" s="164">
        <v>49151</v>
      </c>
      <c r="E10" s="5"/>
      <c r="F10" s="5"/>
      <c r="G10" s="5"/>
      <c r="H10" s="5"/>
      <c r="I10" s="5"/>
    </row>
    <row r="11" spans="1:9" ht="25.5">
      <c r="A11" s="281" t="s">
        <v>473</v>
      </c>
      <c r="B11" s="93" t="s">
        <v>322</v>
      </c>
      <c r="C11" s="93" t="s">
        <v>122</v>
      </c>
      <c r="D11" s="123">
        <v>4883</v>
      </c>
      <c r="E11" s="5"/>
      <c r="F11" s="5"/>
      <c r="G11" s="5"/>
      <c r="H11" s="5"/>
      <c r="I11" s="5"/>
    </row>
    <row r="12" spans="1:9" ht="25.5">
      <c r="A12" s="281" t="s">
        <v>473</v>
      </c>
      <c r="B12" s="94" t="s">
        <v>123</v>
      </c>
      <c r="C12" s="94" t="s">
        <v>109</v>
      </c>
      <c r="D12" s="124">
        <v>11560</v>
      </c>
      <c r="E12" s="5"/>
      <c r="F12" s="5"/>
      <c r="G12" s="5"/>
      <c r="H12" s="5"/>
      <c r="I12" s="5"/>
    </row>
    <row r="13" spans="1:9" ht="38.25">
      <c r="A13" s="281" t="s">
        <v>473</v>
      </c>
      <c r="B13" s="94" t="s">
        <v>469</v>
      </c>
      <c r="C13" s="94" t="s">
        <v>485</v>
      </c>
      <c r="D13" s="124">
        <v>650</v>
      </c>
      <c r="E13" s="5"/>
      <c r="F13" s="5"/>
      <c r="G13" s="5"/>
      <c r="H13" s="5"/>
      <c r="I13" s="5"/>
    </row>
    <row r="14" spans="1:9" ht="63.75">
      <c r="A14" s="281" t="s">
        <v>474</v>
      </c>
      <c r="B14" s="94" t="s">
        <v>466</v>
      </c>
      <c r="C14" s="94" t="s">
        <v>480</v>
      </c>
      <c r="D14" s="270">
        <v>1900</v>
      </c>
      <c r="E14" s="5"/>
      <c r="F14" s="5"/>
      <c r="G14" s="5"/>
      <c r="H14" s="5"/>
      <c r="I14" s="5"/>
    </row>
    <row r="15" spans="1:9" ht="38.25">
      <c r="A15" s="281" t="s">
        <v>471</v>
      </c>
      <c r="B15" s="158" t="s">
        <v>467</v>
      </c>
      <c r="C15" s="159" t="s">
        <v>476</v>
      </c>
      <c r="D15" s="165">
        <v>4076</v>
      </c>
      <c r="E15" s="5"/>
      <c r="F15" s="5"/>
      <c r="G15" s="5"/>
      <c r="H15" s="5"/>
      <c r="I15" s="5"/>
    </row>
    <row r="16" spans="1:9" ht="25.5">
      <c r="A16" s="281" t="s">
        <v>471</v>
      </c>
      <c r="B16" s="158" t="s">
        <v>468</v>
      </c>
      <c r="C16" s="282" t="s">
        <v>475</v>
      </c>
      <c r="D16" s="165">
        <v>147</v>
      </c>
      <c r="E16" s="5"/>
      <c r="F16" s="5"/>
      <c r="G16" s="5"/>
      <c r="H16" s="5"/>
      <c r="I16" s="5"/>
    </row>
    <row r="17" spans="1:9" ht="51">
      <c r="A17" s="281" t="s">
        <v>472</v>
      </c>
      <c r="B17" s="160" t="s">
        <v>140</v>
      </c>
      <c r="C17" s="161" t="s">
        <v>386</v>
      </c>
      <c r="D17" s="270">
        <v>10612</v>
      </c>
      <c r="E17" s="5"/>
      <c r="F17" s="5"/>
      <c r="G17" s="5"/>
      <c r="H17" s="5"/>
      <c r="I17" s="5"/>
    </row>
    <row r="18" spans="1:9" ht="12.75">
      <c r="A18" s="143"/>
      <c r="B18" s="12" t="s">
        <v>110</v>
      </c>
      <c r="C18" s="12"/>
      <c r="D18" s="125">
        <f>SUM(D10:D17)</f>
        <v>82979</v>
      </c>
      <c r="E18" s="5"/>
      <c r="F18" s="5"/>
      <c r="G18" s="5"/>
      <c r="H18" s="5"/>
      <c r="I18" s="5"/>
    </row>
    <row r="19" spans="2:9" ht="12.75">
      <c r="B19" s="5"/>
      <c r="C19" s="5"/>
      <c r="D19" s="5"/>
      <c r="E19" s="5"/>
      <c r="F19" s="5"/>
      <c r="G19" s="5"/>
      <c r="H19" s="5"/>
      <c r="I19" s="5"/>
    </row>
    <row r="20" spans="2:9" ht="12.75">
      <c r="B20" s="5"/>
      <c r="C20" s="5"/>
      <c r="D20" s="5"/>
      <c r="E20" s="5"/>
      <c r="F20" s="5"/>
      <c r="G20" s="5"/>
      <c r="H20" s="5"/>
      <c r="I20" s="5"/>
    </row>
    <row r="21" spans="2:9" ht="12.75">
      <c r="B21" s="5"/>
      <c r="C21" s="5"/>
      <c r="D21" s="5"/>
      <c r="E21" s="5"/>
      <c r="F21" s="5"/>
      <c r="G21" s="5"/>
      <c r="H21" s="5"/>
      <c r="I21" s="5"/>
    </row>
    <row r="22" spans="2:9" ht="12.75">
      <c r="B22" s="5"/>
      <c r="C22" s="5"/>
      <c r="D22" s="5"/>
      <c r="E22" s="5"/>
      <c r="F22" s="5"/>
      <c r="G22" s="5"/>
      <c r="H22" s="5"/>
      <c r="I22" s="5"/>
    </row>
    <row r="23" spans="2:9" ht="12.75">
      <c r="B23" s="5"/>
      <c r="C23" s="5"/>
      <c r="D23" s="5"/>
      <c r="E23" s="5"/>
      <c r="F23" s="5"/>
      <c r="G23" s="5"/>
      <c r="H23" s="5"/>
      <c r="I23" s="5"/>
    </row>
    <row r="24" spans="2:9" ht="12.75">
      <c r="B24" s="5"/>
      <c r="C24" s="5"/>
      <c r="D24" s="5"/>
      <c r="E24" s="5"/>
      <c r="F24" s="5"/>
      <c r="G24" s="5"/>
      <c r="H24" s="5"/>
      <c r="I24" s="5"/>
    </row>
    <row r="25" spans="2:9" ht="12.75">
      <c r="B25" s="5"/>
      <c r="C25" s="5"/>
      <c r="D25" s="5"/>
      <c r="E25" s="5"/>
      <c r="F25" s="5"/>
      <c r="G25" s="5"/>
      <c r="H25" s="5"/>
      <c r="I25" s="5"/>
    </row>
    <row r="26" spans="2:9" ht="12.75">
      <c r="B26" s="5"/>
      <c r="C26" s="5"/>
      <c r="D26" s="5"/>
      <c r="E26" s="5"/>
      <c r="F26" s="5"/>
      <c r="G26" s="5"/>
      <c r="H26" s="5"/>
      <c r="I26" s="5"/>
    </row>
    <row r="27" spans="2:9" ht="12.75">
      <c r="B27" s="5"/>
      <c r="C27" s="5"/>
      <c r="D27" s="5"/>
      <c r="E27" s="5"/>
      <c r="F27" s="5"/>
      <c r="G27" s="5"/>
      <c r="H27" s="5"/>
      <c r="I27" s="5"/>
    </row>
    <row r="28" spans="2:9" ht="12.75">
      <c r="B28" s="5"/>
      <c r="C28" s="5"/>
      <c r="D28" s="5"/>
      <c r="E28" s="5"/>
      <c r="F28" s="5"/>
      <c r="G28" s="5"/>
      <c r="H28" s="5"/>
      <c r="I28" s="5"/>
    </row>
    <row r="29" spans="2:9" ht="12.75">
      <c r="B29" s="5"/>
      <c r="C29" s="5"/>
      <c r="D29" s="5"/>
      <c r="E29" s="5"/>
      <c r="F29" s="5"/>
      <c r="G29" s="5"/>
      <c r="H29" s="5"/>
      <c r="I29" s="5"/>
    </row>
    <row r="30" spans="2:9" ht="12.75">
      <c r="B30" s="5"/>
      <c r="C30" s="5"/>
      <c r="D30" s="5"/>
      <c r="E30" s="5"/>
      <c r="F30" s="5"/>
      <c r="G30" s="5"/>
      <c r="H30" s="5"/>
      <c r="I30" s="5"/>
    </row>
    <row r="31" spans="2:9" ht="12.75">
      <c r="B31" s="5"/>
      <c r="C31" s="5"/>
      <c r="D31" s="5"/>
      <c r="E31" s="5"/>
      <c r="F31" s="5"/>
      <c r="G31" s="5"/>
      <c r="H31" s="5"/>
      <c r="I31" s="5"/>
    </row>
    <row r="32" spans="2:9" ht="12.75">
      <c r="B32" s="5"/>
      <c r="C32" s="5"/>
      <c r="D32" s="5"/>
      <c r="E32" s="5"/>
      <c r="F32" s="5"/>
      <c r="G32" s="5"/>
      <c r="H32" s="5"/>
      <c r="I32" s="5"/>
    </row>
    <row r="33" spans="2:9" ht="12.75">
      <c r="B33" s="5"/>
      <c r="C33" s="5"/>
      <c r="D33" s="5"/>
      <c r="E33" s="5"/>
      <c r="F33" s="5"/>
      <c r="G33" s="5"/>
      <c r="H33" s="5"/>
      <c r="I33" s="5"/>
    </row>
    <row r="34" spans="2:9" ht="12.75">
      <c r="B34" s="5"/>
      <c r="C34" s="5"/>
      <c r="D34" s="5"/>
      <c r="E34" s="5"/>
      <c r="F34" s="5"/>
      <c r="G34" s="5"/>
      <c r="H34" s="5"/>
      <c r="I34" s="5"/>
    </row>
    <row r="35" spans="2:9" ht="12.75">
      <c r="B35" s="5"/>
      <c r="C35" s="5"/>
      <c r="D35" s="5"/>
      <c r="E35" s="5"/>
      <c r="F35" s="5"/>
      <c r="G35" s="5"/>
      <c r="H35" s="5"/>
      <c r="I35" s="5"/>
    </row>
    <row r="36" spans="2:9" ht="12.75">
      <c r="B36" s="5"/>
      <c r="C36" s="5"/>
      <c r="D36" s="5"/>
      <c r="E36" s="5"/>
      <c r="F36" s="5"/>
      <c r="G36" s="5"/>
      <c r="H36" s="5"/>
      <c r="I36" s="5"/>
    </row>
    <row r="37" spans="2:9" ht="12.75">
      <c r="B37" s="5"/>
      <c r="C37" s="5"/>
      <c r="D37" s="5"/>
      <c r="E37" s="5"/>
      <c r="F37" s="5"/>
      <c r="G37" s="5"/>
      <c r="H37" s="5"/>
      <c r="I37" s="5"/>
    </row>
    <row r="38" spans="2:9" ht="12.75">
      <c r="B38" s="5"/>
      <c r="C38" s="5"/>
      <c r="D38" s="5"/>
      <c r="E38" s="5"/>
      <c r="F38" s="5"/>
      <c r="G38" s="5"/>
      <c r="H38" s="5"/>
      <c r="I38" s="5"/>
    </row>
    <row r="39" spans="2:9" ht="12.75">
      <c r="B39" s="5"/>
      <c r="C39" s="5"/>
      <c r="D39" s="5"/>
      <c r="E39" s="5"/>
      <c r="F39" s="5"/>
      <c r="G39" s="5"/>
      <c r="H39" s="5"/>
      <c r="I39" s="5"/>
    </row>
    <row r="40" spans="2:9" ht="12.75">
      <c r="B40" s="5"/>
      <c r="C40" s="5"/>
      <c r="D40" s="5"/>
      <c r="E40" s="5"/>
      <c r="F40" s="5"/>
      <c r="G40" s="5"/>
      <c r="H40" s="5"/>
      <c r="I40" s="5"/>
    </row>
    <row r="41" spans="2:9" ht="12.75">
      <c r="B41" s="5"/>
      <c r="C41" s="5"/>
      <c r="D41" s="5"/>
      <c r="E41" s="5"/>
      <c r="F41" s="5"/>
      <c r="G41" s="5"/>
      <c r="H41" s="5"/>
      <c r="I41" s="5"/>
    </row>
    <row r="42" spans="2:9" ht="12.75">
      <c r="B42" s="5"/>
      <c r="C42" s="5"/>
      <c r="D42" s="5"/>
      <c r="E42" s="5"/>
      <c r="F42" s="5"/>
      <c r="G42" s="5"/>
      <c r="H42" s="5"/>
      <c r="I42" s="5"/>
    </row>
    <row r="43" spans="2:9" ht="12.75">
      <c r="B43" s="5"/>
      <c r="C43" s="5"/>
      <c r="D43" s="5"/>
      <c r="E43" s="5"/>
      <c r="F43" s="5"/>
      <c r="G43" s="5"/>
      <c r="H43" s="5"/>
      <c r="I43" s="5"/>
    </row>
    <row r="44" spans="2:9" ht="12.75">
      <c r="B44" s="5"/>
      <c r="C44" s="5"/>
      <c r="D44" s="5"/>
      <c r="E44" s="5"/>
      <c r="F44" s="5"/>
      <c r="G44" s="5"/>
      <c r="H44" s="5"/>
      <c r="I44" s="5"/>
    </row>
    <row r="45" spans="2:9" ht="12.75">
      <c r="B45" s="5"/>
      <c r="C45" s="5"/>
      <c r="D45" s="5"/>
      <c r="E45" s="5"/>
      <c r="F45" s="5"/>
      <c r="G45" s="5"/>
      <c r="H45" s="5"/>
      <c r="I45" s="5"/>
    </row>
    <row r="46" spans="2:9" ht="12.75">
      <c r="B46" s="5"/>
      <c r="C46" s="5"/>
      <c r="D46" s="5"/>
      <c r="E46" s="5"/>
      <c r="F46" s="5"/>
      <c r="G46" s="5"/>
      <c r="H46" s="5"/>
      <c r="I46" s="5"/>
    </row>
    <row r="47" spans="2:9" ht="12.75">
      <c r="B47" s="5"/>
      <c r="C47" s="5"/>
      <c r="D47" s="5"/>
      <c r="E47" s="5"/>
      <c r="F47" s="5"/>
      <c r="G47" s="5"/>
      <c r="H47" s="5"/>
      <c r="I47" s="5"/>
    </row>
    <row r="48" spans="2:9" ht="12.75">
      <c r="B48" s="5"/>
      <c r="C48" s="5"/>
      <c r="D48" s="5"/>
      <c r="E48" s="5"/>
      <c r="F48" s="5"/>
      <c r="G48" s="5"/>
      <c r="H48" s="5"/>
      <c r="I48" s="5"/>
    </row>
    <row r="49" spans="2:9" ht="12.75">
      <c r="B49" s="5"/>
      <c r="C49" s="5"/>
      <c r="D49" s="5"/>
      <c r="E49" s="5"/>
      <c r="F49" s="5"/>
      <c r="G49" s="5"/>
      <c r="H49" s="5"/>
      <c r="I49" s="5"/>
    </row>
    <row r="50" spans="2:9" ht="12.75">
      <c r="B50" s="5"/>
      <c r="C50" s="5"/>
      <c r="D50" s="5"/>
      <c r="E50" s="5"/>
      <c r="F50" s="5"/>
      <c r="G50" s="5"/>
      <c r="H50" s="5"/>
      <c r="I50" s="5"/>
    </row>
    <row r="51" spans="2:9" ht="12.75">
      <c r="B51" s="5"/>
      <c r="C51" s="5"/>
      <c r="D51" s="5"/>
      <c r="E51" s="5"/>
      <c r="F51" s="5"/>
      <c r="G51" s="5"/>
      <c r="H51" s="5"/>
      <c r="I51" s="5"/>
    </row>
    <row r="52" spans="2:9" ht="12.75">
      <c r="B52" s="5"/>
      <c r="C52" s="5"/>
      <c r="D52" s="5"/>
      <c r="E52" s="5"/>
      <c r="F52" s="5"/>
      <c r="G52" s="5"/>
      <c r="H52" s="5"/>
      <c r="I52" s="5"/>
    </row>
    <row r="53" spans="2:9" ht="12.75">
      <c r="B53" s="5"/>
      <c r="C53" s="5"/>
      <c r="D53" s="5"/>
      <c r="E53" s="5"/>
      <c r="F53" s="5"/>
      <c r="G53" s="5"/>
      <c r="H53" s="5"/>
      <c r="I53" s="5"/>
    </row>
    <row r="54" spans="2:9" ht="12.75">
      <c r="B54" s="5"/>
      <c r="C54" s="5"/>
      <c r="D54" s="5"/>
      <c r="E54" s="5"/>
      <c r="F54" s="5"/>
      <c r="G54" s="5"/>
      <c r="H54" s="5"/>
      <c r="I54" s="5"/>
    </row>
    <row r="55" spans="2:9" ht="12.75">
      <c r="B55" s="5"/>
      <c r="C55" s="5"/>
      <c r="D55" s="5"/>
      <c r="E55" s="5"/>
      <c r="F55" s="5"/>
      <c r="G55" s="5"/>
      <c r="H55" s="5"/>
      <c r="I55" s="5"/>
    </row>
    <row r="56" spans="2:9" ht="12.75">
      <c r="B56" s="5"/>
      <c r="C56" s="5"/>
      <c r="D56" s="5"/>
      <c r="E56" s="5"/>
      <c r="F56" s="5"/>
      <c r="G56" s="5"/>
      <c r="H56" s="5"/>
      <c r="I56" s="5"/>
    </row>
    <row r="57" spans="2:9" ht="12.75">
      <c r="B57" s="5"/>
      <c r="C57" s="5"/>
      <c r="D57" s="5"/>
      <c r="E57" s="5"/>
      <c r="F57" s="5"/>
      <c r="G57" s="5"/>
      <c r="H57" s="5"/>
      <c r="I57" s="5"/>
    </row>
    <row r="58" spans="2:9" ht="12.75">
      <c r="B58" s="5"/>
      <c r="C58" s="5"/>
      <c r="D58" s="5"/>
      <c r="E58" s="5"/>
      <c r="F58" s="5"/>
      <c r="G58" s="5"/>
      <c r="H58" s="5"/>
      <c r="I58" s="5"/>
    </row>
    <row r="59" spans="2:9" ht="12.75">
      <c r="B59" s="5"/>
      <c r="C59" s="5"/>
      <c r="D59" s="5"/>
      <c r="E59" s="5"/>
      <c r="F59" s="5"/>
      <c r="G59" s="5"/>
      <c r="H59" s="5"/>
      <c r="I59" s="5"/>
    </row>
    <row r="60" spans="2:9" ht="12.75">
      <c r="B60" s="5"/>
      <c r="C60" s="5"/>
      <c r="D60" s="5"/>
      <c r="E60" s="5"/>
      <c r="F60" s="5"/>
      <c r="G60" s="5"/>
      <c r="H60" s="5"/>
      <c r="I60" s="5"/>
    </row>
    <row r="61" spans="2:9" ht="12.75">
      <c r="B61" s="5"/>
      <c r="C61" s="5"/>
      <c r="D61" s="5"/>
      <c r="E61" s="5"/>
      <c r="F61" s="5"/>
      <c r="G61" s="5"/>
      <c r="H61" s="5"/>
      <c r="I61" s="5"/>
    </row>
    <row r="62" spans="2:9" ht="12.75">
      <c r="B62" s="5"/>
      <c r="C62" s="5"/>
      <c r="D62" s="5"/>
      <c r="E62" s="5"/>
      <c r="F62" s="5"/>
      <c r="G62" s="5"/>
      <c r="H62" s="5"/>
      <c r="I62" s="5"/>
    </row>
    <row r="63" spans="2:9" ht="12.75">
      <c r="B63" s="5"/>
      <c r="C63" s="5"/>
      <c r="D63" s="5"/>
      <c r="E63" s="5"/>
      <c r="F63" s="5"/>
      <c r="G63" s="5"/>
      <c r="H63" s="5"/>
      <c r="I63" s="5"/>
    </row>
    <row r="64" spans="2:9" ht="12.75">
      <c r="B64" s="5"/>
      <c r="C64" s="5"/>
      <c r="D64" s="5"/>
      <c r="E64" s="5"/>
      <c r="F64" s="5"/>
      <c r="G64" s="5"/>
      <c r="H64" s="5"/>
      <c r="I64" s="5"/>
    </row>
    <row r="65" spans="2:9" ht="12.75">
      <c r="B65" s="5"/>
      <c r="C65" s="5"/>
      <c r="D65" s="5"/>
      <c r="E65" s="5"/>
      <c r="F65" s="5"/>
      <c r="G65" s="5"/>
      <c r="H65" s="5"/>
      <c r="I65" s="5"/>
    </row>
    <row r="66" spans="2:9" ht="12.75">
      <c r="B66" s="5"/>
      <c r="C66" s="5"/>
      <c r="D66" s="5"/>
      <c r="E66" s="5"/>
      <c r="F66" s="5"/>
      <c r="G66" s="5"/>
      <c r="H66" s="5"/>
      <c r="I66" s="5"/>
    </row>
    <row r="67" spans="2:9" ht="12.75">
      <c r="B67" s="5"/>
      <c r="C67" s="5"/>
      <c r="D67" s="5"/>
      <c r="E67" s="5"/>
      <c r="F67" s="5"/>
      <c r="G67" s="5"/>
      <c r="H67" s="5"/>
      <c r="I67" s="5"/>
    </row>
    <row r="68" spans="2:9" ht="12.75">
      <c r="B68" s="5"/>
      <c r="C68" s="5"/>
      <c r="D68" s="5"/>
      <c r="E68" s="5"/>
      <c r="F68" s="5"/>
      <c r="G68" s="5"/>
      <c r="H68" s="5"/>
      <c r="I68" s="5"/>
    </row>
    <row r="69" spans="2:9" ht="12.75">
      <c r="B69" s="5"/>
      <c r="C69" s="5"/>
      <c r="D69" s="5"/>
      <c r="E69" s="5"/>
      <c r="F69" s="5"/>
      <c r="G69" s="5"/>
      <c r="H69" s="5"/>
      <c r="I69" s="5"/>
    </row>
    <row r="70" spans="2:9" ht="12.75">
      <c r="B70" s="5"/>
      <c r="C70" s="5"/>
      <c r="D70" s="5"/>
      <c r="E70" s="5"/>
      <c r="F70" s="5"/>
      <c r="G70" s="5"/>
      <c r="H70" s="5"/>
      <c r="I70" s="5"/>
    </row>
    <row r="71" spans="2:9" ht="12.75">
      <c r="B71" s="5"/>
      <c r="C71" s="5"/>
      <c r="D71" s="5"/>
      <c r="E71" s="5"/>
      <c r="F71" s="5"/>
      <c r="G71" s="5"/>
      <c r="H71" s="5"/>
      <c r="I71" s="5"/>
    </row>
    <row r="72" spans="2:9" ht="12.75">
      <c r="B72" s="5"/>
      <c r="C72" s="5"/>
      <c r="D72" s="5"/>
      <c r="E72" s="5"/>
      <c r="F72" s="5"/>
      <c r="G72" s="5"/>
      <c r="H72" s="5"/>
      <c r="I72" s="5"/>
    </row>
    <row r="73" spans="2:9" ht="12.75">
      <c r="B73" s="5"/>
      <c r="C73" s="5"/>
      <c r="D73" s="5"/>
      <c r="E73" s="5"/>
      <c r="F73" s="5"/>
      <c r="G73" s="5"/>
      <c r="H73" s="5"/>
      <c r="I73" s="5"/>
    </row>
    <row r="74" spans="2:9" ht="12.75">
      <c r="B74" s="5"/>
      <c r="C74" s="5"/>
      <c r="D74" s="5"/>
      <c r="E74" s="5"/>
      <c r="F74" s="5"/>
      <c r="G74" s="5"/>
      <c r="H74" s="5"/>
      <c r="I74" s="5"/>
    </row>
    <row r="75" spans="2:9" ht="12.75">
      <c r="B75" s="5"/>
      <c r="C75" s="5"/>
      <c r="D75" s="5"/>
      <c r="E75" s="5"/>
      <c r="F75" s="5"/>
      <c r="G75" s="5"/>
      <c r="H75" s="5"/>
      <c r="I75" s="5"/>
    </row>
    <row r="76" spans="2:9" ht="12.75">
      <c r="B76" s="5"/>
      <c r="C76" s="5"/>
      <c r="D76" s="5"/>
      <c r="E76" s="5"/>
      <c r="F76" s="5"/>
      <c r="G76" s="5"/>
      <c r="H76" s="5"/>
      <c r="I76" s="5"/>
    </row>
    <row r="77" spans="2:9" ht="12.75">
      <c r="B77" s="5"/>
      <c r="C77" s="5"/>
      <c r="D77" s="5"/>
      <c r="E77" s="5"/>
      <c r="F77" s="5"/>
      <c r="G77" s="5"/>
      <c r="H77" s="5"/>
      <c r="I77" s="5"/>
    </row>
    <row r="78" spans="2:9" ht="12.75">
      <c r="B78" s="5"/>
      <c r="C78" s="5"/>
      <c r="D78" s="5"/>
      <c r="E78" s="5"/>
      <c r="F78" s="5"/>
      <c r="G78" s="5"/>
      <c r="H78" s="5"/>
      <c r="I78" s="5"/>
    </row>
    <row r="79" spans="2:9" ht="12.75">
      <c r="B79" s="5"/>
      <c r="C79" s="5"/>
      <c r="D79" s="5"/>
      <c r="E79" s="5"/>
      <c r="F79" s="5"/>
      <c r="G79" s="5"/>
      <c r="H79" s="5"/>
      <c r="I79" s="5"/>
    </row>
    <row r="80" spans="2:9" ht="12.75">
      <c r="B80" s="5"/>
      <c r="C80" s="5"/>
      <c r="D80" s="5"/>
      <c r="E80" s="5"/>
      <c r="F80" s="5"/>
      <c r="G80" s="5"/>
      <c r="H80" s="5"/>
      <c r="I80" s="5"/>
    </row>
    <row r="81" spans="2:9" ht="12.75">
      <c r="B81" s="5"/>
      <c r="C81" s="5"/>
      <c r="D81" s="5"/>
      <c r="E81" s="5"/>
      <c r="F81" s="5"/>
      <c r="G81" s="5"/>
      <c r="H81" s="5"/>
      <c r="I81" s="5"/>
    </row>
  </sheetData>
  <sheetProtection/>
  <mergeCells count="1">
    <mergeCell ref="A1:D1"/>
  </mergeCells>
  <printOptions/>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&amp;C&amp;P. oldal</oddFooter>
  </headerFooter>
</worksheet>
</file>

<file path=xl/worksheets/sheet2.xml><?xml version="1.0" encoding="utf-8"?>
<worksheet xmlns="http://schemas.openxmlformats.org/spreadsheetml/2006/main" xmlns:r="http://schemas.openxmlformats.org/officeDocument/2006/relationships">
  <dimension ref="A1:S67"/>
  <sheetViews>
    <sheetView tabSelected="1" view="pageBreakPreview" zoomScaleSheetLayoutView="100" zoomScalePageLayoutView="0" workbookViewId="0" topLeftCell="A10">
      <pane ySplit="3" topLeftCell="A13" activePane="bottomLeft" state="frozen"/>
      <selection pane="topLeft" activeCell="A10" sqref="A10"/>
      <selection pane="bottomLeft" activeCell="A10" sqref="A10"/>
    </sheetView>
  </sheetViews>
  <sheetFormatPr defaultColWidth="9.140625" defaultRowHeight="12.75"/>
  <cols>
    <col min="1" max="1" width="30.7109375" style="176" customWidth="1"/>
    <col min="2" max="2" width="10.421875" style="176" customWidth="1"/>
    <col min="3" max="3" width="11.57421875" style="176" customWidth="1"/>
    <col min="4" max="4" width="9.421875" style="176" customWidth="1"/>
    <col min="5" max="5" width="11.8515625" style="176" customWidth="1"/>
    <col min="6" max="6" width="10.28125" style="176" customWidth="1"/>
    <col min="7" max="7" width="10.8515625" style="176" customWidth="1"/>
    <col min="8" max="8" width="9.8515625" style="176" customWidth="1"/>
    <col min="9" max="9" width="10.140625" style="176" customWidth="1"/>
    <col min="10" max="10" width="10.7109375" style="176" customWidth="1"/>
    <col min="11" max="11" width="10.28125" style="176" customWidth="1"/>
    <col min="12" max="12" width="9.00390625" style="176" customWidth="1"/>
    <col min="13" max="13" width="10.57421875" style="176" customWidth="1"/>
  </cols>
  <sheetData>
    <row r="1" spans="1:13" ht="15.75">
      <c r="A1" s="309" t="s">
        <v>548</v>
      </c>
      <c r="B1" s="309"/>
      <c r="C1" s="309"/>
      <c r="D1" s="309"/>
      <c r="E1" s="309"/>
      <c r="F1" s="310"/>
      <c r="G1" s="310"/>
      <c r="H1" s="310"/>
      <c r="I1" s="310"/>
      <c r="J1" s="311"/>
      <c r="K1" s="311"/>
      <c r="L1" s="311"/>
      <c r="M1" s="311"/>
    </row>
    <row r="2" spans="1:13" ht="15.75">
      <c r="A2" s="309"/>
      <c r="B2" s="309"/>
      <c r="C2" s="309"/>
      <c r="D2" s="309"/>
      <c r="E2" s="309"/>
      <c r="F2" s="310"/>
      <c r="G2" s="310"/>
      <c r="H2" s="310"/>
      <c r="I2" s="310"/>
      <c r="J2" s="311"/>
      <c r="K2" s="311"/>
      <c r="L2" s="311"/>
      <c r="M2" s="311"/>
    </row>
    <row r="3" spans="1:13" ht="15.75">
      <c r="A3" s="312"/>
      <c r="B3" s="312"/>
      <c r="C3" s="312"/>
      <c r="D3" s="312"/>
      <c r="E3" s="312"/>
      <c r="F3" s="313"/>
      <c r="G3" s="313"/>
      <c r="H3" s="313"/>
      <c r="I3" s="313"/>
      <c r="J3" s="313"/>
      <c r="K3" s="313"/>
      <c r="L3" s="313"/>
      <c r="M3" s="313"/>
    </row>
    <row r="4" spans="1:13" ht="15.75">
      <c r="A4" s="312"/>
      <c r="B4" s="312"/>
      <c r="C4" s="312"/>
      <c r="D4" s="312"/>
      <c r="E4" s="312"/>
      <c r="F4" s="312" t="s">
        <v>26</v>
      </c>
      <c r="G4" s="313"/>
      <c r="H4" s="313"/>
      <c r="I4" s="313"/>
      <c r="J4" s="313"/>
      <c r="K4" s="313"/>
      <c r="L4" s="313"/>
      <c r="M4" s="313"/>
    </row>
    <row r="5" spans="1:13" ht="15.75">
      <c r="A5" s="312"/>
      <c r="B5" s="312"/>
      <c r="C5" s="312"/>
      <c r="D5" s="312"/>
      <c r="E5" s="312"/>
      <c r="F5" s="312" t="s">
        <v>549</v>
      </c>
      <c r="G5" s="313"/>
      <c r="H5" s="313"/>
      <c r="I5" s="313"/>
      <c r="J5" s="313"/>
      <c r="K5" s="313"/>
      <c r="L5" s="313"/>
      <c r="M5" s="313"/>
    </row>
    <row r="6" spans="1:13" ht="15.75">
      <c r="A6" s="309"/>
      <c r="B6" s="309"/>
      <c r="C6" s="309"/>
      <c r="D6" s="312"/>
      <c r="E6" s="312"/>
      <c r="F6" s="312" t="s">
        <v>27</v>
      </c>
      <c r="G6" s="314"/>
      <c r="H6" s="314"/>
      <c r="I6" s="314"/>
      <c r="J6" s="314"/>
      <c r="K6" s="314"/>
      <c r="L6" s="314"/>
      <c r="M6" s="314"/>
    </row>
    <row r="7" spans="1:13" ht="15.75">
      <c r="A7" s="309"/>
      <c r="B7" s="309"/>
      <c r="C7" s="309"/>
      <c r="D7" s="312"/>
      <c r="E7" s="312"/>
      <c r="F7" s="314"/>
      <c r="G7" s="314"/>
      <c r="H7" s="314"/>
      <c r="I7" s="314"/>
      <c r="J7" s="314"/>
      <c r="K7" s="314"/>
      <c r="L7" s="314"/>
      <c r="M7" s="314"/>
    </row>
    <row r="8" spans="1:19" ht="12.75">
      <c r="A8" s="314"/>
      <c r="B8" s="314"/>
      <c r="C8" s="314"/>
      <c r="D8" s="314"/>
      <c r="E8" s="314"/>
      <c r="F8" s="314"/>
      <c r="G8" s="314"/>
      <c r="H8" s="314"/>
      <c r="I8" s="314"/>
      <c r="J8" s="314"/>
      <c r="K8" s="314"/>
      <c r="L8" s="314"/>
      <c r="M8" s="314"/>
      <c r="S8" s="61"/>
    </row>
    <row r="9" spans="1:13" ht="12.75">
      <c r="A9" s="314"/>
      <c r="B9" s="315"/>
      <c r="C9" s="315"/>
      <c r="D9" s="315"/>
      <c r="E9" s="315"/>
      <c r="F9" s="316"/>
      <c r="G9" s="316"/>
      <c r="H9" s="316"/>
      <c r="I9" s="316"/>
      <c r="J9" s="316"/>
      <c r="K9" s="316"/>
      <c r="L9" s="316" t="s">
        <v>28</v>
      </c>
      <c r="M9" s="316"/>
    </row>
    <row r="10" spans="1:13" ht="12.75" customHeight="1">
      <c r="A10" s="317" t="s">
        <v>29</v>
      </c>
      <c r="B10" s="317" t="s">
        <v>30</v>
      </c>
      <c r="C10" s="724" t="s">
        <v>209</v>
      </c>
      <c r="D10" s="724" t="s">
        <v>204</v>
      </c>
      <c r="E10" s="724" t="s">
        <v>205</v>
      </c>
      <c r="F10" s="724" t="s">
        <v>158</v>
      </c>
      <c r="G10" s="724" t="s">
        <v>177</v>
      </c>
      <c r="H10" s="724" t="s">
        <v>179</v>
      </c>
      <c r="I10" s="727" t="s">
        <v>206</v>
      </c>
      <c r="J10" s="728"/>
      <c r="K10" s="727" t="s">
        <v>207</v>
      </c>
      <c r="L10" s="728"/>
      <c r="M10" s="724" t="s">
        <v>208</v>
      </c>
    </row>
    <row r="11" spans="1:13" ht="12.75">
      <c r="A11" s="318" t="s">
        <v>31</v>
      </c>
      <c r="B11" s="318" t="s">
        <v>32</v>
      </c>
      <c r="C11" s="725"/>
      <c r="D11" s="725"/>
      <c r="E11" s="725"/>
      <c r="F11" s="725"/>
      <c r="G11" s="725"/>
      <c r="H11" s="725"/>
      <c r="I11" s="729"/>
      <c r="J11" s="730"/>
      <c r="K11" s="729"/>
      <c r="L11" s="730"/>
      <c r="M11" s="725"/>
    </row>
    <row r="12" spans="1:13" ht="27.75" customHeight="1">
      <c r="A12" s="319"/>
      <c r="B12" s="319" t="s">
        <v>33</v>
      </c>
      <c r="C12" s="726"/>
      <c r="D12" s="726"/>
      <c r="E12" s="726"/>
      <c r="F12" s="726"/>
      <c r="G12" s="726"/>
      <c r="H12" s="726"/>
      <c r="I12" s="331" t="s">
        <v>514</v>
      </c>
      <c r="J12" s="331" t="s">
        <v>124</v>
      </c>
      <c r="K12" s="331" t="s">
        <v>514</v>
      </c>
      <c r="L12" s="331" t="s">
        <v>124</v>
      </c>
      <c r="M12" s="726"/>
    </row>
    <row r="13" spans="1:13" ht="12.75">
      <c r="A13" s="317" t="s">
        <v>8</v>
      </c>
      <c r="B13" s="317" t="s">
        <v>9</v>
      </c>
      <c r="C13" s="317" t="s">
        <v>10</v>
      </c>
      <c r="D13" s="317" t="s">
        <v>11</v>
      </c>
      <c r="E13" s="317" t="s">
        <v>12</v>
      </c>
      <c r="F13" s="317" t="s">
        <v>13</v>
      </c>
      <c r="G13" s="317" t="s">
        <v>14</v>
      </c>
      <c r="H13" s="317" t="s">
        <v>15</v>
      </c>
      <c r="I13" s="731" t="s">
        <v>16</v>
      </c>
      <c r="J13" s="732"/>
      <c r="K13" s="731" t="s">
        <v>17</v>
      </c>
      <c r="L13" s="732"/>
      <c r="M13" s="317">
        <v>11</v>
      </c>
    </row>
    <row r="14" spans="1:13" ht="12.75">
      <c r="A14" s="377" t="s">
        <v>135</v>
      </c>
      <c r="B14" s="333"/>
      <c r="C14" s="334"/>
      <c r="D14" s="333"/>
      <c r="E14" s="334"/>
      <c r="F14" s="333"/>
      <c r="G14" s="334"/>
      <c r="H14" s="333"/>
      <c r="I14" s="334"/>
      <c r="J14" s="333"/>
      <c r="K14" s="334"/>
      <c r="L14" s="333"/>
      <c r="M14" s="332"/>
    </row>
    <row r="15" spans="1:13" ht="12.75">
      <c r="A15" s="378" t="s">
        <v>34</v>
      </c>
      <c r="B15" s="162">
        <f>SUM(C15:M15)</f>
        <v>4757937</v>
      </c>
      <c r="C15" s="289">
        <f>'4.1'!D235</f>
        <v>0</v>
      </c>
      <c r="D15" s="162">
        <f>'4.1'!E235</f>
        <v>645105</v>
      </c>
      <c r="E15" s="289">
        <f>'4.1'!F235</f>
        <v>0</v>
      </c>
      <c r="F15" s="162">
        <f>'4.1'!G235</f>
        <v>1871391</v>
      </c>
      <c r="G15" s="289">
        <f>'4.1'!H235</f>
        <v>243720</v>
      </c>
      <c r="H15" s="162">
        <f>'4.1'!I235</f>
        <v>17838</v>
      </c>
      <c r="I15" s="289">
        <f>'4.1'!J235</f>
        <v>78810</v>
      </c>
      <c r="J15" s="162">
        <f>'4.1'!K235</f>
        <v>30327</v>
      </c>
      <c r="K15" s="289">
        <f>'4.1'!L235</f>
        <v>54895</v>
      </c>
      <c r="L15" s="162">
        <f>'4.1'!M235</f>
        <v>0</v>
      </c>
      <c r="M15" s="379">
        <f>'4.1'!N235</f>
        <v>1815851</v>
      </c>
    </row>
    <row r="16" spans="1:13" ht="12.75">
      <c r="A16" s="378" t="s">
        <v>508</v>
      </c>
      <c r="B16" s="162">
        <f>SUM(C16:M16)</f>
        <v>4867411</v>
      </c>
      <c r="C16" s="289">
        <f>'4.1'!D236</f>
        <v>0</v>
      </c>
      <c r="D16" s="162">
        <f>'4.1'!E236</f>
        <v>667998</v>
      </c>
      <c r="E16" s="289">
        <f>'4.1'!F236</f>
        <v>0</v>
      </c>
      <c r="F16" s="162">
        <f>'4.1'!G236</f>
        <v>1877858</v>
      </c>
      <c r="G16" s="289">
        <f>'4.1'!H236</f>
        <v>250720</v>
      </c>
      <c r="H16" s="162">
        <f>'4.1'!I236</f>
        <v>17838</v>
      </c>
      <c r="I16" s="289">
        <f>'4.1'!J236</f>
        <v>55917</v>
      </c>
      <c r="J16" s="162">
        <f>'4.1'!K236</f>
        <v>30327</v>
      </c>
      <c r="K16" s="289">
        <f>'4.1'!L236</f>
        <v>54895</v>
      </c>
      <c r="L16" s="162">
        <f>'4.1'!M236</f>
        <v>0</v>
      </c>
      <c r="M16" s="379">
        <f>'4.1'!N236</f>
        <v>1911858</v>
      </c>
    </row>
    <row r="17" spans="1:13" ht="12.75">
      <c r="A17" s="380" t="s">
        <v>550</v>
      </c>
      <c r="B17" s="303">
        <f>SUM('4.1'!C238)</f>
        <v>5034552</v>
      </c>
      <c r="C17" s="303">
        <f>SUM('4.1'!D238)</f>
        <v>0</v>
      </c>
      <c r="D17" s="303">
        <f>SUM('4.1'!E238)</f>
        <v>767090</v>
      </c>
      <c r="E17" s="303">
        <f>SUM('4.1'!F238)</f>
        <v>0</v>
      </c>
      <c r="F17" s="303">
        <f>SUM('4.1'!G238)</f>
        <v>1904063</v>
      </c>
      <c r="G17" s="303">
        <f>SUM('4.1'!H238)</f>
        <v>250720</v>
      </c>
      <c r="H17" s="303">
        <f>SUM('4.1'!I238)</f>
        <v>21749</v>
      </c>
      <c r="I17" s="303">
        <f>SUM('4.1'!J238)</f>
        <v>21150</v>
      </c>
      <c r="J17" s="303">
        <f>SUM('4.1'!K238)</f>
        <v>30327</v>
      </c>
      <c r="K17" s="303">
        <f>SUM('4.1'!L238)</f>
        <v>390595</v>
      </c>
      <c r="L17" s="303">
        <f>SUM('4.1'!M238)</f>
        <v>0</v>
      </c>
      <c r="M17" s="303">
        <f>SUM('4.1'!N238)</f>
        <v>1648858</v>
      </c>
    </row>
    <row r="18" spans="1:13" ht="12.75">
      <c r="A18" s="383" t="s">
        <v>138</v>
      </c>
      <c r="B18" s="333"/>
      <c r="C18" s="334"/>
      <c r="D18" s="333"/>
      <c r="E18" s="334"/>
      <c r="F18" s="333"/>
      <c r="G18" s="334"/>
      <c r="H18" s="333"/>
      <c r="I18" s="334"/>
      <c r="J18" s="333"/>
      <c r="K18" s="334"/>
      <c r="L18" s="333"/>
      <c r="M18" s="332"/>
    </row>
    <row r="19" spans="1:13" ht="12.75">
      <c r="A19" s="378" t="s">
        <v>46</v>
      </c>
      <c r="B19" s="162">
        <f>SUM(C19:M19)</f>
        <v>-1346771</v>
      </c>
      <c r="C19" s="289">
        <f>'4.1'!D240</f>
        <v>0</v>
      </c>
      <c r="D19" s="162">
        <f>'4.1'!E240</f>
        <v>-468731</v>
      </c>
      <c r="E19" s="289">
        <f>'4.1'!F240</f>
        <v>0</v>
      </c>
      <c r="F19" s="162">
        <v>-878040</v>
      </c>
      <c r="G19" s="289">
        <f>'4.1'!H240</f>
        <v>0</v>
      </c>
      <c r="H19" s="162">
        <f>'4.1'!I240</f>
        <v>0</v>
      </c>
      <c r="I19" s="289">
        <f>'4.1'!J240</f>
        <v>0</v>
      </c>
      <c r="J19" s="162">
        <f>'4.1'!K240</f>
        <v>0</v>
      </c>
      <c r="K19" s="289">
        <f>'4.1'!L240</f>
        <v>0</v>
      </c>
      <c r="L19" s="162">
        <f>'4.1'!M240</f>
        <v>0</v>
      </c>
      <c r="M19" s="379">
        <f>'4.1'!N240</f>
        <v>0</v>
      </c>
    </row>
    <row r="20" spans="1:13" ht="12.75">
      <c r="A20" s="378" t="s">
        <v>508</v>
      </c>
      <c r="B20" s="162">
        <f>SUM(C20:M20)</f>
        <v>-1336258</v>
      </c>
      <c r="C20" s="289">
        <f>'4.1'!D241</f>
        <v>0</v>
      </c>
      <c r="D20" s="162">
        <f>'4.1'!E241</f>
        <v>-468731</v>
      </c>
      <c r="E20" s="289">
        <f>'4.1'!F241</f>
        <v>0</v>
      </c>
      <c r="F20" s="162">
        <v>-867527</v>
      </c>
      <c r="G20" s="289">
        <f>'4.1'!H241</f>
        <v>0</v>
      </c>
      <c r="H20" s="162">
        <f>'4.1'!I241</f>
        <v>0</v>
      </c>
      <c r="I20" s="289">
        <f>'4.1'!J241</f>
        <v>0</v>
      </c>
      <c r="J20" s="162">
        <f>'4.1'!K241</f>
        <v>0</v>
      </c>
      <c r="K20" s="289">
        <f>'4.1'!L241</f>
        <v>0</v>
      </c>
      <c r="L20" s="162">
        <f>'4.1'!M241</f>
        <v>0</v>
      </c>
      <c r="M20" s="379">
        <f>'4.1'!N241</f>
        <v>0</v>
      </c>
    </row>
    <row r="21" spans="1:13" ht="12.75">
      <c r="A21" s="380" t="s">
        <v>550</v>
      </c>
      <c r="B21" s="162">
        <f>SUM(C21:M21)</f>
        <v>-1366133</v>
      </c>
      <c r="C21" s="381"/>
      <c r="D21" s="303">
        <v>-705976</v>
      </c>
      <c r="E21" s="381"/>
      <c r="F21" s="303">
        <v>-660157</v>
      </c>
      <c r="G21" s="381"/>
      <c r="H21" s="303"/>
      <c r="I21" s="381"/>
      <c r="J21" s="303"/>
      <c r="K21" s="381"/>
      <c r="L21" s="303"/>
      <c r="M21" s="382"/>
    </row>
    <row r="22" spans="1:13" s="145" customFormat="1" ht="12.75">
      <c r="A22" s="377" t="s">
        <v>77</v>
      </c>
      <c r="B22" s="386"/>
      <c r="C22" s="384"/>
      <c r="D22" s="386"/>
      <c r="E22" s="384"/>
      <c r="F22" s="386"/>
      <c r="G22" s="384"/>
      <c r="H22" s="386"/>
      <c r="I22" s="384"/>
      <c r="J22" s="386"/>
      <c r="K22" s="384"/>
      <c r="L22" s="386"/>
      <c r="M22" s="386"/>
    </row>
    <row r="23" spans="1:13" ht="12.75">
      <c r="A23" s="378" t="s">
        <v>34</v>
      </c>
      <c r="B23" s="162">
        <f>'4.2'!C40</f>
        <v>276612</v>
      </c>
      <c r="C23" s="289">
        <f>'4.2'!D40</f>
        <v>274597</v>
      </c>
      <c r="D23" s="162">
        <f>'4.2'!E40</f>
        <v>0</v>
      </c>
      <c r="E23" s="289">
        <f>'4.2'!F40</f>
        <v>0</v>
      </c>
      <c r="F23" s="162">
        <f>'4.2'!G40</f>
        <v>0</v>
      </c>
      <c r="G23" s="289">
        <f>'4.2'!H40</f>
        <v>1999</v>
      </c>
      <c r="H23" s="162">
        <f>'4.2'!I40</f>
        <v>16</v>
      </c>
      <c r="I23" s="289">
        <f>'4.2'!J40</f>
        <v>0</v>
      </c>
      <c r="J23" s="162">
        <f>'4.2'!K40</f>
        <v>0</v>
      </c>
      <c r="K23" s="289">
        <f>'4.2'!L40</f>
        <v>0</v>
      </c>
      <c r="L23" s="162">
        <f>'4.2'!M40</f>
        <v>0</v>
      </c>
      <c r="M23" s="162">
        <f>'4.2'!N40</f>
        <v>0</v>
      </c>
    </row>
    <row r="24" spans="1:13" ht="12.75">
      <c r="A24" s="378" t="s">
        <v>508</v>
      </c>
      <c r="B24" s="162">
        <f>'4.2'!C42</f>
        <v>13792</v>
      </c>
      <c r="C24" s="289">
        <f>'4.2'!D42</f>
        <v>10439</v>
      </c>
      <c r="D24" s="162">
        <f>'4.2'!E42</f>
        <v>3193</v>
      </c>
      <c r="E24" s="289">
        <f>'4.2'!F42</f>
        <v>0</v>
      </c>
      <c r="F24" s="162">
        <f>'4.2'!G42</f>
        <v>0</v>
      </c>
      <c r="G24" s="289">
        <f>'4.2'!H42</f>
        <v>176</v>
      </c>
      <c r="H24" s="162">
        <f>'4.2'!I42</f>
        <v>-16</v>
      </c>
      <c r="I24" s="289">
        <f>'4.2'!J42</f>
        <v>0</v>
      </c>
      <c r="J24" s="162">
        <f>'4.2'!K42</f>
        <v>0</v>
      </c>
      <c r="K24" s="289">
        <f>'4.2'!L42</f>
        <v>0</v>
      </c>
      <c r="L24" s="162">
        <f>'4.2'!M42</f>
        <v>0</v>
      </c>
      <c r="M24" s="162">
        <f>'4.2'!N42</f>
        <v>0</v>
      </c>
    </row>
    <row r="25" spans="1:14" ht="12.75">
      <c r="A25" s="380" t="s">
        <v>550</v>
      </c>
      <c r="B25" s="303">
        <f>SUM('4.2'!C43)</f>
        <v>298513</v>
      </c>
      <c r="C25" s="381">
        <f>SUM('4.2'!D43)</f>
        <v>286284</v>
      </c>
      <c r="D25" s="303">
        <f>SUM('4.2'!E43)</f>
        <v>5932</v>
      </c>
      <c r="E25" s="381">
        <f>SUM('4.2'!F43)</f>
        <v>0</v>
      </c>
      <c r="F25" s="303">
        <f>SUM('4.2'!G43)</f>
        <v>0</v>
      </c>
      <c r="G25" s="381">
        <f>SUM('4.2'!H43)</f>
        <v>4174</v>
      </c>
      <c r="H25" s="303">
        <f>SUM('4.2'!I43)</f>
        <v>16</v>
      </c>
      <c r="I25" s="381">
        <f>SUM('4.2'!J43)</f>
        <v>0</v>
      </c>
      <c r="J25" s="303">
        <f>SUM('4.2'!K43)</f>
        <v>0</v>
      </c>
      <c r="K25" s="381">
        <f>SUM('4.2'!L43)</f>
        <v>0</v>
      </c>
      <c r="L25" s="303">
        <f>SUM('4.2'!M43)</f>
        <v>0</v>
      </c>
      <c r="M25" s="303">
        <f>SUM('4.2'!N43)</f>
        <v>2107</v>
      </c>
      <c r="N25" s="139">
        <f>SUM(C25:M25)</f>
        <v>298513</v>
      </c>
    </row>
    <row r="26" spans="1:13" s="145" customFormat="1" ht="12.75">
      <c r="A26" s="377" t="s">
        <v>196</v>
      </c>
      <c r="B26" s="386"/>
      <c r="C26" s="384"/>
      <c r="D26" s="386"/>
      <c r="E26" s="384"/>
      <c r="F26" s="386"/>
      <c r="G26" s="384"/>
      <c r="H26" s="386"/>
      <c r="I26" s="384"/>
      <c r="J26" s="386"/>
      <c r="K26" s="384"/>
      <c r="L26" s="386"/>
      <c r="M26" s="385"/>
    </row>
    <row r="27" spans="1:13" ht="12.75">
      <c r="A27" s="378" t="s">
        <v>34</v>
      </c>
      <c r="B27" s="162">
        <f>SUM(C27:M27)</f>
        <v>139810</v>
      </c>
      <c r="C27" s="289">
        <v>138381</v>
      </c>
      <c r="D27" s="162"/>
      <c r="E27" s="289"/>
      <c r="F27" s="162"/>
      <c r="G27" s="162">
        <v>1429</v>
      </c>
      <c r="H27" s="162"/>
      <c r="I27" s="289"/>
      <c r="J27" s="162"/>
      <c r="K27" s="289"/>
      <c r="L27" s="162"/>
      <c r="M27" s="379"/>
    </row>
    <row r="28" spans="1:13" ht="12.75">
      <c r="A28" s="378" t="s">
        <v>508</v>
      </c>
      <c r="B28" s="162">
        <f>SUM(C28:M28)</f>
        <v>141313</v>
      </c>
      <c r="C28" s="289">
        <v>138381</v>
      </c>
      <c r="D28" s="162"/>
      <c r="E28" s="289"/>
      <c r="F28" s="162"/>
      <c r="G28" s="162">
        <v>1429</v>
      </c>
      <c r="H28" s="162"/>
      <c r="I28" s="289"/>
      <c r="J28" s="162"/>
      <c r="K28" s="289"/>
      <c r="L28" s="162"/>
      <c r="M28" s="379">
        <v>1503</v>
      </c>
    </row>
    <row r="29" spans="1:13" ht="12.75">
      <c r="A29" s="380" t="s">
        <v>550</v>
      </c>
      <c r="B29" s="162">
        <f>SUM(C29:M29)</f>
        <v>146313</v>
      </c>
      <c r="C29" s="381">
        <v>143381</v>
      </c>
      <c r="D29" s="303"/>
      <c r="E29" s="381"/>
      <c r="F29" s="303"/>
      <c r="G29" s="303">
        <v>1429</v>
      </c>
      <c r="H29" s="303"/>
      <c r="I29" s="381"/>
      <c r="J29" s="303"/>
      <c r="K29" s="381"/>
      <c r="L29" s="303"/>
      <c r="M29" s="382">
        <v>1503</v>
      </c>
    </row>
    <row r="30" spans="1:13" ht="12.75">
      <c r="A30" s="377" t="s">
        <v>197</v>
      </c>
      <c r="B30" s="386"/>
      <c r="C30" s="384"/>
      <c r="D30" s="386"/>
      <c r="E30" s="384"/>
      <c r="F30" s="386"/>
      <c r="G30" s="386"/>
      <c r="H30" s="386"/>
      <c r="I30" s="384"/>
      <c r="J30" s="386"/>
      <c r="K30" s="384"/>
      <c r="L30" s="386"/>
      <c r="M30" s="385"/>
    </row>
    <row r="31" spans="1:13" ht="12.75">
      <c r="A31" s="378" t="s">
        <v>34</v>
      </c>
      <c r="B31" s="162">
        <f>SUM(C31:M31)</f>
        <v>129512</v>
      </c>
      <c r="C31" s="289">
        <v>127868</v>
      </c>
      <c r="D31" s="162"/>
      <c r="E31" s="289"/>
      <c r="F31" s="162"/>
      <c r="G31" s="162">
        <v>1644</v>
      </c>
      <c r="H31" s="162"/>
      <c r="I31" s="289"/>
      <c r="J31" s="162"/>
      <c r="K31" s="289"/>
      <c r="L31" s="162"/>
      <c r="M31" s="379"/>
    </row>
    <row r="32" spans="1:13" ht="12.75">
      <c r="A32" s="378" t="s">
        <v>508</v>
      </c>
      <c r="B32" s="162">
        <f>SUM(C32:M32)</f>
        <v>131147</v>
      </c>
      <c r="C32" s="289">
        <v>127868</v>
      </c>
      <c r="D32" s="162"/>
      <c r="E32" s="289"/>
      <c r="F32" s="162"/>
      <c r="G32" s="162">
        <v>1644</v>
      </c>
      <c r="H32" s="162"/>
      <c r="I32" s="289"/>
      <c r="J32" s="162"/>
      <c r="K32" s="289"/>
      <c r="L32" s="162"/>
      <c r="M32" s="379">
        <v>1635</v>
      </c>
    </row>
    <row r="33" spans="1:13" ht="12.75">
      <c r="A33" s="380" t="s">
        <v>550</v>
      </c>
      <c r="B33" s="303">
        <f>SUM(C33:M33)</f>
        <v>131969</v>
      </c>
      <c r="C33" s="381">
        <v>127868</v>
      </c>
      <c r="D33" s="303"/>
      <c r="E33" s="381"/>
      <c r="F33" s="303"/>
      <c r="G33" s="303">
        <v>1644</v>
      </c>
      <c r="H33" s="303"/>
      <c r="I33" s="381">
        <v>822</v>
      </c>
      <c r="J33" s="303"/>
      <c r="K33" s="381"/>
      <c r="L33" s="303"/>
      <c r="M33" s="382">
        <v>1635</v>
      </c>
    </row>
    <row r="34" spans="1:13" ht="12.75">
      <c r="A34" s="377" t="s">
        <v>198</v>
      </c>
      <c r="B34" s="386"/>
      <c r="C34" s="384"/>
      <c r="D34" s="386"/>
      <c r="E34" s="384"/>
      <c r="F34" s="386"/>
      <c r="G34" s="386"/>
      <c r="H34" s="386"/>
      <c r="I34" s="384"/>
      <c r="J34" s="386"/>
      <c r="K34" s="384"/>
      <c r="L34" s="386"/>
      <c r="M34" s="385"/>
    </row>
    <row r="35" spans="1:13" ht="12.75">
      <c r="A35" s="378" t="s">
        <v>34</v>
      </c>
      <c r="B35" s="162">
        <f>SUM(C35:M35)</f>
        <v>72137</v>
      </c>
      <c r="C35" s="289">
        <v>70602</v>
      </c>
      <c r="D35" s="162"/>
      <c r="E35" s="289"/>
      <c r="F35" s="162"/>
      <c r="G35" s="162">
        <v>1535</v>
      </c>
      <c r="H35" s="162"/>
      <c r="I35" s="289"/>
      <c r="J35" s="162"/>
      <c r="K35" s="289"/>
      <c r="L35" s="162"/>
      <c r="M35" s="379"/>
    </row>
    <row r="36" spans="1:13" ht="12.75">
      <c r="A36" s="378" t="s">
        <v>508</v>
      </c>
      <c r="B36" s="162">
        <f>SUM(C36:M36)</f>
        <v>73507</v>
      </c>
      <c r="C36" s="289">
        <v>70522</v>
      </c>
      <c r="D36" s="162"/>
      <c r="E36" s="289"/>
      <c r="F36" s="162"/>
      <c r="G36" s="162">
        <v>1535</v>
      </c>
      <c r="H36" s="162"/>
      <c r="I36" s="289"/>
      <c r="J36" s="162"/>
      <c r="K36" s="289"/>
      <c r="L36" s="162"/>
      <c r="M36" s="379">
        <v>1450</v>
      </c>
    </row>
    <row r="37" spans="1:13" ht="12.75">
      <c r="A37" s="380" t="s">
        <v>550</v>
      </c>
      <c r="B37" s="303">
        <f>SUM(C37:M37)</f>
        <v>73507</v>
      </c>
      <c r="C37" s="381">
        <v>70522</v>
      </c>
      <c r="D37" s="303"/>
      <c r="E37" s="381"/>
      <c r="F37" s="303"/>
      <c r="G37" s="303">
        <v>1535</v>
      </c>
      <c r="H37" s="303"/>
      <c r="I37" s="381"/>
      <c r="J37" s="303"/>
      <c r="K37" s="381"/>
      <c r="L37" s="303"/>
      <c r="M37" s="382">
        <v>1450</v>
      </c>
    </row>
    <row r="38" spans="1:13" ht="12.75">
      <c r="A38" s="377" t="s">
        <v>215</v>
      </c>
      <c r="B38" s="333"/>
      <c r="C38" s="334"/>
      <c r="D38" s="333"/>
      <c r="E38" s="334"/>
      <c r="F38" s="333"/>
      <c r="G38" s="333"/>
      <c r="H38" s="333"/>
      <c r="I38" s="334"/>
      <c r="J38" s="333"/>
      <c r="K38" s="334"/>
      <c r="L38" s="333"/>
      <c r="M38" s="332"/>
    </row>
    <row r="39" spans="1:14" ht="12.75">
      <c r="A39" s="378" t="s">
        <v>34</v>
      </c>
      <c r="B39" s="162">
        <f>SUM(C39:M39)</f>
        <v>41453</v>
      </c>
      <c r="C39" s="289">
        <v>40669</v>
      </c>
      <c r="D39" s="162"/>
      <c r="E39" s="289"/>
      <c r="F39" s="162"/>
      <c r="G39" s="162">
        <v>784</v>
      </c>
      <c r="H39" s="162"/>
      <c r="I39" s="289"/>
      <c r="J39" s="162"/>
      <c r="K39" s="289"/>
      <c r="L39" s="162"/>
      <c r="M39" s="379"/>
      <c r="N39" s="25"/>
    </row>
    <row r="40" spans="1:13" ht="12.75">
      <c r="A40" s="378" t="s">
        <v>508</v>
      </c>
      <c r="B40" s="162">
        <f>SUM(C40:M40)</f>
        <v>41770</v>
      </c>
      <c r="C40" s="289">
        <v>40669</v>
      </c>
      <c r="D40" s="162"/>
      <c r="E40" s="289"/>
      <c r="F40" s="162"/>
      <c r="G40" s="162">
        <v>784</v>
      </c>
      <c r="H40" s="162"/>
      <c r="I40" s="289"/>
      <c r="J40" s="162"/>
      <c r="K40" s="289"/>
      <c r="L40" s="162"/>
      <c r="M40" s="379">
        <v>317</v>
      </c>
    </row>
    <row r="41" spans="1:13" ht="12.75">
      <c r="A41" s="380" t="s">
        <v>550</v>
      </c>
      <c r="B41" s="303">
        <f>SUM(C41:M41)</f>
        <v>41770</v>
      </c>
      <c r="C41" s="381">
        <v>40669</v>
      </c>
      <c r="D41" s="303"/>
      <c r="E41" s="381"/>
      <c r="F41" s="303"/>
      <c r="G41" s="303">
        <v>784</v>
      </c>
      <c r="H41" s="303"/>
      <c r="I41" s="381"/>
      <c r="J41" s="303"/>
      <c r="K41" s="381"/>
      <c r="L41" s="303"/>
      <c r="M41" s="382">
        <v>317</v>
      </c>
    </row>
    <row r="42" spans="1:13" ht="12.75">
      <c r="A42" s="377" t="s">
        <v>199</v>
      </c>
      <c r="B42" s="386"/>
      <c r="C42" s="384"/>
      <c r="D42" s="386"/>
      <c r="E42" s="384"/>
      <c r="F42" s="386"/>
      <c r="G42" s="386"/>
      <c r="H42" s="386"/>
      <c r="I42" s="384"/>
      <c r="J42" s="386"/>
      <c r="K42" s="384"/>
      <c r="L42" s="386"/>
      <c r="M42" s="385"/>
    </row>
    <row r="43" spans="1:13" s="146" customFormat="1" ht="12.75">
      <c r="A43" s="378" t="s">
        <v>37</v>
      </c>
      <c r="B43" s="162">
        <f>SUM(C43:M43)</f>
        <v>220936</v>
      </c>
      <c r="C43" s="289">
        <v>113648</v>
      </c>
      <c r="D43" s="162"/>
      <c r="E43" s="289"/>
      <c r="F43" s="162"/>
      <c r="G43" s="162">
        <v>107288</v>
      </c>
      <c r="H43" s="162"/>
      <c r="I43" s="289"/>
      <c r="J43" s="162"/>
      <c r="K43" s="289"/>
      <c r="L43" s="162"/>
      <c r="M43" s="379"/>
    </row>
    <row r="44" spans="1:13" ht="12.75">
      <c r="A44" s="378" t="s">
        <v>508</v>
      </c>
      <c r="B44" s="162">
        <f>SUM(C44:M44)</f>
        <v>223968</v>
      </c>
      <c r="C44" s="289">
        <v>106780</v>
      </c>
      <c r="D44" s="162"/>
      <c r="E44" s="289"/>
      <c r="F44" s="162"/>
      <c r="G44" s="162">
        <v>107288</v>
      </c>
      <c r="H44" s="162"/>
      <c r="I44" s="289"/>
      <c r="J44" s="162"/>
      <c r="K44" s="289"/>
      <c r="L44" s="162"/>
      <c r="M44" s="379">
        <v>9900</v>
      </c>
    </row>
    <row r="45" spans="1:13" ht="12.75">
      <c r="A45" s="380" t="s">
        <v>550</v>
      </c>
      <c r="B45" s="162">
        <f>SUM(C45:M45)</f>
        <v>223968</v>
      </c>
      <c r="C45" s="381">
        <v>106780</v>
      </c>
      <c r="D45" s="303"/>
      <c r="E45" s="381"/>
      <c r="F45" s="303"/>
      <c r="G45" s="303">
        <v>107288</v>
      </c>
      <c r="H45" s="303"/>
      <c r="I45" s="381"/>
      <c r="J45" s="303"/>
      <c r="K45" s="381"/>
      <c r="L45" s="303"/>
      <c r="M45" s="382">
        <v>9900</v>
      </c>
    </row>
    <row r="46" spans="1:13" ht="12.75">
      <c r="A46" s="377" t="s">
        <v>200</v>
      </c>
      <c r="B46" s="386"/>
      <c r="C46" s="384"/>
      <c r="D46" s="386"/>
      <c r="E46" s="384"/>
      <c r="F46" s="386"/>
      <c r="G46" s="384"/>
      <c r="H46" s="386"/>
      <c r="I46" s="384"/>
      <c r="J46" s="386"/>
      <c r="K46" s="384"/>
      <c r="L46" s="386"/>
      <c r="M46" s="385"/>
    </row>
    <row r="47" spans="1:13" ht="12.75">
      <c r="A47" s="378" t="s">
        <v>34</v>
      </c>
      <c r="B47" s="162">
        <f>SUM(C47:M47)</f>
        <v>62455</v>
      </c>
      <c r="C47" s="289">
        <v>57893</v>
      </c>
      <c r="D47" s="162"/>
      <c r="E47" s="289"/>
      <c r="F47" s="162"/>
      <c r="G47" s="289">
        <v>4562</v>
      </c>
      <c r="H47" s="162"/>
      <c r="I47" s="289"/>
      <c r="J47" s="162"/>
      <c r="K47" s="289"/>
      <c r="L47" s="162"/>
      <c r="M47" s="379"/>
    </row>
    <row r="48" spans="1:13" ht="12.75">
      <c r="A48" s="378" t="s">
        <v>508</v>
      </c>
      <c r="B48" s="162">
        <f>SUM(C48:M48)</f>
        <v>64635</v>
      </c>
      <c r="C48" s="289">
        <v>57545</v>
      </c>
      <c r="D48" s="162">
        <v>730</v>
      </c>
      <c r="E48" s="289"/>
      <c r="F48" s="162"/>
      <c r="G48" s="289">
        <v>4562</v>
      </c>
      <c r="H48" s="162"/>
      <c r="I48" s="289"/>
      <c r="J48" s="162"/>
      <c r="K48" s="289"/>
      <c r="L48" s="162"/>
      <c r="M48" s="379">
        <v>1798</v>
      </c>
    </row>
    <row r="49" spans="1:13" ht="12.75">
      <c r="A49" s="380" t="s">
        <v>550</v>
      </c>
      <c r="B49" s="162">
        <f>SUM(C49:M49)</f>
        <v>64635</v>
      </c>
      <c r="C49" s="381">
        <v>57545</v>
      </c>
      <c r="D49" s="303">
        <v>730</v>
      </c>
      <c r="E49" s="381"/>
      <c r="F49" s="303"/>
      <c r="G49" s="381">
        <v>4562</v>
      </c>
      <c r="H49" s="303"/>
      <c r="I49" s="381"/>
      <c r="J49" s="303"/>
      <c r="K49" s="381"/>
      <c r="L49" s="303"/>
      <c r="M49" s="382">
        <v>1798</v>
      </c>
    </row>
    <row r="50" spans="1:13" ht="12.75">
      <c r="A50" s="377" t="s">
        <v>201</v>
      </c>
      <c r="B50" s="386"/>
      <c r="C50" s="384"/>
      <c r="D50" s="386"/>
      <c r="E50" s="384"/>
      <c r="F50" s="386"/>
      <c r="G50" s="384"/>
      <c r="H50" s="386"/>
      <c r="I50" s="384"/>
      <c r="J50" s="386"/>
      <c r="K50" s="384"/>
      <c r="L50" s="386"/>
      <c r="M50" s="385"/>
    </row>
    <row r="51" spans="1:13" ht="12.75">
      <c r="A51" s="378" t="s">
        <v>34</v>
      </c>
      <c r="B51" s="162">
        <f>SUM(C51:M51)</f>
        <v>160583</v>
      </c>
      <c r="C51" s="289">
        <v>93976</v>
      </c>
      <c r="D51" s="162"/>
      <c r="E51" s="289"/>
      <c r="F51" s="162"/>
      <c r="G51" s="289">
        <v>61407</v>
      </c>
      <c r="H51" s="162"/>
      <c r="I51" s="289">
        <v>5200</v>
      </c>
      <c r="J51" s="162"/>
      <c r="K51" s="289"/>
      <c r="L51" s="162"/>
      <c r="M51" s="379"/>
    </row>
    <row r="52" spans="1:13" ht="12.75">
      <c r="A52" s="378" t="s">
        <v>508</v>
      </c>
      <c r="B52" s="162">
        <f>SUM(C52:M52)</f>
        <v>163102</v>
      </c>
      <c r="C52" s="289">
        <v>90655</v>
      </c>
      <c r="D52" s="162"/>
      <c r="E52" s="289"/>
      <c r="F52" s="162"/>
      <c r="G52" s="289">
        <v>61407</v>
      </c>
      <c r="H52" s="162"/>
      <c r="I52" s="289">
        <v>5200</v>
      </c>
      <c r="J52" s="162"/>
      <c r="K52" s="289"/>
      <c r="L52" s="162"/>
      <c r="M52" s="379">
        <v>5840</v>
      </c>
    </row>
    <row r="53" spans="1:13" ht="12.75">
      <c r="A53" s="380" t="s">
        <v>550</v>
      </c>
      <c r="B53" s="303">
        <f>SUM(C53:M53)</f>
        <v>231705</v>
      </c>
      <c r="C53" s="381">
        <v>105091</v>
      </c>
      <c r="D53" s="303"/>
      <c r="E53" s="381"/>
      <c r="F53" s="303"/>
      <c r="G53" s="381">
        <v>61407</v>
      </c>
      <c r="H53" s="303"/>
      <c r="I53" s="381">
        <v>5200</v>
      </c>
      <c r="J53" s="303"/>
      <c r="K53" s="381"/>
      <c r="L53" s="303">
        <v>54167</v>
      </c>
      <c r="M53" s="382">
        <v>5840</v>
      </c>
    </row>
    <row r="54" spans="1:13" ht="12.75">
      <c r="A54" s="377" t="s">
        <v>202</v>
      </c>
      <c r="B54" s="386"/>
      <c r="C54" s="384"/>
      <c r="D54" s="386"/>
      <c r="E54" s="384"/>
      <c r="F54" s="386"/>
      <c r="G54" s="384"/>
      <c r="H54" s="386"/>
      <c r="I54" s="384"/>
      <c r="J54" s="386"/>
      <c r="K54" s="384"/>
      <c r="L54" s="386"/>
      <c r="M54" s="385"/>
    </row>
    <row r="55" spans="1:13" ht="12.75">
      <c r="A55" s="378" t="s">
        <v>34</v>
      </c>
      <c r="B55" s="162">
        <f>SUM(C55:M55)</f>
        <v>53713</v>
      </c>
      <c r="C55" s="289">
        <v>49588</v>
      </c>
      <c r="D55" s="162"/>
      <c r="E55" s="289"/>
      <c r="F55" s="162"/>
      <c r="G55" s="289">
        <v>4125</v>
      </c>
      <c r="H55" s="162"/>
      <c r="I55" s="289"/>
      <c r="J55" s="162"/>
      <c r="K55" s="289"/>
      <c r="L55" s="162"/>
      <c r="M55" s="379"/>
    </row>
    <row r="56" spans="1:13" ht="12.75">
      <c r="A56" s="378" t="s">
        <v>508</v>
      </c>
      <c r="B56" s="162">
        <f>SUM(C56:M56)</f>
        <v>54590</v>
      </c>
      <c r="C56" s="289">
        <v>48444</v>
      </c>
      <c r="D56" s="162"/>
      <c r="E56" s="289"/>
      <c r="F56" s="162"/>
      <c r="G56" s="289">
        <v>4125</v>
      </c>
      <c r="H56" s="162"/>
      <c r="I56" s="289"/>
      <c r="J56" s="162"/>
      <c r="K56" s="289"/>
      <c r="L56" s="162"/>
      <c r="M56" s="379">
        <v>2021</v>
      </c>
    </row>
    <row r="57" spans="1:13" ht="12.75">
      <c r="A57" s="380" t="s">
        <v>550</v>
      </c>
      <c r="B57" s="162">
        <f>SUM(C57:M57)</f>
        <v>53643</v>
      </c>
      <c r="C57" s="381">
        <v>47497</v>
      </c>
      <c r="D57" s="303"/>
      <c r="E57" s="381"/>
      <c r="F57" s="303"/>
      <c r="G57" s="381">
        <v>4125</v>
      </c>
      <c r="H57" s="303"/>
      <c r="I57" s="381"/>
      <c r="J57" s="303"/>
      <c r="K57" s="381"/>
      <c r="L57" s="303"/>
      <c r="M57" s="382">
        <v>2021</v>
      </c>
    </row>
    <row r="58" spans="1:13" ht="12.75">
      <c r="A58" s="377" t="s">
        <v>203</v>
      </c>
      <c r="B58" s="386"/>
      <c r="C58" s="384"/>
      <c r="D58" s="386"/>
      <c r="E58" s="384"/>
      <c r="F58" s="386"/>
      <c r="G58" s="384"/>
      <c r="H58" s="386"/>
      <c r="I58" s="384"/>
      <c r="J58" s="386"/>
      <c r="K58" s="384"/>
      <c r="L58" s="386"/>
      <c r="M58" s="385"/>
    </row>
    <row r="59" spans="1:13" ht="12.75">
      <c r="A59" s="378" t="s">
        <v>34</v>
      </c>
      <c r="B59" s="162">
        <f>SUM(C59:M59)</f>
        <v>458961</v>
      </c>
      <c r="C59" s="289">
        <v>379549</v>
      </c>
      <c r="D59" s="162">
        <v>31187</v>
      </c>
      <c r="E59" s="289"/>
      <c r="F59" s="162"/>
      <c r="G59" s="289">
        <v>48225</v>
      </c>
      <c r="H59" s="162"/>
      <c r="I59" s="289"/>
      <c r="J59" s="162"/>
      <c r="K59" s="289"/>
      <c r="L59" s="162"/>
      <c r="M59" s="379"/>
    </row>
    <row r="60" spans="1:13" ht="12.75">
      <c r="A60" s="378" t="s">
        <v>508</v>
      </c>
      <c r="B60" s="162">
        <f>SUM(C60:M60)</f>
        <v>463742</v>
      </c>
      <c r="C60" s="289">
        <v>379549</v>
      </c>
      <c r="D60" s="162">
        <v>32150</v>
      </c>
      <c r="E60" s="289"/>
      <c r="F60" s="162"/>
      <c r="G60" s="289">
        <v>48225</v>
      </c>
      <c r="H60" s="162"/>
      <c r="I60" s="289"/>
      <c r="J60" s="162"/>
      <c r="K60" s="289"/>
      <c r="L60" s="162"/>
      <c r="M60" s="379">
        <v>3818</v>
      </c>
    </row>
    <row r="61" spans="1:13" ht="12.75">
      <c r="A61" s="380" t="s">
        <v>550</v>
      </c>
      <c r="B61" s="303">
        <f>SUM(C61:M61)</f>
        <v>470202</v>
      </c>
      <c r="C61" s="381">
        <v>380496</v>
      </c>
      <c r="D61" s="303">
        <v>37663</v>
      </c>
      <c r="E61" s="381"/>
      <c r="F61" s="303"/>
      <c r="G61" s="381">
        <v>48225</v>
      </c>
      <c r="H61" s="303"/>
      <c r="I61" s="381"/>
      <c r="J61" s="303"/>
      <c r="K61" s="381"/>
      <c r="L61" s="303"/>
      <c r="M61" s="382">
        <v>3818</v>
      </c>
    </row>
    <row r="62" spans="1:13" ht="12.75">
      <c r="A62" s="377" t="s">
        <v>110</v>
      </c>
      <c r="B62" s="386"/>
      <c r="C62" s="384"/>
      <c r="D62" s="386"/>
      <c r="E62" s="384"/>
      <c r="F62" s="386"/>
      <c r="G62" s="384"/>
      <c r="H62" s="386"/>
      <c r="I62" s="384"/>
      <c r="J62" s="386"/>
      <c r="K62" s="384"/>
      <c r="L62" s="386"/>
      <c r="M62" s="385"/>
    </row>
    <row r="63" spans="1:14" ht="12.75">
      <c r="A63" s="378" t="s">
        <v>34</v>
      </c>
      <c r="B63" s="162">
        <f>SUM(B15,B19,B23,B27,B31,B35,B39,B43,B47,B51,B55,B59,)</f>
        <v>5027338</v>
      </c>
      <c r="C63" s="162">
        <f aca="true" t="shared" si="0" ref="C63:M63">SUM(C15,C19,C23,C27,C31,C35,C39,C43,C47,C51,C55,C59,)</f>
        <v>1346771</v>
      </c>
      <c r="D63" s="162">
        <f t="shared" si="0"/>
        <v>207561</v>
      </c>
      <c r="E63" s="162">
        <f t="shared" si="0"/>
        <v>0</v>
      </c>
      <c r="F63" s="162">
        <f t="shared" si="0"/>
        <v>993351</v>
      </c>
      <c r="G63" s="162">
        <f t="shared" si="0"/>
        <v>476718</v>
      </c>
      <c r="H63" s="162">
        <f t="shared" si="0"/>
        <v>17854</v>
      </c>
      <c r="I63" s="162">
        <f t="shared" si="0"/>
        <v>84010</v>
      </c>
      <c r="J63" s="162">
        <f t="shared" si="0"/>
        <v>30327</v>
      </c>
      <c r="K63" s="162">
        <f t="shared" si="0"/>
        <v>54895</v>
      </c>
      <c r="L63" s="162">
        <f t="shared" si="0"/>
        <v>0</v>
      </c>
      <c r="M63" s="162">
        <f t="shared" si="0"/>
        <v>1815851</v>
      </c>
      <c r="N63" s="139">
        <f>SUM(C63:M63)</f>
        <v>5027338</v>
      </c>
    </row>
    <row r="64" spans="1:14" ht="12.75">
      <c r="A64" s="378" t="s">
        <v>508</v>
      </c>
      <c r="B64" s="162">
        <f aca="true" t="shared" si="1" ref="B64:M65">SUM(B16,B20,B24,B28,B32,B36,B40,B44,B48,B52,B56,B60,)</f>
        <v>4902719</v>
      </c>
      <c r="C64" s="162">
        <f t="shared" si="1"/>
        <v>1070852</v>
      </c>
      <c r="D64" s="162">
        <f t="shared" si="1"/>
        <v>235340</v>
      </c>
      <c r="E64" s="162">
        <f t="shared" si="1"/>
        <v>0</v>
      </c>
      <c r="F64" s="162">
        <f t="shared" si="1"/>
        <v>1010331</v>
      </c>
      <c r="G64" s="162">
        <f t="shared" si="1"/>
        <v>481895</v>
      </c>
      <c r="H64" s="162">
        <f t="shared" si="1"/>
        <v>17822</v>
      </c>
      <c r="I64" s="162">
        <f t="shared" si="1"/>
        <v>61117</v>
      </c>
      <c r="J64" s="162">
        <f t="shared" si="1"/>
        <v>30327</v>
      </c>
      <c r="K64" s="162">
        <f t="shared" si="1"/>
        <v>54895</v>
      </c>
      <c r="L64" s="162">
        <f t="shared" si="1"/>
        <v>0</v>
      </c>
      <c r="M64" s="162">
        <f t="shared" si="1"/>
        <v>1940140</v>
      </c>
      <c r="N64" s="139">
        <f>SUM(C64:M64)</f>
        <v>4902719</v>
      </c>
    </row>
    <row r="65" spans="1:14" ht="12.75">
      <c r="A65" s="380" t="s">
        <v>550</v>
      </c>
      <c r="B65" s="303">
        <f t="shared" si="1"/>
        <v>5404644</v>
      </c>
      <c r="C65" s="303">
        <f t="shared" si="1"/>
        <v>1366133</v>
      </c>
      <c r="D65" s="303">
        <f t="shared" si="1"/>
        <v>105439</v>
      </c>
      <c r="E65" s="303">
        <f t="shared" si="1"/>
        <v>0</v>
      </c>
      <c r="F65" s="303">
        <f t="shared" si="1"/>
        <v>1243906</v>
      </c>
      <c r="G65" s="303">
        <f t="shared" si="1"/>
        <v>485893</v>
      </c>
      <c r="H65" s="303">
        <f t="shared" si="1"/>
        <v>21765</v>
      </c>
      <c r="I65" s="303">
        <f t="shared" si="1"/>
        <v>27172</v>
      </c>
      <c r="J65" s="303">
        <f t="shared" si="1"/>
        <v>30327</v>
      </c>
      <c r="K65" s="303">
        <f t="shared" si="1"/>
        <v>390595</v>
      </c>
      <c r="L65" s="303">
        <f t="shared" si="1"/>
        <v>54167</v>
      </c>
      <c r="M65" s="303">
        <f t="shared" si="1"/>
        <v>1679247</v>
      </c>
      <c r="N65" s="139">
        <f>SUM(C65:M65)</f>
        <v>5404644</v>
      </c>
    </row>
    <row r="66" ht="12.75">
      <c r="B66" s="326"/>
    </row>
    <row r="67" ht="12.75" customHeight="1">
      <c r="C67" s="326"/>
    </row>
  </sheetData>
  <sheetProtection/>
  <mergeCells count="11">
    <mergeCell ref="G10:G12"/>
    <mergeCell ref="H10:H12"/>
    <mergeCell ref="K10:L11"/>
    <mergeCell ref="M10:M12"/>
    <mergeCell ref="I13:J13"/>
    <mergeCell ref="K13:L13"/>
    <mergeCell ref="C10:C12"/>
    <mergeCell ref="I10:J11"/>
    <mergeCell ref="D10:D12"/>
    <mergeCell ref="E10:E12"/>
    <mergeCell ref="F10:F12"/>
  </mergeCells>
  <printOptions horizontalCentered="1"/>
  <pageMargins left="0.3937007874015748" right="0.3937007874015748" top="0.7874015748031497" bottom="0.7874015748031497" header="0.5118110236220472" footer="0.5118110236220472"/>
  <pageSetup horizontalDpi="600" verticalDpi="600" orientation="portrait" paperSize="9" scale="62" r:id="rId1"/>
  <headerFooter alignWithMargins="0">
    <oddFooter>&amp;C&amp;P. oldal</oddFooter>
  </headerFooter>
</worksheet>
</file>

<file path=xl/worksheets/sheet3.xml><?xml version="1.0" encoding="utf-8"?>
<worksheet xmlns="http://schemas.openxmlformats.org/spreadsheetml/2006/main" xmlns:r="http://schemas.openxmlformats.org/officeDocument/2006/relationships">
  <dimension ref="A1:W953"/>
  <sheetViews>
    <sheetView view="pageBreakPreview" zoomScaleSheetLayoutView="100" zoomScalePageLayoutView="0" workbookViewId="0" topLeftCell="A1">
      <pane ySplit="8" topLeftCell="A231" activePane="bottomLeft" state="frozen"/>
      <selection pane="topLeft" activeCell="A1" sqref="A1"/>
      <selection pane="bottomLeft" activeCell="A1" sqref="A1"/>
    </sheetView>
  </sheetViews>
  <sheetFormatPr defaultColWidth="9.140625" defaultRowHeight="12.75"/>
  <cols>
    <col min="1" max="1" width="42.421875" style="0" customWidth="1"/>
    <col min="2" max="2" width="11.140625" style="0" customWidth="1"/>
    <col min="3" max="3" width="10.7109375" style="181" customWidth="1"/>
    <col min="4" max="4" width="11.421875" style="0" customWidth="1"/>
    <col min="5" max="5" width="10.7109375" style="0" customWidth="1"/>
    <col min="6" max="6" width="13.57421875" style="0" customWidth="1"/>
    <col min="7" max="7" width="11.00390625" style="0" customWidth="1"/>
    <col min="8" max="8" width="10.7109375" style="0" customWidth="1"/>
    <col min="9" max="9" width="11.57421875" style="293" customWidth="1"/>
    <col min="10" max="10" width="10.7109375" style="0" customWidth="1"/>
    <col min="11" max="11" width="10.7109375" style="293" customWidth="1"/>
    <col min="12" max="12" width="10.7109375" style="287" customWidth="1"/>
    <col min="13" max="13" width="10.7109375" style="293" customWidth="1"/>
    <col min="14" max="14" width="10.7109375" style="0" customWidth="1"/>
    <col min="15" max="15" width="9.8515625" style="0" bestFit="1" customWidth="1"/>
  </cols>
  <sheetData>
    <row r="1" spans="1:14" ht="15.75">
      <c r="A1" s="4" t="s">
        <v>764</v>
      </c>
      <c r="B1" s="4"/>
      <c r="C1" s="6"/>
      <c r="D1" s="4"/>
      <c r="E1" s="4"/>
      <c r="F1" s="4"/>
      <c r="G1" s="4"/>
      <c r="H1" s="5"/>
      <c r="I1" s="25"/>
      <c r="J1" s="25"/>
      <c r="K1" s="25"/>
      <c r="L1" s="25"/>
      <c r="M1" s="25"/>
      <c r="N1" s="25"/>
    </row>
    <row r="2" spans="1:14" ht="15.75">
      <c r="A2" s="4"/>
      <c r="B2" s="4"/>
      <c r="C2" s="6"/>
      <c r="D2" s="4"/>
      <c r="E2" s="4"/>
      <c r="F2" s="6"/>
      <c r="G2" s="6"/>
      <c r="H2" s="6" t="s">
        <v>132</v>
      </c>
      <c r="I2" s="25"/>
      <c r="J2" s="25"/>
      <c r="K2" s="25"/>
      <c r="L2" s="25"/>
      <c r="M2" s="25"/>
      <c r="N2" s="25"/>
    </row>
    <row r="3" spans="1:14" ht="15.75">
      <c r="A3" s="4"/>
      <c r="B3" s="4"/>
      <c r="C3" s="6"/>
      <c r="D3" s="4"/>
      <c r="E3" s="4"/>
      <c r="F3" s="6"/>
      <c r="G3" s="6"/>
      <c r="H3" s="6" t="s">
        <v>551</v>
      </c>
      <c r="I3" s="291"/>
      <c r="J3" s="5"/>
      <c r="K3" s="25"/>
      <c r="L3" s="25"/>
      <c r="M3" s="25"/>
      <c r="N3" s="25"/>
    </row>
    <row r="4" spans="1:14" ht="15.75">
      <c r="A4" s="6"/>
      <c r="B4" s="6"/>
      <c r="C4" s="6"/>
      <c r="D4" s="4"/>
      <c r="E4" s="4"/>
      <c r="F4" s="6"/>
      <c r="G4" s="6"/>
      <c r="H4" s="6" t="s">
        <v>2</v>
      </c>
      <c r="I4" s="25"/>
      <c r="J4" s="25"/>
      <c r="K4" s="25"/>
      <c r="L4" s="25"/>
      <c r="M4" s="25"/>
      <c r="N4" s="25"/>
    </row>
    <row r="5" spans="1:14" ht="12.75">
      <c r="A5" s="5"/>
      <c r="B5" s="5"/>
      <c r="C5" s="179"/>
      <c r="D5" s="5"/>
      <c r="E5" s="5"/>
      <c r="F5" s="5"/>
      <c r="G5" s="5"/>
      <c r="H5" s="5"/>
      <c r="I5" s="25"/>
      <c r="J5" s="374"/>
      <c r="K5" s="25"/>
      <c r="L5" s="374"/>
      <c r="M5" s="291"/>
      <c r="N5" s="294" t="s">
        <v>28</v>
      </c>
    </row>
    <row r="6" spans="1:14" ht="12.75" customHeight="1">
      <c r="A6" s="7" t="s">
        <v>29</v>
      </c>
      <c r="B6" s="7"/>
      <c r="C6" s="7" t="s">
        <v>30</v>
      </c>
      <c r="D6" s="738" t="s">
        <v>209</v>
      </c>
      <c r="E6" s="738" t="s">
        <v>216</v>
      </c>
      <c r="F6" s="738" t="s">
        <v>205</v>
      </c>
      <c r="G6" s="738" t="s">
        <v>158</v>
      </c>
      <c r="H6" s="738" t="s">
        <v>177</v>
      </c>
      <c r="I6" s="738" t="s">
        <v>179</v>
      </c>
      <c r="J6" s="741" t="s">
        <v>206</v>
      </c>
      <c r="K6" s="742"/>
      <c r="L6" s="741" t="s">
        <v>207</v>
      </c>
      <c r="M6" s="742"/>
      <c r="N6" s="733" t="s">
        <v>481</v>
      </c>
    </row>
    <row r="7" spans="1:14" ht="12.75">
      <c r="A7" s="18" t="s">
        <v>31</v>
      </c>
      <c r="B7" s="18"/>
      <c r="C7" s="18" t="s">
        <v>32</v>
      </c>
      <c r="D7" s="739"/>
      <c r="E7" s="744"/>
      <c r="F7" s="739"/>
      <c r="G7" s="739"/>
      <c r="H7" s="739"/>
      <c r="I7" s="739"/>
      <c r="J7" s="741"/>
      <c r="K7" s="743"/>
      <c r="L7" s="741"/>
      <c r="M7" s="743"/>
      <c r="N7" s="734"/>
    </row>
    <row r="8" spans="1:14" ht="34.5" customHeight="1">
      <c r="A8" s="8"/>
      <c r="B8" s="8"/>
      <c r="C8" s="8" t="s">
        <v>33</v>
      </c>
      <c r="D8" s="740"/>
      <c r="E8" s="745"/>
      <c r="F8" s="740"/>
      <c r="G8" s="740"/>
      <c r="H8" s="740"/>
      <c r="I8" s="740"/>
      <c r="J8" s="308" t="s">
        <v>514</v>
      </c>
      <c r="K8" s="9" t="s">
        <v>124</v>
      </c>
      <c r="L8" s="9" t="s">
        <v>514</v>
      </c>
      <c r="M8" s="308" t="s">
        <v>124</v>
      </c>
      <c r="N8" s="735"/>
    </row>
    <row r="9" spans="1:14" ht="12.75">
      <c r="A9" s="9" t="s">
        <v>8</v>
      </c>
      <c r="B9" s="9"/>
      <c r="C9" s="9" t="s">
        <v>9</v>
      </c>
      <c r="D9" s="9" t="s">
        <v>10</v>
      </c>
      <c r="E9" s="9" t="s">
        <v>11</v>
      </c>
      <c r="F9" s="9" t="s">
        <v>12</v>
      </c>
      <c r="G9" s="9" t="s">
        <v>13</v>
      </c>
      <c r="H9" s="9" t="s">
        <v>14</v>
      </c>
      <c r="I9" s="9" t="s">
        <v>15</v>
      </c>
      <c r="J9" s="736" t="s">
        <v>16</v>
      </c>
      <c r="K9" s="737"/>
      <c r="L9" s="736" t="s">
        <v>17</v>
      </c>
      <c r="M9" s="737"/>
      <c r="N9" s="9">
        <v>11</v>
      </c>
    </row>
    <row r="10" spans="1:15" ht="12.75">
      <c r="A10" s="27" t="s">
        <v>217</v>
      </c>
      <c r="B10" s="13"/>
      <c r="C10" s="16"/>
      <c r="D10" s="110"/>
      <c r="E10" s="113"/>
      <c r="F10" s="414"/>
      <c r="G10" s="113"/>
      <c r="H10" s="110"/>
      <c r="I10" s="113"/>
      <c r="J10" s="110"/>
      <c r="K10" s="113"/>
      <c r="L10" s="110"/>
      <c r="M10" s="113"/>
      <c r="N10" s="110"/>
      <c r="O10" t="s">
        <v>306</v>
      </c>
    </row>
    <row r="11" spans="1:15" s="61" customFormat="1" ht="12.75">
      <c r="A11" s="31" t="s">
        <v>46</v>
      </c>
      <c r="B11" s="206" t="s">
        <v>166</v>
      </c>
      <c r="C11" s="388">
        <f>SUM(D11:N11)</f>
        <v>0</v>
      </c>
      <c r="D11" s="87"/>
      <c r="E11" s="114">
        <v>0</v>
      </c>
      <c r="F11" s="87"/>
      <c r="G11" s="114">
        <v>0</v>
      </c>
      <c r="H11" s="87">
        <v>0</v>
      </c>
      <c r="I11" s="114">
        <v>0</v>
      </c>
      <c r="J11" s="87">
        <v>0</v>
      </c>
      <c r="K11" s="114">
        <v>0</v>
      </c>
      <c r="L11" s="87"/>
      <c r="M11" s="114">
        <v>0</v>
      </c>
      <c r="N11" s="87">
        <v>0</v>
      </c>
      <c r="O11" s="288">
        <f>SUM(D11:N11)</f>
        <v>0</v>
      </c>
    </row>
    <row r="12" spans="1:15" s="61" customFormat="1" ht="12.75">
      <c r="A12" s="31" t="s">
        <v>493</v>
      </c>
      <c r="B12" s="206"/>
      <c r="C12" s="388">
        <f>SUM(D12:N12)</f>
        <v>0</v>
      </c>
      <c r="D12" s="87"/>
      <c r="E12" s="114"/>
      <c r="F12" s="87"/>
      <c r="G12" s="114"/>
      <c r="H12" s="87"/>
      <c r="I12" s="114"/>
      <c r="J12" s="87"/>
      <c r="K12" s="114"/>
      <c r="L12" s="87"/>
      <c r="M12" s="114"/>
      <c r="N12" s="87"/>
      <c r="O12" s="288">
        <f aca="true" t="shared" si="0" ref="O12:O80">SUM(D12:N12)</f>
        <v>0</v>
      </c>
    </row>
    <row r="13" spans="1:15" s="61" customFormat="1" ht="12.75">
      <c r="A13" s="28" t="s">
        <v>552</v>
      </c>
      <c r="B13" s="285"/>
      <c r="C13" s="388">
        <f>SUM(D13:N13)</f>
        <v>0</v>
      </c>
      <c r="D13" s="109"/>
      <c r="E13" s="295"/>
      <c r="F13" s="109"/>
      <c r="G13" s="295"/>
      <c r="H13" s="109"/>
      <c r="I13" s="295"/>
      <c r="J13" s="109"/>
      <c r="K13" s="295"/>
      <c r="L13" s="109"/>
      <c r="M13" s="295"/>
      <c r="N13" s="109"/>
      <c r="O13" s="288">
        <f t="shared" si="0"/>
        <v>0</v>
      </c>
    </row>
    <row r="14" spans="1:15" s="61" customFormat="1" ht="12.75">
      <c r="A14" s="177" t="s">
        <v>302</v>
      </c>
      <c r="B14" s="228"/>
      <c r="C14" s="393"/>
      <c r="D14" s="110"/>
      <c r="E14" s="113"/>
      <c r="F14" s="110"/>
      <c r="G14" s="113"/>
      <c r="H14" s="110"/>
      <c r="I14" s="113"/>
      <c r="J14" s="110"/>
      <c r="K14" s="113"/>
      <c r="L14" s="110"/>
      <c r="M14" s="113"/>
      <c r="N14" s="110"/>
      <c r="O14" s="288">
        <f t="shared" si="0"/>
        <v>0</v>
      </c>
    </row>
    <row r="15" spans="1:15" s="61" customFormat="1" ht="12.75">
      <c r="A15" s="31" t="s">
        <v>46</v>
      </c>
      <c r="B15" s="206" t="s">
        <v>164</v>
      </c>
      <c r="C15" s="388">
        <f>SUM(D15:N15)</f>
        <v>0</v>
      </c>
      <c r="D15" s="87"/>
      <c r="E15" s="114"/>
      <c r="F15" s="87"/>
      <c r="G15" s="114"/>
      <c r="H15" s="87"/>
      <c r="I15" s="114"/>
      <c r="J15" s="87"/>
      <c r="K15" s="114"/>
      <c r="L15" s="87"/>
      <c r="M15" s="114"/>
      <c r="N15" s="87"/>
      <c r="O15" s="288">
        <f t="shared" si="0"/>
        <v>0</v>
      </c>
    </row>
    <row r="16" spans="1:15" s="61" customFormat="1" ht="12.75">
      <c r="A16" s="31" t="s">
        <v>493</v>
      </c>
      <c r="B16" s="206"/>
      <c r="C16" s="388">
        <f>SUM(D16:N16)</f>
        <v>0</v>
      </c>
      <c r="D16" s="87"/>
      <c r="E16" s="114"/>
      <c r="F16" s="87"/>
      <c r="G16" s="114"/>
      <c r="H16" s="87"/>
      <c r="I16" s="114"/>
      <c r="J16" s="87"/>
      <c r="K16" s="114"/>
      <c r="L16" s="87"/>
      <c r="M16" s="114"/>
      <c r="N16" s="87"/>
      <c r="O16" s="288">
        <f t="shared" si="0"/>
        <v>0</v>
      </c>
    </row>
    <row r="17" spans="1:15" s="61" customFormat="1" ht="12.75">
      <c r="A17" s="28" t="s">
        <v>552</v>
      </c>
      <c r="B17" s="285"/>
      <c r="C17" s="388">
        <f>SUM(D17:N17)</f>
        <v>0</v>
      </c>
      <c r="D17" s="109"/>
      <c r="E17" s="295"/>
      <c r="F17" s="109"/>
      <c r="G17" s="295"/>
      <c r="H17" s="109"/>
      <c r="I17" s="295"/>
      <c r="J17" s="109"/>
      <c r="K17" s="295"/>
      <c r="L17" s="109"/>
      <c r="M17" s="295"/>
      <c r="N17" s="109"/>
      <c r="O17" s="288">
        <f t="shared" si="0"/>
        <v>0</v>
      </c>
    </row>
    <row r="18" spans="1:15" s="61" customFormat="1" ht="12.75">
      <c r="A18" s="27" t="s">
        <v>319</v>
      </c>
      <c r="B18" s="7"/>
      <c r="C18" s="16"/>
      <c r="D18" s="110"/>
      <c r="E18" s="113"/>
      <c r="F18" s="110"/>
      <c r="G18" s="113"/>
      <c r="H18" s="110"/>
      <c r="I18" s="113"/>
      <c r="J18" s="110"/>
      <c r="K18" s="113"/>
      <c r="L18" s="110"/>
      <c r="M18" s="113"/>
      <c r="N18" s="110"/>
      <c r="O18" s="288">
        <f t="shared" si="0"/>
        <v>0</v>
      </c>
    </row>
    <row r="19" spans="1:15" s="61" customFormat="1" ht="12.75">
      <c r="A19" s="31" t="s">
        <v>46</v>
      </c>
      <c r="B19" s="206" t="s">
        <v>164</v>
      </c>
      <c r="C19" s="388">
        <f>SUM(D19:N19)</f>
        <v>1343</v>
      </c>
      <c r="D19" s="87"/>
      <c r="E19" s="114">
        <v>0</v>
      </c>
      <c r="F19" s="87">
        <v>0</v>
      </c>
      <c r="G19" s="114">
        <v>0</v>
      </c>
      <c r="H19" s="87">
        <v>1343</v>
      </c>
      <c r="I19" s="114">
        <v>0</v>
      </c>
      <c r="J19" s="87">
        <v>0</v>
      </c>
      <c r="K19" s="114">
        <v>0</v>
      </c>
      <c r="L19" s="87"/>
      <c r="M19" s="114">
        <v>0</v>
      </c>
      <c r="N19" s="87">
        <v>0</v>
      </c>
      <c r="O19" s="288">
        <f t="shared" si="0"/>
        <v>1343</v>
      </c>
    </row>
    <row r="20" spans="1:15" s="61" customFormat="1" ht="12.75">
      <c r="A20" s="31" t="s">
        <v>493</v>
      </c>
      <c r="B20" s="206"/>
      <c r="C20" s="388">
        <f>SUM(D20:N20)</f>
        <v>1343</v>
      </c>
      <c r="D20" s="87"/>
      <c r="E20" s="114"/>
      <c r="F20" s="87"/>
      <c r="G20" s="114"/>
      <c r="H20" s="87">
        <f>H19</f>
        <v>1343</v>
      </c>
      <c r="I20" s="114"/>
      <c r="J20" s="87"/>
      <c r="K20" s="114"/>
      <c r="L20" s="87"/>
      <c r="M20" s="114"/>
      <c r="N20" s="87"/>
      <c r="O20" s="288">
        <f t="shared" si="0"/>
        <v>1343</v>
      </c>
    </row>
    <row r="21" spans="1:15" s="61" customFormat="1" ht="12.75">
      <c r="A21" s="28" t="s">
        <v>552</v>
      </c>
      <c r="B21" s="285"/>
      <c r="C21" s="388">
        <f>SUM(D21:N21)</f>
        <v>1343</v>
      </c>
      <c r="D21" s="109"/>
      <c r="E21" s="295"/>
      <c r="F21" s="109"/>
      <c r="G21" s="295"/>
      <c r="H21" s="109">
        <v>1343</v>
      </c>
      <c r="I21" s="295"/>
      <c r="J21" s="109"/>
      <c r="K21" s="295"/>
      <c r="L21" s="109"/>
      <c r="M21" s="295"/>
      <c r="N21" s="109"/>
      <c r="O21" s="288">
        <f t="shared" si="0"/>
        <v>1343</v>
      </c>
    </row>
    <row r="22" spans="1:15" s="61" customFormat="1" ht="12.75">
      <c r="A22" s="210" t="s">
        <v>325</v>
      </c>
      <c r="B22" s="228"/>
      <c r="C22" s="393"/>
      <c r="D22" s="110"/>
      <c r="E22" s="113"/>
      <c r="F22" s="110"/>
      <c r="G22" s="113"/>
      <c r="H22" s="110"/>
      <c r="I22" s="113"/>
      <c r="J22" s="110"/>
      <c r="K22" s="113"/>
      <c r="L22" s="110"/>
      <c r="M22" s="113"/>
      <c r="N22" s="110"/>
      <c r="O22" s="288">
        <f t="shared" si="0"/>
        <v>0</v>
      </c>
    </row>
    <row r="23" spans="1:15" s="61" customFormat="1" ht="12.75">
      <c r="A23" s="31" t="s">
        <v>46</v>
      </c>
      <c r="B23" s="206" t="s">
        <v>164</v>
      </c>
      <c r="C23" s="388">
        <f>SUM(D23:N23)</f>
        <v>0</v>
      </c>
      <c r="D23" s="87"/>
      <c r="E23" s="114"/>
      <c r="F23" s="87"/>
      <c r="G23" s="114"/>
      <c r="H23" s="87"/>
      <c r="I23" s="114"/>
      <c r="J23" s="87"/>
      <c r="K23" s="114"/>
      <c r="L23" s="87"/>
      <c r="M23" s="114"/>
      <c r="N23" s="87"/>
      <c r="O23" s="288">
        <f t="shared" si="0"/>
        <v>0</v>
      </c>
    </row>
    <row r="24" spans="1:15" s="61" customFormat="1" ht="12.75">
      <c r="A24" s="31" t="s">
        <v>493</v>
      </c>
      <c r="B24" s="206"/>
      <c r="C24" s="388">
        <f>SUM(D24:N24)</f>
        <v>0</v>
      </c>
      <c r="D24" s="87"/>
      <c r="E24" s="114"/>
      <c r="F24" s="87"/>
      <c r="G24" s="114"/>
      <c r="H24" s="87"/>
      <c r="I24" s="114"/>
      <c r="J24" s="87"/>
      <c r="K24" s="114"/>
      <c r="L24" s="87"/>
      <c r="M24" s="114"/>
      <c r="N24" s="87"/>
      <c r="O24" s="288">
        <f t="shared" si="0"/>
        <v>0</v>
      </c>
    </row>
    <row r="25" spans="1:15" s="61" customFormat="1" ht="12.75">
      <c r="A25" s="28" t="s">
        <v>552</v>
      </c>
      <c r="B25" s="285"/>
      <c r="C25" s="392"/>
      <c r="D25" s="109"/>
      <c r="E25" s="295"/>
      <c r="F25" s="109"/>
      <c r="G25" s="295"/>
      <c r="H25" s="109"/>
      <c r="I25" s="295"/>
      <c r="J25" s="109"/>
      <c r="K25" s="295"/>
      <c r="L25" s="109"/>
      <c r="M25" s="295"/>
      <c r="N25" s="109"/>
      <c r="O25" s="288">
        <f t="shared" si="0"/>
        <v>0</v>
      </c>
    </row>
    <row r="26" spans="1:15" s="61" customFormat="1" ht="12.75">
      <c r="A26" s="27" t="s">
        <v>326</v>
      </c>
      <c r="B26" s="7"/>
      <c r="C26" s="16"/>
      <c r="D26" s="110"/>
      <c r="E26" s="113"/>
      <c r="F26" s="110"/>
      <c r="G26" s="113"/>
      <c r="H26" s="110"/>
      <c r="I26" s="113"/>
      <c r="J26" s="110"/>
      <c r="K26" s="113"/>
      <c r="L26" s="110"/>
      <c r="M26" s="113"/>
      <c r="N26" s="110"/>
      <c r="O26" s="288">
        <f t="shared" si="0"/>
        <v>0</v>
      </c>
    </row>
    <row r="27" spans="1:15" s="61" customFormat="1" ht="12.75">
      <c r="A27" s="31" t="s">
        <v>46</v>
      </c>
      <c r="B27" s="206" t="s">
        <v>164</v>
      </c>
      <c r="C27" s="388">
        <f>SUM(D27:N27)</f>
        <v>139971</v>
      </c>
      <c r="D27" s="87"/>
      <c r="E27" s="114"/>
      <c r="F27" s="87"/>
      <c r="G27" s="114"/>
      <c r="H27" s="87">
        <v>122133</v>
      </c>
      <c r="I27" s="389">
        <v>17838</v>
      </c>
      <c r="J27" s="87"/>
      <c r="L27" s="87"/>
      <c r="M27" s="114"/>
      <c r="N27" s="87"/>
      <c r="O27" s="288">
        <f t="shared" si="0"/>
        <v>139971</v>
      </c>
    </row>
    <row r="28" spans="1:15" s="61" customFormat="1" ht="12.75">
      <c r="A28" s="31" t="s">
        <v>493</v>
      </c>
      <c r="B28" s="206"/>
      <c r="C28" s="388">
        <f>SUM(D28:N28)</f>
        <v>139971</v>
      </c>
      <c r="D28" s="87"/>
      <c r="E28" s="114"/>
      <c r="F28" s="87"/>
      <c r="G28" s="114"/>
      <c r="H28" s="87">
        <f>H27</f>
        <v>122133</v>
      </c>
      <c r="I28" s="114">
        <f aca="true" t="shared" si="1" ref="I28:N28">I27</f>
        <v>17838</v>
      </c>
      <c r="J28" s="87">
        <f t="shared" si="1"/>
        <v>0</v>
      </c>
      <c r="K28" s="114">
        <f t="shared" si="1"/>
        <v>0</v>
      </c>
      <c r="L28" s="87">
        <f t="shared" si="1"/>
        <v>0</v>
      </c>
      <c r="M28" s="114">
        <f t="shared" si="1"/>
        <v>0</v>
      </c>
      <c r="N28" s="87">
        <f t="shared" si="1"/>
        <v>0</v>
      </c>
      <c r="O28" s="288">
        <f t="shared" si="0"/>
        <v>139971</v>
      </c>
    </row>
    <row r="29" spans="1:15" s="61" customFormat="1" ht="12.75">
      <c r="A29" s="31" t="s">
        <v>570</v>
      </c>
      <c r="B29" s="206"/>
      <c r="C29" s="388">
        <f>SUM(D29:N29)</f>
        <v>335700</v>
      </c>
      <c r="D29" s="87"/>
      <c r="E29" s="114"/>
      <c r="F29" s="87"/>
      <c r="G29" s="114"/>
      <c r="H29" s="87"/>
      <c r="I29" s="114"/>
      <c r="J29" s="87"/>
      <c r="K29" s="114"/>
      <c r="L29" s="87">
        <v>335700</v>
      </c>
      <c r="M29" s="114"/>
      <c r="N29" s="87"/>
      <c r="O29" s="288">
        <f t="shared" si="0"/>
        <v>335700</v>
      </c>
    </row>
    <row r="30" spans="1:15" s="61" customFormat="1" ht="12.75">
      <c r="A30" s="31" t="s">
        <v>524</v>
      </c>
      <c r="B30" s="206"/>
      <c r="C30" s="388">
        <f>SUM(C29)</f>
        <v>335700</v>
      </c>
      <c r="D30" s="229">
        <f aca="true" t="shared" si="2" ref="D30:N30">SUM(D29)</f>
        <v>0</v>
      </c>
      <c r="E30" s="388">
        <f t="shared" si="2"/>
        <v>0</v>
      </c>
      <c r="F30" s="229">
        <f t="shared" si="2"/>
        <v>0</v>
      </c>
      <c r="G30" s="388">
        <f t="shared" si="2"/>
        <v>0</v>
      </c>
      <c r="H30" s="229">
        <f t="shared" si="2"/>
        <v>0</v>
      </c>
      <c r="I30" s="388">
        <f t="shared" si="2"/>
        <v>0</v>
      </c>
      <c r="J30" s="229">
        <f t="shared" si="2"/>
        <v>0</v>
      </c>
      <c r="K30" s="388">
        <f t="shared" si="2"/>
        <v>0</v>
      </c>
      <c r="L30" s="229">
        <f t="shared" si="2"/>
        <v>335700</v>
      </c>
      <c r="M30" s="388">
        <f t="shared" si="2"/>
        <v>0</v>
      </c>
      <c r="N30" s="229">
        <f t="shared" si="2"/>
        <v>0</v>
      </c>
      <c r="O30" s="288">
        <f t="shared" si="0"/>
        <v>335700</v>
      </c>
    </row>
    <row r="31" spans="1:15" s="61" customFormat="1" ht="12.75">
      <c r="A31" s="28" t="s">
        <v>552</v>
      </c>
      <c r="B31" s="285"/>
      <c r="C31" s="388">
        <f>SUM(C28,C30)</f>
        <v>475671</v>
      </c>
      <c r="D31" s="286">
        <f aca="true" t="shared" si="3" ref="D31:N31">SUM(D28,D30)</f>
        <v>0</v>
      </c>
      <c r="E31" s="388">
        <f t="shared" si="3"/>
        <v>0</v>
      </c>
      <c r="F31" s="286">
        <f t="shared" si="3"/>
        <v>0</v>
      </c>
      <c r="G31" s="388">
        <f t="shared" si="3"/>
        <v>0</v>
      </c>
      <c r="H31" s="286">
        <f t="shared" si="3"/>
        <v>122133</v>
      </c>
      <c r="I31" s="388">
        <f t="shared" si="3"/>
        <v>17838</v>
      </c>
      <c r="J31" s="286">
        <f t="shared" si="3"/>
        <v>0</v>
      </c>
      <c r="K31" s="388">
        <f t="shared" si="3"/>
        <v>0</v>
      </c>
      <c r="L31" s="286">
        <f t="shared" si="3"/>
        <v>335700</v>
      </c>
      <c r="M31" s="388">
        <f t="shared" si="3"/>
        <v>0</v>
      </c>
      <c r="N31" s="286">
        <f t="shared" si="3"/>
        <v>0</v>
      </c>
      <c r="O31" s="288">
        <f t="shared" si="0"/>
        <v>475671</v>
      </c>
    </row>
    <row r="32" spans="1:15" s="61" customFormat="1" ht="12.75">
      <c r="A32" s="394" t="s">
        <v>327</v>
      </c>
      <c r="B32" s="7"/>
      <c r="C32" s="393"/>
      <c r="D32" s="110"/>
      <c r="E32" s="113"/>
      <c r="F32" s="110"/>
      <c r="G32" s="113"/>
      <c r="H32" s="110"/>
      <c r="I32" s="395"/>
      <c r="J32" s="110"/>
      <c r="K32" s="396"/>
      <c r="L32" s="110"/>
      <c r="M32" s="113"/>
      <c r="N32" s="110"/>
      <c r="O32" s="288">
        <f t="shared" si="0"/>
        <v>0</v>
      </c>
    </row>
    <row r="33" spans="1:15" s="61" customFormat="1" ht="12.75">
      <c r="A33" s="31" t="s">
        <v>46</v>
      </c>
      <c r="B33" s="206" t="s">
        <v>164</v>
      </c>
      <c r="C33" s="388">
        <f>SUM(D33:N33)</f>
        <v>0</v>
      </c>
      <c r="D33" s="87"/>
      <c r="E33" s="114"/>
      <c r="F33" s="87"/>
      <c r="G33" s="114"/>
      <c r="H33" s="87"/>
      <c r="I33" s="389"/>
      <c r="J33" s="87"/>
      <c r="L33" s="87"/>
      <c r="M33" s="114"/>
      <c r="N33" s="87"/>
      <c r="O33" s="288">
        <f t="shared" si="0"/>
        <v>0</v>
      </c>
    </row>
    <row r="34" spans="1:15" s="61" customFormat="1" ht="12.75">
      <c r="A34" s="31" t="s">
        <v>493</v>
      </c>
      <c r="B34" s="206"/>
      <c r="C34" s="388">
        <f>SUM(D34:N34)</f>
        <v>0</v>
      </c>
      <c r="D34" s="87"/>
      <c r="E34" s="114"/>
      <c r="F34" s="87"/>
      <c r="G34" s="114"/>
      <c r="H34" s="87"/>
      <c r="I34" s="114"/>
      <c r="J34" s="87"/>
      <c r="K34" s="114"/>
      <c r="L34" s="87"/>
      <c r="M34" s="114"/>
      <c r="N34" s="87"/>
      <c r="O34" s="288">
        <f t="shared" si="0"/>
        <v>0</v>
      </c>
    </row>
    <row r="35" spans="1:15" s="61" customFormat="1" ht="12.75">
      <c r="A35" s="28" t="s">
        <v>552</v>
      </c>
      <c r="B35" s="285"/>
      <c r="C35" s="388">
        <f>SUM(D35:N35)</f>
        <v>0</v>
      </c>
      <c r="D35" s="109"/>
      <c r="E35" s="295"/>
      <c r="F35" s="109"/>
      <c r="G35" s="295"/>
      <c r="H35" s="109"/>
      <c r="I35" s="295"/>
      <c r="J35" s="109"/>
      <c r="K35" s="295"/>
      <c r="L35" s="109"/>
      <c r="M35" s="295"/>
      <c r="N35" s="109"/>
      <c r="O35" s="288">
        <f t="shared" si="0"/>
        <v>0</v>
      </c>
    </row>
    <row r="36" spans="1:15" s="61" customFormat="1" ht="12.75">
      <c r="A36" s="27" t="s">
        <v>328</v>
      </c>
      <c r="B36" s="7"/>
      <c r="C36" s="16"/>
      <c r="D36" s="110"/>
      <c r="E36" s="113"/>
      <c r="F36" s="110"/>
      <c r="G36" s="113"/>
      <c r="H36" s="110"/>
      <c r="I36" s="113"/>
      <c r="J36" s="110"/>
      <c r="K36" s="113"/>
      <c r="L36" s="110"/>
      <c r="M36" s="113"/>
      <c r="N36" s="110"/>
      <c r="O36" s="288">
        <f t="shared" si="0"/>
        <v>0</v>
      </c>
    </row>
    <row r="37" spans="1:15" s="61" customFormat="1" ht="12.75">
      <c r="A37" s="31" t="s">
        <v>46</v>
      </c>
      <c r="B37" s="206" t="s">
        <v>164</v>
      </c>
      <c r="C37" s="388">
        <f aca="true" t="shared" si="4" ref="C37:C45">SUM(D37:N37)</f>
        <v>639361</v>
      </c>
      <c r="D37" s="87"/>
      <c r="E37" s="114">
        <v>583974</v>
      </c>
      <c r="F37" s="87"/>
      <c r="G37" s="114"/>
      <c r="H37" s="87"/>
      <c r="I37" s="114"/>
      <c r="J37" s="87">
        <v>0</v>
      </c>
      <c r="K37" s="114"/>
      <c r="L37" s="87"/>
      <c r="M37" s="114"/>
      <c r="N37" s="162">
        <v>55387</v>
      </c>
      <c r="O37" s="288">
        <f t="shared" si="0"/>
        <v>639361</v>
      </c>
    </row>
    <row r="38" spans="1:15" s="61" customFormat="1" ht="12.75">
      <c r="A38" s="31" t="s">
        <v>493</v>
      </c>
      <c r="B38" s="206"/>
      <c r="C38" s="388">
        <f t="shared" si="4"/>
        <v>662254</v>
      </c>
      <c r="D38" s="87"/>
      <c r="E38" s="114">
        <v>606867</v>
      </c>
      <c r="F38" s="87"/>
      <c r="G38" s="114"/>
      <c r="H38" s="87"/>
      <c r="I38" s="114"/>
      <c r="J38" s="87"/>
      <c r="K38" s="114"/>
      <c r="L38" s="87"/>
      <c r="M38" s="114"/>
      <c r="N38" s="162">
        <v>55387</v>
      </c>
      <c r="O38" s="288">
        <f t="shared" si="0"/>
        <v>662254</v>
      </c>
    </row>
    <row r="39" spans="1:15" s="61" customFormat="1" ht="12.75">
      <c r="A39" s="31" t="s">
        <v>598</v>
      </c>
      <c r="B39" s="206"/>
      <c r="C39" s="388">
        <f t="shared" si="4"/>
        <v>61302</v>
      </c>
      <c r="D39" s="87"/>
      <c r="E39" s="114">
        <v>61302</v>
      </c>
      <c r="F39" s="87"/>
      <c r="G39" s="114"/>
      <c r="H39" s="87"/>
      <c r="I39" s="114"/>
      <c r="J39" s="87"/>
      <c r="K39" s="114"/>
      <c r="L39" s="87"/>
      <c r="M39" s="114"/>
      <c r="N39" s="162"/>
      <c r="O39" s="288">
        <f t="shared" si="0"/>
        <v>61302</v>
      </c>
    </row>
    <row r="40" spans="1:15" s="61" customFormat="1" ht="12.75">
      <c r="A40" s="31" t="s">
        <v>527</v>
      </c>
      <c r="B40" s="206"/>
      <c r="C40" s="388">
        <f t="shared" si="4"/>
        <v>1806</v>
      </c>
      <c r="D40" s="87"/>
      <c r="E40" s="114">
        <v>1806</v>
      </c>
      <c r="F40" s="87"/>
      <c r="G40" s="114"/>
      <c r="H40" s="87"/>
      <c r="I40" s="114"/>
      <c r="J40" s="87"/>
      <c r="K40" s="114"/>
      <c r="L40" s="87"/>
      <c r="M40" s="114"/>
      <c r="N40" s="162"/>
      <c r="O40" s="288">
        <f t="shared" si="0"/>
        <v>1806</v>
      </c>
    </row>
    <row r="41" spans="1:15" s="61" customFormat="1" ht="12.75">
      <c r="A41" s="31" t="s">
        <v>528</v>
      </c>
      <c r="B41" s="206"/>
      <c r="C41" s="388">
        <f t="shared" si="4"/>
        <v>2512</v>
      </c>
      <c r="D41" s="87"/>
      <c r="E41" s="114">
        <v>2512</v>
      </c>
      <c r="F41" s="87"/>
      <c r="G41" s="114"/>
      <c r="H41" s="87"/>
      <c r="I41" s="114"/>
      <c r="J41" s="87"/>
      <c r="K41" s="114"/>
      <c r="L41" s="87"/>
      <c r="M41" s="114"/>
      <c r="N41" s="162"/>
      <c r="O41" s="288">
        <f t="shared" si="0"/>
        <v>2512</v>
      </c>
    </row>
    <row r="42" spans="1:15" s="61" customFormat="1" ht="12.75">
      <c r="A42" s="31" t="s">
        <v>529</v>
      </c>
      <c r="B42" s="206"/>
      <c r="C42" s="388">
        <f t="shared" si="4"/>
        <v>289</v>
      </c>
      <c r="D42" s="87"/>
      <c r="E42" s="114">
        <v>289</v>
      </c>
      <c r="F42" s="87"/>
      <c r="G42" s="114"/>
      <c r="H42" s="87"/>
      <c r="I42" s="114"/>
      <c r="J42" s="87"/>
      <c r="K42" s="114"/>
      <c r="L42" s="87"/>
      <c r="M42" s="114"/>
      <c r="N42" s="162"/>
      <c r="O42" s="288">
        <f t="shared" si="0"/>
        <v>289</v>
      </c>
    </row>
    <row r="43" spans="1:15" s="61" customFormat="1" ht="12.75">
      <c r="A43" s="31" t="s">
        <v>530</v>
      </c>
      <c r="B43" s="206"/>
      <c r="C43" s="388">
        <f t="shared" si="4"/>
        <v>26463</v>
      </c>
      <c r="D43" s="87"/>
      <c r="E43" s="114">
        <v>26463</v>
      </c>
      <c r="F43" s="87"/>
      <c r="G43" s="114"/>
      <c r="H43" s="87"/>
      <c r="I43" s="114"/>
      <c r="J43" s="87"/>
      <c r="K43" s="114"/>
      <c r="L43" s="87"/>
      <c r="M43" s="114"/>
      <c r="N43" s="162"/>
      <c r="O43" s="288">
        <f t="shared" si="0"/>
        <v>26463</v>
      </c>
    </row>
    <row r="44" spans="1:15" s="61" customFormat="1" ht="12.75">
      <c r="A44" s="31" t="s">
        <v>665</v>
      </c>
      <c r="B44" s="206"/>
      <c r="C44" s="388">
        <f t="shared" si="4"/>
        <v>1224</v>
      </c>
      <c r="D44" s="87"/>
      <c r="E44" s="114">
        <v>1224</v>
      </c>
      <c r="F44" s="87"/>
      <c r="G44" s="114"/>
      <c r="H44" s="87"/>
      <c r="I44" s="114"/>
      <c r="J44" s="87"/>
      <c r="K44" s="114"/>
      <c r="L44" s="87"/>
      <c r="M44" s="114"/>
      <c r="N44" s="162"/>
      <c r="O44" s="288">
        <f t="shared" si="0"/>
        <v>1224</v>
      </c>
    </row>
    <row r="45" spans="1:15" s="61" customFormat="1" ht="12.75">
      <c r="A45" s="31" t="s">
        <v>666</v>
      </c>
      <c r="B45" s="206"/>
      <c r="C45" s="388">
        <f t="shared" si="4"/>
        <v>5221</v>
      </c>
      <c r="D45" s="87"/>
      <c r="E45" s="114">
        <v>5221</v>
      </c>
      <c r="F45" s="87"/>
      <c r="G45" s="114"/>
      <c r="H45" s="87"/>
      <c r="I45" s="114"/>
      <c r="J45" s="87"/>
      <c r="K45" s="114"/>
      <c r="L45" s="87"/>
      <c r="M45" s="114"/>
      <c r="N45" s="162"/>
      <c r="O45" s="288">
        <f t="shared" si="0"/>
        <v>5221</v>
      </c>
    </row>
    <row r="46" spans="1:15" s="61" customFormat="1" ht="12.75">
      <c r="A46" s="31" t="s">
        <v>524</v>
      </c>
      <c r="B46" s="206"/>
      <c r="C46" s="388">
        <f>SUM(C39:C45)</f>
        <v>98817</v>
      </c>
      <c r="D46" s="229">
        <f aca="true" t="shared" si="5" ref="D46:N46">SUM(D39:D45)</f>
        <v>0</v>
      </c>
      <c r="E46" s="388">
        <f t="shared" si="5"/>
        <v>98817</v>
      </c>
      <c r="F46" s="229">
        <f t="shared" si="5"/>
        <v>0</v>
      </c>
      <c r="G46" s="388">
        <f t="shared" si="5"/>
        <v>0</v>
      </c>
      <c r="H46" s="229">
        <f t="shared" si="5"/>
        <v>0</v>
      </c>
      <c r="I46" s="388">
        <f t="shared" si="5"/>
        <v>0</v>
      </c>
      <c r="J46" s="229">
        <f t="shared" si="5"/>
        <v>0</v>
      </c>
      <c r="K46" s="388">
        <f t="shared" si="5"/>
        <v>0</v>
      </c>
      <c r="L46" s="229">
        <f t="shared" si="5"/>
        <v>0</v>
      </c>
      <c r="M46" s="388">
        <f t="shared" si="5"/>
        <v>0</v>
      </c>
      <c r="N46" s="229">
        <f t="shared" si="5"/>
        <v>0</v>
      </c>
      <c r="O46" s="288">
        <f t="shared" si="0"/>
        <v>98817</v>
      </c>
    </row>
    <row r="47" spans="1:15" s="61" customFormat="1" ht="12.75">
      <c r="A47" s="28" t="s">
        <v>552</v>
      </c>
      <c r="B47" s="285"/>
      <c r="C47" s="392">
        <f>SUM(C38,C46)</f>
        <v>761071</v>
      </c>
      <c r="D47" s="286">
        <f aca="true" t="shared" si="6" ref="D47:N47">SUM(D38,D46)</f>
        <v>0</v>
      </c>
      <c r="E47" s="392">
        <f t="shared" si="6"/>
        <v>705684</v>
      </c>
      <c r="F47" s="286">
        <f t="shared" si="6"/>
        <v>0</v>
      </c>
      <c r="G47" s="392">
        <f t="shared" si="6"/>
        <v>0</v>
      </c>
      <c r="H47" s="286">
        <f t="shared" si="6"/>
        <v>0</v>
      </c>
      <c r="I47" s="392">
        <f t="shared" si="6"/>
        <v>0</v>
      </c>
      <c r="J47" s="286">
        <f t="shared" si="6"/>
        <v>0</v>
      </c>
      <c r="K47" s="392">
        <f t="shared" si="6"/>
        <v>0</v>
      </c>
      <c r="L47" s="286">
        <f t="shared" si="6"/>
        <v>0</v>
      </c>
      <c r="M47" s="392">
        <f t="shared" si="6"/>
        <v>0</v>
      </c>
      <c r="N47" s="286">
        <f t="shared" si="6"/>
        <v>55387</v>
      </c>
      <c r="O47" s="288">
        <f t="shared" si="0"/>
        <v>761071</v>
      </c>
    </row>
    <row r="48" spans="1:15" s="61" customFormat="1" ht="12.75">
      <c r="A48" s="394" t="s">
        <v>329</v>
      </c>
      <c r="B48" s="7"/>
      <c r="C48" s="393"/>
      <c r="D48" s="110"/>
      <c r="E48" s="113"/>
      <c r="F48" s="110"/>
      <c r="G48" s="113"/>
      <c r="H48" s="110"/>
      <c r="I48" s="113"/>
      <c r="J48" s="110"/>
      <c r="K48" s="113"/>
      <c r="L48" s="110"/>
      <c r="M48" s="113"/>
      <c r="N48" s="110"/>
      <c r="O48" s="288">
        <f t="shared" si="0"/>
        <v>0</v>
      </c>
    </row>
    <row r="49" spans="1:15" s="61" customFormat="1" ht="12.75">
      <c r="A49" s="31" t="s">
        <v>163</v>
      </c>
      <c r="B49" s="206" t="s">
        <v>164</v>
      </c>
      <c r="C49" s="388">
        <f>SUM(D49:N49)</f>
        <v>0</v>
      </c>
      <c r="D49" s="87"/>
      <c r="E49" s="114"/>
      <c r="F49" s="87"/>
      <c r="G49" s="114"/>
      <c r="H49" s="87"/>
      <c r="I49" s="114"/>
      <c r="J49" s="87"/>
      <c r="K49" s="114"/>
      <c r="L49" s="87"/>
      <c r="M49" s="114"/>
      <c r="N49" s="87"/>
      <c r="O49" s="288">
        <f t="shared" si="0"/>
        <v>0</v>
      </c>
    </row>
    <row r="50" spans="1:15" s="61" customFormat="1" ht="12.75">
      <c r="A50" s="31" t="s">
        <v>493</v>
      </c>
      <c r="B50" s="206"/>
      <c r="C50" s="388">
        <f>SUM(D50:N50)</f>
        <v>0</v>
      </c>
      <c r="D50" s="87"/>
      <c r="E50" s="114"/>
      <c r="F50" s="87"/>
      <c r="G50" s="114"/>
      <c r="H50" s="87"/>
      <c r="I50" s="114"/>
      <c r="J50" s="87"/>
      <c r="K50" s="114"/>
      <c r="L50" s="87"/>
      <c r="M50" s="114"/>
      <c r="N50" s="87"/>
      <c r="O50" s="288">
        <f t="shared" si="0"/>
        <v>0</v>
      </c>
    </row>
    <row r="51" spans="1:15" s="61" customFormat="1" ht="12.75">
      <c r="A51" s="28" t="s">
        <v>552</v>
      </c>
      <c r="B51" s="285"/>
      <c r="C51" s="388">
        <f>SUM(D51:N51)</f>
        <v>0</v>
      </c>
      <c r="D51" s="109"/>
      <c r="E51" s="295"/>
      <c r="F51" s="109"/>
      <c r="G51" s="295"/>
      <c r="H51" s="109"/>
      <c r="I51" s="295"/>
      <c r="J51" s="109"/>
      <c r="K51" s="295"/>
      <c r="L51" s="109"/>
      <c r="M51" s="295"/>
      <c r="N51" s="109"/>
      <c r="O51" s="288">
        <f t="shared" si="0"/>
        <v>0</v>
      </c>
    </row>
    <row r="52" spans="1:15" s="61" customFormat="1" ht="12.75">
      <c r="A52" s="27" t="s">
        <v>330</v>
      </c>
      <c r="B52" s="7"/>
      <c r="C52" s="16"/>
      <c r="D52" s="110"/>
      <c r="E52" s="113"/>
      <c r="F52" s="110"/>
      <c r="G52" s="113"/>
      <c r="H52" s="110"/>
      <c r="I52" s="113"/>
      <c r="J52" s="110"/>
      <c r="K52" s="113"/>
      <c r="L52" s="110"/>
      <c r="M52" s="113"/>
      <c r="N52" s="110"/>
      <c r="O52" s="288">
        <f t="shared" si="0"/>
        <v>0</v>
      </c>
    </row>
    <row r="53" spans="1:15" s="61" customFormat="1" ht="12.75">
      <c r="A53" s="31" t="s">
        <v>163</v>
      </c>
      <c r="B53" s="206" t="s">
        <v>164</v>
      </c>
      <c r="C53" s="388">
        <f>SUM(D53:N53)</f>
        <v>1360464</v>
      </c>
      <c r="D53" s="87"/>
      <c r="E53" s="114"/>
      <c r="F53" s="87"/>
      <c r="G53" s="114"/>
      <c r="H53" s="87"/>
      <c r="I53" s="114"/>
      <c r="J53" s="87"/>
      <c r="K53" s="114"/>
      <c r="L53" s="87"/>
      <c r="M53" s="114"/>
      <c r="N53" s="162">
        <v>1360464</v>
      </c>
      <c r="O53" s="288">
        <f t="shared" si="0"/>
        <v>1360464</v>
      </c>
    </row>
    <row r="54" spans="1:15" s="61" customFormat="1" ht="12.75">
      <c r="A54" s="31" t="s">
        <v>493</v>
      </c>
      <c r="B54" s="206"/>
      <c r="C54" s="388">
        <f>SUM(D54:N54)</f>
        <v>1393471</v>
      </c>
      <c r="D54" s="87"/>
      <c r="E54" s="114"/>
      <c r="F54" s="87"/>
      <c r="G54" s="114"/>
      <c r="H54" s="87"/>
      <c r="I54" s="114"/>
      <c r="J54" s="87"/>
      <c r="K54" s="114"/>
      <c r="L54" s="87"/>
      <c r="M54" s="114"/>
      <c r="N54" s="162">
        <v>1393471</v>
      </c>
      <c r="O54" s="288">
        <f t="shared" si="0"/>
        <v>1393471</v>
      </c>
    </row>
    <row r="55" spans="1:15" s="61" customFormat="1" ht="12.75">
      <c r="A55" s="31" t="s">
        <v>552</v>
      </c>
      <c r="B55" s="285"/>
      <c r="C55" s="388">
        <f>SUM(D55:N55)</f>
        <v>1393471</v>
      </c>
      <c r="D55" s="286"/>
      <c r="E55" s="392"/>
      <c r="F55" s="286"/>
      <c r="G55" s="392"/>
      <c r="H55" s="286"/>
      <c r="I55" s="392"/>
      <c r="J55" s="286"/>
      <c r="K55" s="392"/>
      <c r="L55" s="286"/>
      <c r="M55" s="392"/>
      <c r="N55" s="286">
        <v>1393471</v>
      </c>
      <c r="O55" s="288">
        <f t="shared" si="0"/>
        <v>1393471</v>
      </c>
    </row>
    <row r="56" spans="1:15" s="61" customFormat="1" ht="12.75">
      <c r="A56" s="27" t="s">
        <v>331</v>
      </c>
      <c r="B56" s="7"/>
      <c r="C56" s="16"/>
      <c r="D56" s="110"/>
      <c r="E56" s="113"/>
      <c r="F56" s="110"/>
      <c r="G56" s="113"/>
      <c r="H56" s="110"/>
      <c r="I56" s="113"/>
      <c r="J56" s="110"/>
      <c r="K56" s="113"/>
      <c r="L56" s="110"/>
      <c r="M56" s="113"/>
      <c r="N56" s="110"/>
      <c r="O56" s="288">
        <f t="shared" si="0"/>
        <v>0</v>
      </c>
    </row>
    <row r="57" spans="1:15" s="61" customFormat="1" ht="12.75">
      <c r="A57" s="31" t="s">
        <v>155</v>
      </c>
      <c r="B57" s="206" t="s">
        <v>164</v>
      </c>
      <c r="C57" s="388">
        <f>SUM(D57:N57)</f>
        <v>47702</v>
      </c>
      <c r="D57" s="87"/>
      <c r="E57" s="114">
        <v>47702</v>
      </c>
      <c r="F57" s="87"/>
      <c r="G57" s="114"/>
      <c r="H57" s="178"/>
      <c r="I57" s="114"/>
      <c r="J57" s="87">
        <v>0</v>
      </c>
      <c r="K57" s="114"/>
      <c r="L57" s="87"/>
      <c r="M57" s="114"/>
      <c r="N57" s="87"/>
      <c r="O57" s="288">
        <f t="shared" si="0"/>
        <v>47702</v>
      </c>
    </row>
    <row r="58" spans="1:15" s="61" customFormat="1" ht="12.75">
      <c r="A58" s="709" t="s">
        <v>493</v>
      </c>
      <c r="B58" s="714"/>
      <c r="C58" s="715">
        <f>SUM(D58:N58)</f>
        <v>47702</v>
      </c>
      <c r="D58" s="87">
        <f>D57</f>
        <v>0</v>
      </c>
      <c r="E58" s="114">
        <f aca="true" t="shared" si="7" ref="E58:N58">E57</f>
        <v>47702</v>
      </c>
      <c r="F58" s="87">
        <f t="shared" si="7"/>
        <v>0</v>
      </c>
      <c r="G58" s="114">
        <f t="shared" si="7"/>
        <v>0</v>
      </c>
      <c r="H58" s="87">
        <f t="shared" si="7"/>
        <v>0</v>
      </c>
      <c r="I58" s="114">
        <f t="shared" si="7"/>
        <v>0</v>
      </c>
      <c r="J58" s="87">
        <f t="shared" si="7"/>
        <v>0</v>
      </c>
      <c r="K58" s="114">
        <f t="shared" si="7"/>
        <v>0</v>
      </c>
      <c r="L58" s="87">
        <f t="shared" si="7"/>
        <v>0</v>
      </c>
      <c r="M58" s="114">
        <f t="shared" si="7"/>
        <v>0</v>
      </c>
      <c r="N58" s="87">
        <f t="shared" si="7"/>
        <v>0</v>
      </c>
      <c r="O58" s="288">
        <f t="shared" si="0"/>
        <v>47702</v>
      </c>
    </row>
    <row r="59" spans="1:15" s="61" customFormat="1" ht="12.75">
      <c r="A59" s="31" t="s">
        <v>621</v>
      </c>
      <c r="B59" s="206"/>
      <c r="C59" s="388">
        <f>SUM(D59:N59)</f>
        <v>1917</v>
      </c>
      <c r="D59" s="87"/>
      <c r="E59" s="114">
        <v>1917</v>
      </c>
      <c r="F59" s="87"/>
      <c r="G59" s="114"/>
      <c r="H59" s="87"/>
      <c r="I59" s="114"/>
      <c r="J59" s="87"/>
      <c r="K59" s="114"/>
      <c r="L59" s="87"/>
      <c r="M59" s="114"/>
      <c r="N59" s="87"/>
      <c r="O59" s="288">
        <f t="shared" si="0"/>
        <v>1917</v>
      </c>
    </row>
    <row r="60" spans="1:15" s="61" customFormat="1" ht="12.75">
      <c r="A60" s="31" t="s">
        <v>524</v>
      </c>
      <c r="B60" s="206"/>
      <c r="C60" s="388">
        <f>SUM(C59)</f>
        <v>1917</v>
      </c>
      <c r="D60" s="229">
        <f aca="true" t="shared" si="8" ref="D60:N60">SUM(D59)</f>
        <v>0</v>
      </c>
      <c r="E60" s="388">
        <f t="shared" si="8"/>
        <v>1917</v>
      </c>
      <c r="F60" s="229">
        <f t="shared" si="8"/>
        <v>0</v>
      </c>
      <c r="G60" s="388">
        <f t="shared" si="8"/>
        <v>0</v>
      </c>
      <c r="H60" s="229">
        <f t="shared" si="8"/>
        <v>0</v>
      </c>
      <c r="I60" s="388">
        <f t="shared" si="8"/>
        <v>0</v>
      </c>
      <c r="J60" s="229">
        <f t="shared" si="8"/>
        <v>0</v>
      </c>
      <c r="K60" s="388">
        <f t="shared" si="8"/>
        <v>0</v>
      </c>
      <c r="L60" s="229">
        <f t="shared" si="8"/>
        <v>0</v>
      </c>
      <c r="M60" s="388">
        <f t="shared" si="8"/>
        <v>0</v>
      </c>
      <c r="N60" s="229">
        <f t="shared" si="8"/>
        <v>0</v>
      </c>
      <c r="O60" s="288">
        <f t="shared" si="0"/>
        <v>1917</v>
      </c>
    </row>
    <row r="61" spans="1:15" s="61" customFormat="1" ht="12.75">
      <c r="A61" s="28" t="s">
        <v>552</v>
      </c>
      <c r="B61" s="285"/>
      <c r="C61" s="388">
        <f>SUM(C58,C60)</f>
        <v>49619</v>
      </c>
      <c r="D61" s="286">
        <f aca="true" t="shared" si="9" ref="D61:N61">SUM(D58,D60)</f>
        <v>0</v>
      </c>
      <c r="E61" s="388">
        <f t="shared" si="9"/>
        <v>49619</v>
      </c>
      <c r="F61" s="286">
        <f t="shared" si="9"/>
        <v>0</v>
      </c>
      <c r="G61" s="388">
        <f t="shared" si="9"/>
        <v>0</v>
      </c>
      <c r="H61" s="286">
        <f t="shared" si="9"/>
        <v>0</v>
      </c>
      <c r="I61" s="388">
        <f t="shared" si="9"/>
        <v>0</v>
      </c>
      <c r="J61" s="286">
        <f t="shared" si="9"/>
        <v>0</v>
      </c>
      <c r="K61" s="388">
        <f t="shared" si="9"/>
        <v>0</v>
      </c>
      <c r="L61" s="286">
        <f t="shared" si="9"/>
        <v>0</v>
      </c>
      <c r="M61" s="388">
        <f t="shared" si="9"/>
        <v>0</v>
      </c>
      <c r="N61" s="286">
        <f t="shared" si="9"/>
        <v>0</v>
      </c>
      <c r="O61" s="288">
        <f t="shared" si="0"/>
        <v>49619</v>
      </c>
    </row>
    <row r="62" spans="1:15" s="290" customFormat="1" ht="12.75">
      <c r="A62" s="27" t="s">
        <v>332</v>
      </c>
      <c r="B62" s="7"/>
      <c r="C62" s="16"/>
      <c r="D62" s="110"/>
      <c r="E62" s="113"/>
      <c r="F62" s="110"/>
      <c r="G62" s="113"/>
      <c r="H62" s="110"/>
      <c r="I62" s="113"/>
      <c r="J62" s="110"/>
      <c r="K62" s="113"/>
      <c r="L62" s="110"/>
      <c r="M62" s="113"/>
      <c r="N62" s="110"/>
      <c r="O62" s="288">
        <f t="shared" si="0"/>
        <v>0</v>
      </c>
    </row>
    <row r="63" spans="1:15" s="290" customFormat="1" ht="12.75">
      <c r="A63" s="31" t="s">
        <v>46</v>
      </c>
      <c r="B63" s="206" t="s">
        <v>164</v>
      </c>
      <c r="C63" s="388">
        <f>SUM(D63:N63)</f>
        <v>0</v>
      </c>
      <c r="D63" s="87"/>
      <c r="E63" s="114"/>
      <c r="F63" s="87"/>
      <c r="G63" s="114"/>
      <c r="H63" s="87"/>
      <c r="I63" s="114"/>
      <c r="J63" s="87"/>
      <c r="K63" s="114"/>
      <c r="L63" s="87"/>
      <c r="M63" s="114"/>
      <c r="N63" s="87"/>
      <c r="O63" s="288">
        <f t="shared" si="0"/>
        <v>0</v>
      </c>
    </row>
    <row r="64" spans="1:15" s="146" customFormat="1" ht="12.75">
      <c r="A64" s="31" t="s">
        <v>493</v>
      </c>
      <c r="B64" s="206"/>
      <c r="C64" s="388">
        <f>SUM(D64:N64)</f>
        <v>0</v>
      </c>
      <c r="D64" s="87"/>
      <c r="E64" s="114"/>
      <c r="F64" s="87"/>
      <c r="G64" s="114"/>
      <c r="H64" s="87"/>
      <c r="I64" s="114"/>
      <c r="J64" s="87"/>
      <c r="K64" s="114"/>
      <c r="L64" s="87"/>
      <c r="M64" s="114"/>
      <c r="N64" s="87"/>
      <c r="O64" s="288">
        <f t="shared" si="0"/>
        <v>0</v>
      </c>
    </row>
    <row r="65" spans="1:15" s="146" customFormat="1" ht="12.75">
      <c r="A65" s="28" t="s">
        <v>552</v>
      </c>
      <c r="B65" s="285"/>
      <c r="C65" s="388">
        <f>SUM(D65:N65)</f>
        <v>0</v>
      </c>
      <c r="D65" s="109"/>
      <c r="E65" s="295"/>
      <c r="F65" s="109"/>
      <c r="G65" s="295"/>
      <c r="H65" s="109"/>
      <c r="I65" s="295"/>
      <c r="J65" s="109"/>
      <c r="K65" s="295"/>
      <c r="L65" s="109"/>
      <c r="M65" s="295"/>
      <c r="N65" s="109"/>
      <c r="O65" s="288">
        <f t="shared" si="0"/>
        <v>0</v>
      </c>
    </row>
    <row r="66" spans="1:15" s="146" customFormat="1" ht="12.75">
      <c r="A66" s="27" t="s">
        <v>333</v>
      </c>
      <c r="B66" s="7"/>
      <c r="C66" s="16"/>
      <c r="D66" s="110"/>
      <c r="E66" s="113"/>
      <c r="F66" s="110"/>
      <c r="G66" s="113"/>
      <c r="H66" s="110"/>
      <c r="I66" s="113"/>
      <c r="J66" s="110"/>
      <c r="K66" s="113"/>
      <c r="L66" s="110"/>
      <c r="M66" s="113"/>
      <c r="N66" s="110"/>
      <c r="O66" s="288">
        <f t="shared" si="0"/>
        <v>0</v>
      </c>
    </row>
    <row r="67" spans="1:15" s="146" customFormat="1" ht="12.75">
      <c r="A67" s="31" t="s">
        <v>46</v>
      </c>
      <c r="B67" s="206" t="s">
        <v>164</v>
      </c>
      <c r="C67" s="388">
        <f>SUM(D67:N67)</f>
        <v>0</v>
      </c>
      <c r="D67" s="87"/>
      <c r="E67" s="114"/>
      <c r="F67" s="87"/>
      <c r="G67" s="114"/>
      <c r="H67" s="87"/>
      <c r="I67" s="114"/>
      <c r="J67" s="87"/>
      <c r="K67" s="114"/>
      <c r="L67" s="87"/>
      <c r="M67" s="114">
        <v>0</v>
      </c>
      <c r="N67" s="87"/>
      <c r="O67" s="288">
        <f t="shared" si="0"/>
        <v>0</v>
      </c>
    </row>
    <row r="68" spans="1:15" s="146" customFormat="1" ht="12.75">
      <c r="A68" s="31" t="s">
        <v>493</v>
      </c>
      <c r="B68" s="206"/>
      <c r="C68" s="388">
        <f>SUM(D68:N68)</f>
        <v>0</v>
      </c>
      <c r="D68" s="87"/>
      <c r="E68" s="114"/>
      <c r="F68" s="87"/>
      <c r="G68" s="114"/>
      <c r="H68" s="87"/>
      <c r="I68" s="114"/>
      <c r="J68" s="87"/>
      <c r="K68" s="114"/>
      <c r="L68" s="87"/>
      <c r="M68" s="114"/>
      <c r="N68" s="87"/>
      <c r="O68" s="288">
        <f t="shared" si="0"/>
        <v>0</v>
      </c>
    </row>
    <row r="69" spans="1:15" s="146" customFormat="1" ht="12.75">
      <c r="A69" s="28" t="s">
        <v>552</v>
      </c>
      <c r="B69" s="285"/>
      <c r="C69" s="388">
        <f>SUM(D69:N69)</f>
        <v>0</v>
      </c>
      <c r="D69" s="109"/>
      <c r="E69" s="295"/>
      <c r="F69" s="109"/>
      <c r="G69" s="295"/>
      <c r="H69" s="109"/>
      <c r="I69" s="295"/>
      <c r="J69" s="109"/>
      <c r="K69" s="295"/>
      <c r="L69" s="109"/>
      <c r="M69" s="295"/>
      <c r="N69" s="109"/>
      <c r="O69" s="288">
        <f t="shared" si="0"/>
        <v>0</v>
      </c>
    </row>
    <row r="70" spans="1:15" ht="12.75">
      <c r="A70" s="27" t="s">
        <v>334</v>
      </c>
      <c r="B70" s="7"/>
      <c r="C70" s="16"/>
      <c r="D70" s="110"/>
      <c r="E70" s="113"/>
      <c r="F70" s="110"/>
      <c r="G70" s="113"/>
      <c r="H70" s="110"/>
      <c r="I70" s="113"/>
      <c r="J70" s="110"/>
      <c r="K70" s="113"/>
      <c r="L70" s="110"/>
      <c r="M70" s="113"/>
      <c r="N70" s="110"/>
      <c r="O70" s="288">
        <f t="shared" si="0"/>
        <v>0</v>
      </c>
    </row>
    <row r="71" spans="1:15" s="61" customFormat="1" ht="12.75">
      <c r="A71" s="31" t="s">
        <v>46</v>
      </c>
      <c r="B71" s="206" t="s">
        <v>164</v>
      </c>
      <c r="C71" s="388">
        <f>SUM(D71:N71)</f>
        <v>0</v>
      </c>
      <c r="D71" s="87"/>
      <c r="E71" s="114"/>
      <c r="F71" s="87"/>
      <c r="G71" s="114"/>
      <c r="H71" s="87"/>
      <c r="I71" s="114"/>
      <c r="J71" s="87"/>
      <c r="K71" s="114"/>
      <c r="L71" s="87"/>
      <c r="M71" s="114"/>
      <c r="N71" s="162"/>
      <c r="O71" s="288">
        <f t="shared" si="0"/>
        <v>0</v>
      </c>
    </row>
    <row r="72" spans="1:15" s="61" customFormat="1" ht="12.75">
      <c r="A72" s="31" t="s">
        <v>493</v>
      </c>
      <c r="B72" s="206"/>
      <c r="C72" s="388">
        <f>SUM(D72:N72)</f>
        <v>0</v>
      </c>
      <c r="D72" s="87"/>
      <c r="E72" s="114"/>
      <c r="F72" s="87"/>
      <c r="G72" s="114"/>
      <c r="H72" s="87"/>
      <c r="I72" s="114"/>
      <c r="J72" s="87"/>
      <c r="K72" s="114"/>
      <c r="L72" s="87"/>
      <c r="M72" s="114"/>
      <c r="N72" s="87"/>
      <c r="O72" s="288">
        <f t="shared" si="0"/>
        <v>0</v>
      </c>
    </row>
    <row r="73" spans="1:15" s="61" customFormat="1" ht="12.75">
      <c r="A73" s="28" t="s">
        <v>552</v>
      </c>
      <c r="B73" s="285"/>
      <c r="C73" s="388">
        <f>SUM(D73:N73)</f>
        <v>0</v>
      </c>
      <c r="D73" s="109"/>
      <c r="E73" s="295"/>
      <c r="F73" s="109"/>
      <c r="G73" s="295"/>
      <c r="H73" s="109"/>
      <c r="I73" s="295"/>
      <c r="J73" s="109"/>
      <c r="K73" s="295"/>
      <c r="L73" s="109"/>
      <c r="M73" s="295"/>
      <c r="N73" s="109"/>
      <c r="O73" s="288">
        <f t="shared" si="0"/>
        <v>0</v>
      </c>
    </row>
    <row r="74" spans="1:15" ht="12.75">
      <c r="A74" s="27" t="s">
        <v>335</v>
      </c>
      <c r="B74" s="228"/>
      <c r="C74" s="393"/>
      <c r="D74" s="110"/>
      <c r="E74" s="113"/>
      <c r="F74" s="110"/>
      <c r="G74" s="113"/>
      <c r="H74" s="110"/>
      <c r="I74" s="113"/>
      <c r="J74" s="110"/>
      <c r="K74" s="113"/>
      <c r="L74" s="110"/>
      <c r="M74" s="113"/>
      <c r="N74" s="110"/>
      <c r="O74" s="288">
        <f t="shared" si="0"/>
        <v>0</v>
      </c>
    </row>
    <row r="75" spans="1:15" ht="12.75">
      <c r="A75" s="31" t="s">
        <v>46</v>
      </c>
      <c r="B75" s="206" t="s">
        <v>165</v>
      </c>
      <c r="C75" s="388">
        <f>SUM(D75:N75)</f>
        <v>0</v>
      </c>
      <c r="D75" s="87"/>
      <c r="E75" s="114"/>
      <c r="F75" s="87"/>
      <c r="G75" s="114"/>
      <c r="H75" s="87"/>
      <c r="I75" s="114"/>
      <c r="J75" s="87"/>
      <c r="K75" s="114"/>
      <c r="L75" s="87"/>
      <c r="M75" s="114"/>
      <c r="N75" s="87"/>
      <c r="O75" s="288">
        <f t="shared" si="0"/>
        <v>0</v>
      </c>
    </row>
    <row r="76" spans="1:15" ht="12.75">
      <c r="A76" s="31" t="s">
        <v>493</v>
      </c>
      <c r="B76" s="206"/>
      <c r="C76" s="388">
        <f>SUM(D76:N76)</f>
        <v>0</v>
      </c>
      <c r="D76" s="87"/>
      <c r="E76" s="114"/>
      <c r="F76" s="87"/>
      <c r="G76" s="114"/>
      <c r="H76" s="87"/>
      <c r="I76" s="114"/>
      <c r="J76" s="87"/>
      <c r="K76" s="114"/>
      <c r="L76" s="87"/>
      <c r="M76" s="114"/>
      <c r="N76" s="87"/>
      <c r="O76" s="288">
        <f t="shared" si="0"/>
        <v>0</v>
      </c>
    </row>
    <row r="77" spans="1:15" ht="12.75">
      <c r="A77" s="28" t="s">
        <v>552</v>
      </c>
      <c r="B77" s="285"/>
      <c r="C77" s="388">
        <f>SUM(D77:N77)</f>
        <v>0</v>
      </c>
      <c r="D77" s="109"/>
      <c r="E77" s="295"/>
      <c r="F77" s="109"/>
      <c r="G77" s="295"/>
      <c r="H77" s="109"/>
      <c r="I77" s="295"/>
      <c r="J77" s="109"/>
      <c r="K77" s="295"/>
      <c r="L77" s="109"/>
      <c r="M77" s="295"/>
      <c r="N77" s="109"/>
      <c r="O77" s="288">
        <f t="shared" si="0"/>
        <v>0</v>
      </c>
    </row>
    <row r="78" spans="1:15" ht="12.75">
      <c r="A78" s="177" t="s">
        <v>336</v>
      </c>
      <c r="B78" s="43"/>
      <c r="C78" s="397"/>
      <c r="D78" s="110"/>
      <c r="E78" s="113"/>
      <c r="F78" s="110"/>
      <c r="G78" s="113"/>
      <c r="H78" s="110"/>
      <c r="I78" s="113"/>
      <c r="J78" s="110"/>
      <c r="K78" s="113"/>
      <c r="L78" s="110"/>
      <c r="M78" s="113"/>
      <c r="N78" s="110"/>
      <c r="O78" s="288">
        <f t="shared" si="0"/>
        <v>0</v>
      </c>
    </row>
    <row r="79" spans="1:15" ht="12.75">
      <c r="A79" s="31" t="s">
        <v>35</v>
      </c>
      <c r="B79" s="206" t="s">
        <v>164</v>
      </c>
      <c r="C79" s="388">
        <f>SUM(D79:N79)</f>
        <v>0</v>
      </c>
      <c r="D79" s="87"/>
      <c r="E79" s="114"/>
      <c r="F79" s="87"/>
      <c r="G79" s="114"/>
      <c r="H79" s="87"/>
      <c r="I79" s="114"/>
      <c r="J79" s="87"/>
      <c r="K79" s="114"/>
      <c r="L79" s="87"/>
      <c r="M79" s="114"/>
      <c r="N79" s="87"/>
      <c r="O79" s="288">
        <f t="shared" si="0"/>
        <v>0</v>
      </c>
    </row>
    <row r="80" spans="1:15" ht="12.75">
      <c r="A80" s="31" t="s">
        <v>493</v>
      </c>
      <c r="B80" s="206"/>
      <c r="C80" s="388">
        <f>SUM(D80:N80)</f>
        <v>0</v>
      </c>
      <c r="D80" s="87"/>
      <c r="E80" s="114"/>
      <c r="F80" s="87"/>
      <c r="G80" s="114"/>
      <c r="H80" s="87"/>
      <c r="I80" s="114"/>
      <c r="J80" s="87"/>
      <c r="K80" s="114"/>
      <c r="L80" s="87"/>
      <c r="M80" s="114"/>
      <c r="N80" s="87"/>
      <c r="O80" s="288">
        <f t="shared" si="0"/>
        <v>0</v>
      </c>
    </row>
    <row r="81" spans="1:15" ht="12.75">
      <c r="A81" s="28" t="s">
        <v>552</v>
      </c>
      <c r="B81" s="285"/>
      <c r="C81" s="388">
        <f>SUM(D81:N81)</f>
        <v>0</v>
      </c>
      <c r="D81" s="109"/>
      <c r="E81" s="295"/>
      <c r="F81" s="109"/>
      <c r="G81" s="295"/>
      <c r="H81" s="109"/>
      <c r="I81" s="295"/>
      <c r="J81" s="109"/>
      <c r="K81" s="295"/>
      <c r="L81" s="109"/>
      <c r="M81" s="295"/>
      <c r="N81" s="109"/>
      <c r="O81" s="288">
        <f aca="true" t="shared" si="10" ref="O81:O143">SUM(D81:N81)</f>
        <v>0</v>
      </c>
    </row>
    <row r="82" spans="1:15" ht="12.75">
      <c r="A82" s="210" t="s">
        <v>337</v>
      </c>
      <c r="B82" s="43"/>
      <c r="C82" s="397"/>
      <c r="D82" s="110"/>
      <c r="E82" s="113"/>
      <c r="F82" s="110"/>
      <c r="G82" s="113"/>
      <c r="H82" s="110"/>
      <c r="I82" s="113"/>
      <c r="J82" s="110"/>
      <c r="K82" s="113"/>
      <c r="L82" s="110"/>
      <c r="M82" s="113"/>
      <c r="N82" s="110"/>
      <c r="O82" s="288">
        <f t="shared" si="10"/>
        <v>0</v>
      </c>
    </row>
    <row r="83" spans="1:15" ht="12.75">
      <c r="A83" s="31" t="s">
        <v>35</v>
      </c>
      <c r="B83" s="206" t="s">
        <v>164</v>
      </c>
      <c r="C83" s="388">
        <f>SUM(D83:N83)</f>
        <v>0</v>
      </c>
      <c r="D83" s="87"/>
      <c r="E83" s="114"/>
      <c r="F83" s="87"/>
      <c r="G83" s="114"/>
      <c r="H83" s="87"/>
      <c r="I83" s="114"/>
      <c r="J83" s="87"/>
      <c r="K83" s="114"/>
      <c r="L83" s="87"/>
      <c r="M83" s="114"/>
      <c r="N83" s="87"/>
      <c r="O83" s="288">
        <f t="shared" si="10"/>
        <v>0</v>
      </c>
    </row>
    <row r="84" spans="1:15" ht="12.75">
      <c r="A84" s="31" t="s">
        <v>493</v>
      </c>
      <c r="B84" s="206"/>
      <c r="C84" s="388">
        <f>SUM(D84:N84)</f>
        <v>0</v>
      </c>
      <c r="D84" s="87"/>
      <c r="E84" s="114"/>
      <c r="F84" s="87"/>
      <c r="G84" s="114"/>
      <c r="H84" s="87"/>
      <c r="I84" s="114"/>
      <c r="J84" s="87"/>
      <c r="K84" s="114"/>
      <c r="L84" s="87"/>
      <c r="M84" s="114"/>
      <c r="N84" s="87"/>
      <c r="O84" s="288">
        <f t="shared" si="10"/>
        <v>0</v>
      </c>
    </row>
    <row r="85" spans="1:15" ht="12.75">
      <c r="A85" s="28" t="s">
        <v>552</v>
      </c>
      <c r="B85" s="285"/>
      <c r="C85" s="388">
        <f>SUM(D85:N85)</f>
        <v>0</v>
      </c>
      <c r="D85" s="109"/>
      <c r="E85" s="295"/>
      <c r="F85" s="109"/>
      <c r="G85" s="295"/>
      <c r="H85" s="109"/>
      <c r="I85" s="295"/>
      <c r="J85" s="109"/>
      <c r="K85" s="295"/>
      <c r="L85" s="109"/>
      <c r="M85" s="295"/>
      <c r="N85" s="109"/>
      <c r="O85" s="288">
        <f t="shared" si="10"/>
        <v>0</v>
      </c>
    </row>
    <row r="86" spans="1:15" ht="12.75">
      <c r="A86" s="177" t="s">
        <v>338</v>
      </c>
      <c r="B86" s="43"/>
      <c r="C86" s="397"/>
      <c r="D86" s="110"/>
      <c r="E86" s="113"/>
      <c r="F86" s="110"/>
      <c r="G86" s="113"/>
      <c r="H86" s="110"/>
      <c r="I86" s="113"/>
      <c r="J86" s="110"/>
      <c r="K86" s="113"/>
      <c r="L86" s="110"/>
      <c r="M86" s="113"/>
      <c r="N86" s="110"/>
      <c r="O86" s="288">
        <f t="shared" si="10"/>
        <v>0</v>
      </c>
    </row>
    <row r="87" spans="1:15" ht="12.75">
      <c r="A87" s="31" t="s">
        <v>35</v>
      </c>
      <c r="B87" s="206" t="s">
        <v>164</v>
      </c>
      <c r="C87" s="388">
        <f>SUM(D87:N87)</f>
        <v>0</v>
      </c>
      <c r="D87" s="87"/>
      <c r="E87" s="114"/>
      <c r="F87" s="87"/>
      <c r="G87" s="114"/>
      <c r="H87" s="87"/>
      <c r="I87" s="114"/>
      <c r="J87" s="87"/>
      <c r="K87" s="114"/>
      <c r="L87" s="87"/>
      <c r="M87" s="114"/>
      <c r="N87" s="87"/>
      <c r="O87" s="288">
        <f t="shared" si="10"/>
        <v>0</v>
      </c>
    </row>
    <row r="88" spans="1:15" ht="12.75">
      <c r="A88" s="31" t="s">
        <v>493</v>
      </c>
      <c r="B88" s="206"/>
      <c r="C88" s="388">
        <f>SUM(D88:N88)</f>
        <v>0</v>
      </c>
      <c r="D88" s="87"/>
      <c r="E88" s="114"/>
      <c r="F88" s="87"/>
      <c r="G88" s="114"/>
      <c r="H88" s="87"/>
      <c r="I88" s="114"/>
      <c r="J88" s="87"/>
      <c r="K88" s="114"/>
      <c r="L88" s="87"/>
      <c r="M88" s="114"/>
      <c r="N88" s="87"/>
      <c r="O88" s="288">
        <f t="shared" si="10"/>
        <v>0</v>
      </c>
    </row>
    <row r="89" spans="1:15" ht="12.75">
      <c r="A89" s="28" t="s">
        <v>552</v>
      </c>
      <c r="B89" s="285"/>
      <c r="C89" s="388">
        <f>SUM(D89:N89)</f>
        <v>0</v>
      </c>
      <c r="D89" s="109"/>
      <c r="E89" s="295"/>
      <c r="F89" s="109"/>
      <c r="G89" s="295"/>
      <c r="H89" s="109"/>
      <c r="I89" s="295"/>
      <c r="J89" s="109"/>
      <c r="K89" s="295"/>
      <c r="L89" s="109"/>
      <c r="M89" s="295"/>
      <c r="N89" s="109"/>
      <c r="O89" s="288">
        <f t="shared" si="10"/>
        <v>0</v>
      </c>
    </row>
    <row r="90" spans="1:15" ht="12.75">
      <c r="A90" s="177" t="s">
        <v>339</v>
      </c>
      <c r="B90" s="43"/>
      <c r="C90" s="397"/>
      <c r="D90" s="110"/>
      <c r="E90" s="113"/>
      <c r="F90" s="110"/>
      <c r="G90" s="113"/>
      <c r="H90" s="110"/>
      <c r="I90" s="113"/>
      <c r="J90" s="110"/>
      <c r="K90" s="113"/>
      <c r="L90" s="110"/>
      <c r="M90" s="113"/>
      <c r="N90" s="110"/>
      <c r="O90" s="288">
        <f t="shared" si="10"/>
        <v>0</v>
      </c>
    </row>
    <row r="91" spans="1:15" ht="12.75">
      <c r="A91" s="31" t="s">
        <v>35</v>
      </c>
      <c r="B91" s="206" t="s">
        <v>164</v>
      </c>
      <c r="C91" s="388">
        <f>SUM(D91:N91)</f>
        <v>0</v>
      </c>
      <c r="D91" s="87"/>
      <c r="E91" s="114"/>
      <c r="F91" s="87"/>
      <c r="G91" s="114"/>
      <c r="H91" s="87"/>
      <c r="I91" s="114"/>
      <c r="J91" s="87"/>
      <c r="K91" s="114"/>
      <c r="L91" s="87"/>
      <c r="M91" s="114"/>
      <c r="N91" s="87"/>
      <c r="O91" s="288">
        <f t="shared" si="10"/>
        <v>0</v>
      </c>
    </row>
    <row r="92" spans="1:15" ht="12.75">
      <c r="A92" s="31" t="s">
        <v>493</v>
      </c>
      <c r="B92" s="206"/>
      <c r="C92" s="388">
        <f>SUM(D92:N92)</f>
        <v>0</v>
      </c>
      <c r="D92" s="87"/>
      <c r="E92" s="114"/>
      <c r="F92" s="87"/>
      <c r="G92" s="114"/>
      <c r="H92" s="87"/>
      <c r="I92" s="114"/>
      <c r="J92" s="87"/>
      <c r="K92" s="114"/>
      <c r="L92" s="87"/>
      <c r="M92" s="114"/>
      <c r="N92" s="87"/>
      <c r="O92" s="288">
        <f t="shared" si="10"/>
        <v>0</v>
      </c>
    </row>
    <row r="93" spans="1:15" ht="12.75">
      <c r="A93" s="28" t="s">
        <v>552</v>
      </c>
      <c r="B93" s="285"/>
      <c r="C93" s="388">
        <f>SUM(D93:N93)</f>
        <v>0</v>
      </c>
      <c r="D93" s="109"/>
      <c r="E93" s="295"/>
      <c r="F93" s="109"/>
      <c r="G93" s="295"/>
      <c r="H93" s="109"/>
      <c r="I93" s="295"/>
      <c r="J93" s="109"/>
      <c r="K93" s="295"/>
      <c r="L93" s="109"/>
      <c r="M93" s="295"/>
      <c r="N93" s="109"/>
      <c r="O93" s="288">
        <f t="shared" si="10"/>
        <v>0</v>
      </c>
    </row>
    <row r="94" spans="1:15" ht="12.75">
      <c r="A94" s="177" t="s">
        <v>340</v>
      </c>
      <c r="B94" s="43"/>
      <c r="C94" s="397"/>
      <c r="D94" s="110"/>
      <c r="E94" s="113"/>
      <c r="F94" s="110"/>
      <c r="G94" s="113"/>
      <c r="H94" s="110"/>
      <c r="I94" s="113"/>
      <c r="J94" s="110"/>
      <c r="K94" s="113"/>
      <c r="L94" s="110"/>
      <c r="M94" s="113"/>
      <c r="N94" s="110"/>
      <c r="O94" s="288">
        <f t="shared" si="10"/>
        <v>0</v>
      </c>
    </row>
    <row r="95" spans="1:15" ht="12.75">
      <c r="A95" s="31" t="s">
        <v>35</v>
      </c>
      <c r="B95" s="206" t="s">
        <v>164</v>
      </c>
      <c r="C95" s="388">
        <f>SUM(D95:N95)</f>
        <v>21150</v>
      </c>
      <c r="D95" s="87"/>
      <c r="E95" s="114"/>
      <c r="F95" s="87"/>
      <c r="G95" s="387"/>
      <c r="H95" s="87"/>
      <c r="I95" s="114"/>
      <c r="J95" s="87">
        <v>21150</v>
      </c>
      <c r="K95" s="114"/>
      <c r="L95" s="87"/>
      <c r="M95" s="114"/>
      <c r="N95" s="87"/>
      <c r="O95" s="288">
        <f t="shared" si="10"/>
        <v>21150</v>
      </c>
    </row>
    <row r="96" spans="1:15" ht="12.75">
      <c r="A96" s="31" t="s">
        <v>493</v>
      </c>
      <c r="B96" s="206"/>
      <c r="C96" s="388">
        <f>SUM(D96:N96)</f>
        <v>21150</v>
      </c>
      <c r="D96" s="87"/>
      <c r="E96" s="114"/>
      <c r="F96" s="87"/>
      <c r="G96" s="387"/>
      <c r="H96" s="87"/>
      <c r="I96" s="114"/>
      <c r="J96" s="87">
        <f>J95</f>
        <v>21150</v>
      </c>
      <c r="K96" s="114"/>
      <c r="L96" s="87"/>
      <c r="M96" s="114"/>
      <c r="N96" s="87"/>
      <c r="O96" s="288">
        <f t="shared" si="10"/>
        <v>21150</v>
      </c>
    </row>
    <row r="97" spans="1:15" ht="12.75">
      <c r="A97" s="28" t="s">
        <v>552</v>
      </c>
      <c r="B97" s="285"/>
      <c r="C97" s="388">
        <f>SUM(D97:N97)</f>
        <v>21150</v>
      </c>
      <c r="D97" s="109"/>
      <c r="E97" s="295"/>
      <c r="F97" s="109"/>
      <c r="G97" s="398"/>
      <c r="H97" s="109"/>
      <c r="I97" s="295"/>
      <c r="J97" s="109">
        <v>21150</v>
      </c>
      <c r="K97" s="295"/>
      <c r="L97" s="109"/>
      <c r="M97" s="295"/>
      <c r="N97" s="109"/>
      <c r="O97" s="288">
        <f t="shared" si="10"/>
        <v>21150</v>
      </c>
    </row>
    <row r="98" spans="1:15" ht="12.75">
      <c r="A98" s="177" t="s">
        <v>341</v>
      </c>
      <c r="B98" s="43"/>
      <c r="C98" s="397"/>
      <c r="D98" s="110"/>
      <c r="E98" s="113"/>
      <c r="F98" s="110"/>
      <c r="G98" s="113"/>
      <c r="H98" s="110"/>
      <c r="I98" s="113"/>
      <c r="J98" s="110"/>
      <c r="K98" s="113"/>
      <c r="L98" s="110"/>
      <c r="M98" s="113"/>
      <c r="N98" s="110"/>
      <c r="O98" s="288">
        <f t="shared" si="10"/>
        <v>0</v>
      </c>
    </row>
    <row r="99" spans="1:15" ht="12.75">
      <c r="A99" s="31" t="s">
        <v>35</v>
      </c>
      <c r="B99" s="206" t="s">
        <v>164</v>
      </c>
      <c r="C99" s="388">
        <f>SUM(D99:N99)</f>
        <v>64786</v>
      </c>
      <c r="D99" s="87"/>
      <c r="E99" s="114"/>
      <c r="F99" s="87"/>
      <c r="G99" s="114"/>
      <c r="H99" s="87">
        <v>7038</v>
      </c>
      <c r="I99" s="114"/>
      <c r="J99" s="87">
        <v>57660</v>
      </c>
      <c r="K99" s="114"/>
      <c r="L99" s="87">
        <v>88</v>
      </c>
      <c r="M99" s="114"/>
      <c r="N99" s="87"/>
      <c r="O99" s="288">
        <f t="shared" si="10"/>
        <v>64786</v>
      </c>
    </row>
    <row r="100" spans="1:15" ht="12.75">
      <c r="A100" s="31" t="s">
        <v>565</v>
      </c>
      <c r="B100" s="206"/>
      <c r="C100" s="388">
        <f>SUM(D100:N100)</f>
        <v>41893</v>
      </c>
      <c r="D100" s="87"/>
      <c r="E100" s="114"/>
      <c r="F100" s="87"/>
      <c r="G100" s="114"/>
      <c r="H100" s="87">
        <v>7038</v>
      </c>
      <c r="I100" s="114"/>
      <c r="J100" s="87">
        <v>34767</v>
      </c>
      <c r="K100" s="114"/>
      <c r="L100" s="87">
        <v>88</v>
      </c>
      <c r="M100" s="114"/>
      <c r="N100" s="87"/>
      <c r="O100" s="288">
        <f t="shared" si="10"/>
        <v>41893</v>
      </c>
    </row>
    <row r="101" spans="1:15" ht="12.75">
      <c r="A101" s="31" t="s">
        <v>664</v>
      </c>
      <c r="B101" s="206"/>
      <c r="C101" s="388">
        <f>SUM(D101:N101)</f>
        <v>-34767</v>
      </c>
      <c r="D101" s="87"/>
      <c r="E101" s="114"/>
      <c r="F101" s="87"/>
      <c r="G101" s="114"/>
      <c r="H101" s="87"/>
      <c r="I101" s="114"/>
      <c r="J101" s="87">
        <v>-34767</v>
      </c>
      <c r="K101" s="114"/>
      <c r="L101" s="87"/>
      <c r="M101" s="114"/>
      <c r="N101" s="87"/>
      <c r="O101" s="288">
        <f t="shared" si="10"/>
        <v>-34767</v>
      </c>
    </row>
    <row r="102" spans="1:15" ht="12.75">
      <c r="A102" s="31" t="s">
        <v>525</v>
      </c>
      <c r="B102" s="206"/>
      <c r="C102" s="388">
        <f>SUM(C101:C101)</f>
        <v>-34767</v>
      </c>
      <c r="D102" s="229">
        <f aca="true" t="shared" si="11" ref="D102:N102">SUM(D101:D101)</f>
        <v>0</v>
      </c>
      <c r="E102" s="388">
        <f t="shared" si="11"/>
        <v>0</v>
      </c>
      <c r="F102" s="229">
        <f t="shared" si="11"/>
        <v>0</v>
      </c>
      <c r="G102" s="388">
        <f t="shared" si="11"/>
        <v>0</v>
      </c>
      <c r="H102" s="229">
        <f t="shared" si="11"/>
        <v>0</v>
      </c>
      <c r="I102" s="388">
        <f t="shared" si="11"/>
        <v>0</v>
      </c>
      <c r="J102" s="229">
        <f t="shared" si="11"/>
        <v>-34767</v>
      </c>
      <c r="K102" s="388">
        <f t="shared" si="11"/>
        <v>0</v>
      </c>
      <c r="L102" s="229">
        <f t="shared" si="11"/>
        <v>0</v>
      </c>
      <c r="M102" s="388">
        <f t="shared" si="11"/>
        <v>0</v>
      </c>
      <c r="N102" s="229">
        <f t="shared" si="11"/>
        <v>0</v>
      </c>
      <c r="O102" s="288">
        <f t="shared" si="10"/>
        <v>-34767</v>
      </c>
    </row>
    <row r="103" spans="1:15" ht="12.75">
      <c r="A103" s="28" t="s">
        <v>552</v>
      </c>
      <c r="B103" s="285"/>
      <c r="C103" s="392">
        <f>SUM(C100,C102)</f>
        <v>7126</v>
      </c>
      <c r="D103" s="286">
        <f aca="true" t="shared" si="12" ref="D103:N103">SUM(D100,D102)</f>
        <v>0</v>
      </c>
      <c r="E103" s="392">
        <f t="shared" si="12"/>
        <v>0</v>
      </c>
      <c r="F103" s="286">
        <f t="shared" si="12"/>
        <v>0</v>
      </c>
      <c r="G103" s="392">
        <f t="shared" si="12"/>
        <v>0</v>
      </c>
      <c r="H103" s="286">
        <f t="shared" si="12"/>
        <v>7038</v>
      </c>
      <c r="I103" s="392">
        <f t="shared" si="12"/>
        <v>0</v>
      </c>
      <c r="J103" s="286">
        <f t="shared" si="12"/>
        <v>0</v>
      </c>
      <c r="K103" s="392">
        <f t="shared" si="12"/>
        <v>0</v>
      </c>
      <c r="L103" s="286">
        <f t="shared" si="12"/>
        <v>88</v>
      </c>
      <c r="M103" s="392">
        <f t="shared" si="12"/>
        <v>0</v>
      </c>
      <c r="N103" s="286">
        <f t="shared" si="12"/>
        <v>0</v>
      </c>
      <c r="O103" s="288">
        <f t="shared" si="10"/>
        <v>7126</v>
      </c>
    </row>
    <row r="104" spans="1:15" ht="12.75">
      <c r="A104" s="27" t="s">
        <v>342</v>
      </c>
      <c r="B104" s="7"/>
      <c r="C104" s="16"/>
      <c r="D104" s="110"/>
      <c r="E104" s="113"/>
      <c r="F104" s="110"/>
      <c r="G104" s="113"/>
      <c r="H104" s="110"/>
      <c r="I104" s="113"/>
      <c r="J104" s="110"/>
      <c r="K104" s="113"/>
      <c r="L104" s="110"/>
      <c r="M104" s="113"/>
      <c r="N104" s="110"/>
      <c r="O104" s="288">
        <f t="shared" si="10"/>
        <v>0</v>
      </c>
    </row>
    <row r="105" spans="1:15" ht="12.75">
      <c r="A105" s="31" t="s">
        <v>35</v>
      </c>
      <c r="B105" s="206" t="s">
        <v>164</v>
      </c>
      <c r="C105" s="388">
        <f>SUM(D105:N105)</f>
        <v>11787</v>
      </c>
      <c r="D105" s="87"/>
      <c r="E105" s="114">
        <v>11787</v>
      </c>
      <c r="F105" s="87"/>
      <c r="G105" s="114"/>
      <c r="H105" s="87"/>
      <c r="I105" s="114"/>
      <c r="J105" s="87">
        <v>0</v>
      </c>
      <c r="K105" s="114"/>
      <c r="L105" s="87"/>
      <c r="M105" s="114"/>
      <c r="N105" s="87"/>
      <c r="O105" s="288">
        <f t="shared" si="10"/>
        <v>11787</v>
      </c>
    </row>
    <row r="106" spans="1:15" ht="12.75">
      <c r="A106" s="31" t="s">
        <v>493</v>
      </c>
      <c r="B106" s="206"/>
      <c r="C106" s="388">
        <f>SUM(D106:N106)</f>
        <v>11787</v>
      </c>
      <c r="D106" s="87"/>
      <c r="E106" s="114">
        <f>E105</f>
        <v>11787</v>
      </c>
      <c r="F106" s="87"/>
      <c r="G106" s="114"/>
      <c r="H106" s="87"/>
      <c r="I106" s="114"/>
      <c r="J106" s="87"/>
      <c r="K106" s="114"/>
      <c r="L106" s="87"/>
      <c r="M106" s="114"/>
      <c r="N106" s="87"/>
      <c r="O106" s="288">
        <f t="shared" si="10"/>
        <v>11787</v>
      </c>
    </row>
    <row r="107" spans="1:15" ht="12.75">
      <c r="A107" s="28" t="s">
        <v>552</v>
      </c>
      <c r="B107" s="285"/>
      <c r="C107" s="388">
        <f>SUM(D107:N107)</f>
        <v>11787</v>
      </c>
      <c r="D107" s="109"/>
      <c r="E107" s="295">
        <v>11787</v>
      </c>
      <c r="F107" s="109"/>
      <c r="G107" s="295"/>
      <c r="H107" s="109"/>
      <c r="I107" s="295"/>
      <c r="J107" s="109"/>
      <c r="K107" s="295"/>
      <c r="L107" s="109"/>
      <c r="M107" s="295"/>
      <c r="N107" s="109"/>
      <c r="O107" s="288">
        <f t="shared" si="10"/>
        <v>11787</v>
      </c>
    </row>
    <row r="108" spans="1:15" ht="12.75">
      <c r="A108" s="27" t="s">
        <v>343</v>
      </c>
      <c r="B108" s="7"/>
      <c r="C108" s="16"/>
      <c r="D108" s="110"/>
      <c r="E108" s="113"/>
      <c r="F108" s="110"/>
      <c r="G108" s="113"/>
      <c r="H108" s="110"/>
      <c r="I108" s="113"/>
      <c r="J108" s="110"/>
      <c r="K108" s="113"/>
      <c r="L108" s="110"/>
      <c r="M108" s="113"/>
      <c r="N108" s="110"/>
      <c r="O108" s="288">
        <f t="shared" si="10"/>
        <v>0</v>
      </c>
    </row>
    <row r="109" spans="1:15" ht="12.75">
      <c r="A109" s="31" t="s">
        <v>35</v>
      </c>
      <c r="B109" s="206" t="s">
        <v>164</v>
      </c>
      <c r="C109" s="388">
        <f>SUM(D109:N109)</f>
        <v>145714</v>
      </c>
      <c r="D109" s="87"/>
      <c r="E109" s="114"/>
      <c r="F109" s="87"/>
      <c r="G109" s="114"/>
      <c r="H109" s="87">
        <v>90907</v>
      </c>
      <c r="I109" s="114"/>
      <c r="J109" s="87">
        <v>0</v>
      </c>
      <c r="K109" s="114"/>
      <c r="L109" s="87">
        <v>54807</v>
      </c>
      <c r="M109" s="114"/>
      <c r="N109" s="87"/>
      <c r="O109" s="288">
        <f t="shared" si="10"/>
        <v>145714</v>
      </c>
    </row>
    <row r="110" spans="1:15" ht="12.75">
      <c r="A110" s="31" t="s">
        <v>493</v>
      </c>
      <c r="B110" s="206"/>
      <c r="C110" s="388">
        <f>SUM(D110:N110)</f>
        <v>145714</v>
      </c>
      <c r="D110" s="87">
        <f>D109</f>
        <v>0</v>
      </c>
      <c r="E110" s="114">
        <f aca="true" t="shared" si="13" ref="E110:N110">E109</f>
        <v>0</v>
      </c>
      <c r="F110" s="87">
        <f t="shared" si="13"/>
        <v>0</v>
      </c>
      <c r="G110" s="114">
        <f t="shared" si="13"/>
        <v>0</v>
      </c>
      <c r="H110" s="87">
        <f t="shared" si="13"/>
        <v>90907</v>
      </c>
      <c r="I110" s="114">
        <f t="shared" si="13"/>
        <v>0</v>
      </c>
      <c r="J110" s="87">
        <f t="shared" si="13"/>
        <v>0</v>
      </c>
      <c r="K110" s="114">
        <f t="shared" si="13"/>
        <v>0</v>
      </c>
      <c r="L110" s="87">
        <f t="shared" si="13"/>
        <v>54807</v>
      </c>
      <c r="M110" s="114">
        <f t="shared" si="13"/>
        <v>0</v>
      </c>
      <c r="N110" s="87">
        <f t="shared" si="13"/>
        <v>0</v>
      </c>
      <c r="O110" s="288">
        <f t="shared" si="10"/>
        <v>145714</v>
      </c>
    </row>
    <row r="111" spans="1:15" ht="12.75">
      <c r="A111" s="31" t="s">
        <v>750</v>
      </c>
      <c r="B111" s="206"/>
      <c r="C111" s="388">
        <f>SUM(D111:N111)</f>
        <v>3911</v>
      </c>
      <c r="D111" s="87"/>
      <c r="E111" s="114"/>
      <c r="F111" s="87"/>
      <c r="G111" s="114"/>
      <c r="H111" s="87"/>
      <c r="I111" s="114">
        <v>3911</v>
      </c>
      <c r="J111" s="87"/>
      <c r="K111" s="114"/>
      <c r="L111" s="87"/>
      <c r="M111" s="114"/>
      <c r="N111" s="87"/>
      <c r="O111" s="288">
        <f t="shared" si="10"/>
        <v>3911</v>
      </c>
    </row>
    <row r="112" spans="1:15" ht="12.75">
      <c r="A112" s="31" t="s">
        <v>525</v>
      </c>
      <c r="B112" s="206"/>
      <c r="C112" s="388">
        <f>SUM(D112:N112)</f>
        <v>3911</v>
      </c>
      <c r="D112" s="87">
        <f>SUM(D111)</f>
        <v>0</v>
      </c>
      <c r="E112" s="87">
        <f aca="true" t="shared" si="14" ref="E112:N112">SUM(E111)</f>
        <v>0</v>
      </c>
      <c r="F112" s="87">
        <f t="shared" si="14"/>
        <v>0</v>
      </c>
      <c r="G112" s="87">
        <f t="shared" si="14"/>
        <v>0</v>
      </c>
      <c r="H112" s="87">
        <f t="shared" si="14"/>
        <v>0</v>
      </c>
      <c r="I112" s="87">
        <f t="shared" si="14"/>
        <v>3911</v>
      </c>
      <c r="J112" s="87">
        <f t="shared" si="14"/>
        <v>0</v>
      </c>
      <c r="K112" s="87">
        <f t="shared" si="14"/>
        <v>0</v>
      </c>
      <c r="L112" s="87">
        <f t="shared" si="14"/>
        <v>0</v>
      </c>
      <c r="M112" s="87">
        <f t="shared" si="14"/>
        <v>0</v>
      </c>
      <c r="N112" s="87">
        <f t="shared" si="14"/>
        <v>0</v>
      </c>
      <c r="O112" s="288">
        <f t="shared" si="10"/>
        <v>3911</v>
      </c>
    </row>
    <row r="113" spans="1:15" ht="12.75">
      <c r="A113" s="28" t="s">
        <v>552</v>
      </c>
      <c r="B113" s="285"/>
      <c r="C113" s="388">
        <f>SUM(C110,C112)</f>
        <v>149625</v>
      </c>
      <c r="D113" s="109">
        <f>SUM(D110,D112)</f>
        <v>0</v>
      </c>
      <c r="E113" s="109">
        <f aca="true" t="shared" si="15" ref="E113:N113">SUM(E110,E112)</f>
        <v>0</v>
      </c>
      <c r="F113" s="109">
        <f t="shared" si="15"/>
        <v>0</v>
      </c>
      <c r="G113" s="109">
        <f t="shared" si="15"/>
        <v>0</v>
      </c>
      <c r="H113" s="109">
        <f t="shared" si="15"/>
        <v>90907</v>
      </c>
      <c r="I113" s="109">
        <f t="shared" si="15"/>
        <v>3911</v>
      </c>
      <c r="J113" s="109">
        <f t="shared" si="15"/>
        <v>0</v>
      </c>
      <c r="K113" s="109">
        <f t="shared" si="15"/>
        <v>0</v>
      </c>
      <c r="L113" s="109">
        <f t="shared" si="15"/>
        <v>54807</v>
      </c>
      <c r="M113" s="109">
        <f t="shared" si="15"/>
        <v>0</v>
      </c>
      <c r="N113" s="109">
        <f t="shared" si="15"/>
        <v>0</v>
      </c>
      <c r="O113" s="288">
        <f t="shared" si="10"/>
        <v>149625</v>
      </c>
    </row>
    <row r="114" spans="1:15" ht="12.75">
      <c r="A114" s="210" t="s">
        <v>344</v>
      </c>
      <c r="B114" s="228"/>
      <c r="C114" s="393"/>
      <c r="D114" s="110"/>
      <c r="E114" s="113"/>
      <c r="F114" s="110"/>
      <c r="G114" s="113"/>
      <c r="H114" s="110"/>
      <c r="I114" s="113"/>
      <c r="J114" s="110"/>
      <c r="K114" s="113"/>
      <c r="L114" s="110"/>
      <c r="M114" s="113"/>
      <c r="N114" s="110"/>
      <c r="O114" s="288">
        <f t="shared" si="10"/>
        <v>0</v>
      </c>
    </row>
    <row r="115" spans="1:15" ht="12.75">
      <c r="A115" s="31" t="s">
        <v>35</v>
      </c>
      <c r="B115" s="206" t="s">
        <v>165</v>
      </c>
      <c r="C115" s="388">
        <f>SUM(D115:N115)</f>
        <v>0</v>
      </c>
      <c r="D115" s="87"/>
      <c r="E115" s="114"/>
      <c r="F115" s="87"/>
      <c r="G115" s="114"/>
      <c r="H115" s="87"/>
      <c r="I115" s="114"/>
      <c r="J115" s="87"/>
      <c r="K115" s="114"/>
      <c r="L115" s="87"/>
      <c r="M115" s="114"/>
      <c r="N115" s="87"/>
      <c r="O115" s="288">
        <f t="shared" si="10"/>
        <v>0</v>
      </c>
    </row>
    <row r="116" spans="1:15" ht="12.75">
      <c r="A116" s="31" t="s">
        <v>493</v>
      </c>
      <c r="B116" s="206"/>
      <c r="C116" s="388">
        <f>SUM(D116:N116)</f>
        <v>0</v>
      </c>
      <c r="D116" s="87"/>
      <c r="E116" s="114"/>
      <c r="F116" s="87"/>
      <c r="G116" s="114"/>
      <c r="H116" s="87"/>
      <c r="I116" s="114"/>
      <c r="J116" s="87"/>
      <c r="K116" s="114"/>
      <c r="L116" s="87"/>
      <c r="M116" s="114"/>
      <c r="N116" s="87"/>
      <c r="O116" s="288">
        <f t="shared" si="10"/>
        <v>0</v>
      </c>
    </row>
    <row r="117" spans="1:15" ht="12.75">
      <c r="A117" s="28" t="s">
        <v>552</v>
      </c>
      <c r="B117" s="285"/>
      <c r="C117" s="388">
        <f>SUM(D117:N117)</f>
        <v>0</v>
      </c>
      <c r="D117" s="109"/>
      <c r="E117" s="295"/>
      <c r="F117" s="109"/>
      <c r="G117" s="295"/>
      <c r="H117" s="109"/>
      <c r="I117" s="295"/>
      <c r="J117" s="109"/>
      <c r="K117" s="295"/>
      <c r="L117" s="109"/>
      <c r="M117" s="295"/>
      <c r="N117" s="109"/>
      <c r="O117" s="288">
        <f t="shared" si="10"/>
        <v>0</v>
      </c>
    </row>
    <row r="118" spans="1:15" ht="12.75">
      <c r="A118" s="27" t="s">
        <v>345</v>
      </c>
      <c r="B118" s="7"/>
      <c r="C118" s="16"/>
      <c r="D118" s="110"/>
      <c r="E118" s="113"/>
      <c r="F118" s="110"/>
      <c r="G118" s="113"/>
      <c r="H118" s="110"/>
      <c r="I118" s="113"/>
      <c r="J118" s="110"/>
      <c r="K118" s="113"/>
      <c r="L118" s="110"/>
      <c r="M118" s="113"/>
      <c r="N118" s="110"/>
      <c r="O118" s="288">
        <f t="shared" si="10"/>
        <v>0</v>
      </c>
    </row>
    <row r="119" spans="1:15" ht="12.75">
      <c r="A119" s="31" t="s">
        <v>35</v>
      </c>
      <c r="B119" s="206" t="s">
        <v>164</v>
      </c>
      <c r="C119" s="388">
        <f>SUM(D119:N119)</f>
        <v>0</v>
      </c>
      <c r="D119" s="87"/>
      <c r="E119" s="114"/>
      <c r="F119" s="87"/>
      <c r="G119" s="114"/>
      <c r="H119" s="87"/>
      <c r="I119" s="114"/>
      <c r="J119" s="87"/>
      <c r="K119" s="114"/>
      <c r="L119" s="87"/>
      <c r="M119" s="114"/>
      <c r="N119" s="87"/>
      <c r="O119" s="288">
        <f t="shared" si="10"/>
        <v>0</v>
      </c>
    </row>
    <row r="120" spans="1:15" ht="12.75">
      <c r="A120" s="31" t="s">
        <v>493</v>
      </c>
      <c r="B120" s="206"/>
      <c r="C120" s="388">
        <f>SUM(D120:N120)</f>
        <v>0</v>
      </c>
      <c r="D120" s="87"/>
      <c r="E120" s="114"/>
      <c r="F120" s="87"/>
      <c r="G120" s="114"/>
      <c r="H120" s="87"/>
      <c r="I120" s="114"/>
      <c r="J120" s="87"/>
      <c r="K120" s="114"/>
      <c r="L120" s="87"/>
      <c r="M120" s="114"/>
      <c r="N120" s="87"/>
      <c r="O120" s="288">
        <f t="shared" si="10"/>
        <v>0</v>
      </c>
    </row>
    <row r="121" spans="1:15" ht="12.75">
      <c r="A121" s="28" t="s">
        <v>552</v>
      </c>
      <c r="B121" s="285"/>
      <c r="C121" s="388">
        <f>SUM(D121:N121)</f>
        <v>0</v>
      </c>
      <c r="D121" s="109"/>
      <c r="E121" s="295"/>
      <c r="F121" s="109"/>
      <c r="G121" s="295"/>
      <c r="H121" s="109"/>
      <c r="I121" s="295"/>
      <c r="J121" s="109"/>
      <c r="K121" s="295"/>
      <c r="L121" s="109"/>
      <c r="M121" s="295"/>
      <c r="N121" s="109"/>
      <c r="O121" s="288">
        <f t="shared" si="10"/>
        <v>0</v>
      </c>
    </row>
    <row r="122" spans="1:15" ht="12.75">
      <c r="A122" s="27" t="s">
        <v>346</v>
      </c>
      <c r="B122" s="7"/>
      <c r="C122" s="16"/>
      <c r="D122" s="110"/>
      <c r="E122" s="113"/>
      <c r="F122" s="110"/>
      <c r="G122" s="113"/>
      <c r="H122" s="110"/>
      <c r="I122" s="113"/>
      <c r="J122" s="110"/>
      <c r="K122" s="113"/>
      <c r="L122" s="110"/>
      <c r="M122" s="113"/>
      <c r="N122" s="110"/>
      <c r="O122" s="288">
        <f t="shared" si="10"/>
        <v>0</v>
      </c>
    </row>
    <row r="123" spans="1:15" ht="12.75">
      <c r="A123" s="31" t="s">
        <v>35</v>
      </c>
      <c r="B123" s="206" t="s">
        <v>165</v>
      </c>
      <c r="C123" s="388">
        <f>SUM(D123:N123)</f>
        <v>0</v>
      </c>
      <c r="D123" s="87"/>
      <c r="E123" s="114"/>
      <c r="F123" s="87"/>
      <c r="G123" s="114"/>
      <c r="H123" s="87"/>
      <c r="I123" s="114"/>
      <c r="J123" s="87"/>
      <c r="K123" s="61"/>
      <c r="L123" s="87"/>
      <c r="M123" s="114"/>
      <c r="N123" s="87"/>
      <c r="O123" s="288">
        <f t="shared" si="10"/>
        <v>0</v>
      </c>
    </row>
    <row r="124" spans="1:15" ht="12.75">
      <c r="A124" s="31" t="s">
        <v>493</v>
      </c>
      <c r="B124" s="206"/>
      <c r="C124" s="388">
        <f>SUM(D124:N124)</f>
        <v>0</v>
      </c>
      <c r="D124" s="87"/>
      <c r="E124" s="114"/>
      <c r="F124" s="87"/>
      <c r="G124" s="114"/>
      <c r="H124" s="87"/>
      <c r="I124" s="114"/>
      <c r="J124" s="87"/>
      <c r="K124" s="61"/>
      <c r="L124" s="87"/>
      <c r="M124" s="114"/>
      <c r="N124" s="87"/>
      <c r="O124" s="288">
        <f t="shared" si="10"/>
        <v>0</v>
      </c>
    </row>
    <row r="125" spans="1:15" ht="12.75">
      <c r="A125" s="28" t="s">
        <v>552</v>
      </c>
      <c r="B125" s="285"/>
      <c r="C125" s="388">
        <f>SUM(D125:N125)</f>
        <v>0</v>
      </c>
      <c r="D125" s="109"/>
      <c r="E125" s="295"/>
      <c r="F125" s="109"/>
      <c r="G125" s="295"/>
      <c r="H125" s="109"/>
      <c r="I125" s="295"/>
      <c r="J125" s="109"/>
      <c r="K125" s="399"/>
      <c r="L125" s="109"/>
      <c r="M125" s="295"/>
      <c r="N125" s="109"/>
      <c r="O125" s="288">
        <f t="shared" si="10"/>
        <v>0</v>
      </c>
    </row>
    <row r="126" spans="1:15" ht="12.75">
      <c r="A126" s="177" t="s">
        <v>347</v>
      </c>
      <c r="B126" s="43"/>
      <c r="C126" s="397"/>
      <c r="D126" s="110"/>
      <c r="E126" s="113"/>
      <c r="F126" s="110"/>
      <c r="G126" s="113"/>
      <c r="H126" s="110"/>
      <c r="I126" s="113"/>
      <c r="J126" s="110"/>
      <c r="K126" s="113"/>
      <c r="L126" s="110"/>
      <c r="M126" s="113"/>
      <c r="N126" s="110"/>
      <c r="O126" s="288">
        <f t="shared" si="10"/>
        <v>0</v>
      </c>
    </row>
    <row r="127" spans="1:15" ht="12.75">
      <c r="A127" s="31" t="s">
        <v>35</v>
      </c>
      <c r="B127" s="206" t="s">
        <v>164</v>
      </c>
      <c r="C127" s="388">
        <f>SUM(D127:N127)</f>
        <v>156</v>
      </c>
      <c r="D127" s="87"/>
      <c r="E127" s="114"/>
      <c r="F127" s="87"/>
      <c r="G127" s="114"/>
      <c r="H127" s="87">
        <v>156</v>
      </c>
      <c r="I127" s="114"/>
      <c r="J127" s="87"/>
      <c r="K127" s="114"/>
      <c r="L127" s="87"/>
      <c r="M127" s="114">
        <v>0</v>
      </c>
      <c r="N127" s="87"/>
      <c r="O127" s="288">
        <f t="shared" si="10"/>
        <v>156</v>
      </c>
    </row>
    <row r="128" spans="1:15" ht="12.75">
      <c r="A128" s="31" t="s">
        <v>493</v>
      </c>
      <c r="B128" s="206"/>
      <c r="C128" s="388">
        <f>SUM(D128:N128)</f>
        <v>156</v>
      </c>
      <c r="D128" s="87"/>
      <c r="E128" s="114"/>
      <c r="F128" s="87"/>
      <c r="G128" s="114"/>
      <c r="H128" s="87">
        <f>H127</f>
        <v>156</v>
      </c>
      <c r="I128" s="114"/>
      <c r="J128" s="87"/>
      <c r="K128" s="114"/>
      <c r="L128" s="87"/>
      <c r="M128" s="114"/>
      <c r="N128" s="87"/>
      <c r="O128" s="288">
        <f t="shared" si="10"/>
        <v>156</v>
      </c>
    </row>
    <row r="129" spans="1:15" ht="12.75">
      <c r="A129" s="28" t="s">
        <v>552</v>
      </c>
      <c r="B129" s="285"/>
      <c r="C129" s="388">
        <f>SUM(D129:N129)</f>
        <v>156</v>
      </c>
      <c r="D129" s="109"/>
      <c r="E129" s="295"/>
      <c r="F129" s="109"/>
      <c r="G129" s="295"/>
      <c r="H129" s="109">
        <v>156</v>
      </c>
      <c r="I129" s="295"/>
      <c r="J129" s="109"/>
      <c r="K129" s="295"/>
      <c r="L129" s="109"/>
      <c r="M129" s="295"/>
      <c r="N129" s="109"/>
      <c r="O129" s="288">
        <f t="shared" si="10"/>
        <v>156</v>
      </c>
    </row>
    <row r="130" spans="1:15" ht="12.75">
      <c r="A130" s="400" t="s">
        <v>412</v>
      </c>
      <c r="B130" s="43"/>
      <c r="C130" s="397"/>
      <c r="D130" s="110"/>
      <c r="E130" s="113"/>
      <c r="F130" s="110"/>
      <c r="G130" s="113"/>
      <c r="H130" s="110"/>
      <c r="I130" s="113"/>
      <c r="J130" s="110"/>
      <c r="K130" s="113"/>
      <c r="L130" s="110"/>
      <c r="M130" s="113"/>
      <c r="N130" s="110"/>
      <c r="O130" s="288">
        <f t="shared" si="10"/>
        <v>0</v>
      </c>
    </row>
    <row r="131" spans="1:15" ht="12.75">
      <c r="A131" s="31" t="s">
        <v>35</v>
      </c>
      <c r="B131" s="206" t="s">
        <v>165</v>
      </c>
      <c r="C131" s="388">
        <f>SUM(D131:N131)</f>
        <v>30327</v>
      </c>
      <c r="D131" s="87"/>
      <c r="E131" s="114"/>
      <c r="F131" s="87"/>
      <c r="G131" s="114"/>
      <c r="H131" s="87"/>
      <c r="I131" s="114"/>
      <c r="J131" s="87"/>
      <c r="K131" s="114">
        <v>30327</v>
      </c>
      <c r="L131" s="87"/>
      <c r="M131" s="114">
        <v>0</v>
      </c>
      <c r="N131" s="87"/>
      <c r="O131" s="288">
        <f t="shared" si="10"/>
        <v>30327</v>
      </c>
    </row>
    <row r="132" spans="1:15" ht="12.75">
      <c r="A132" s="31" t="s">
        <v>493</v>
      </c>
      <c r="B132" s="206"/>
      <c r="C132" s="388">
        <f>SUM(D132:N132)</f>
        <v>30327</v>
      </c>
      <c r="D132" s="87"/>
      <c r="E132" s="114"/>
      <c r="F132" s="87"/>
      <c r="G132" s="114"/>
      <c r="H132" s="87"/>
      <c r="I132" s="114"/>
      <c r="J132" s="87"/>
      <c r="K132" s="114">
        <f>K131</f>
        <v>30327</v>
      </c>
      <c r="L132" s="87"/>
      <c r="M132" s="114"/>
      <c r="N132" s="87"/>
      <c r="O132" s="288">
        <f t="shared" si="10"/>
        <v>30327</v>
      </c>
    </row>
    <row r="133" spans="1:15" ht="12.75">
      <c r="A133" s="28" t="s">
        <v>552</v>
      </c>
      <c r="B133" s="285"/>
      <c r="C133" s="388">
        <f>SUM(D133:N133)</f>
        <v>30327</v>
      </c>
      <c r="D133" s="109"/>
      <c r="E133" s="295"/>
      <c r="F133" s="109"/>
      <c r="G133" s="295"/>
      <c r="H133" s="109"/>
      <c r="I133" s="295"/>
      <c r="J133" s="109"/>
      <c r="K133" s="295">
        <v>30327</v>
      </c>
      <c r="L133" s="109"/>
      <c r="M133" s="295"/>
      <c r="N133" s="109"/>
      <c r="O133" s="288">
        <f t="shared" si="10"/>
        <v>30327</v>
      </c>
    </row>
    <row r="134" spans="1:15" ht="12.75">
      <c r="A134" s="177" t="s">
        <v>388</v>
      </c>
      <c r="B134" s="43"/>
      <c r="C134" s="397"/>
      <c r="D134" s="110"/>
      <c r="E134" s="113"/>
      <c r="F134" s="110"/>
      <c r="G134" s="113"/>
      <c r="H134" s="110"/>
      <c r="I134" s="113"/>
      <c r="J134" s="110"/>
      <c r="K134" s="113"/>
      <c r="L134" s="110"/>
      <c r="M134" s="113"/>
      <c r="N134" s="110"/>
      <c r="O134" s="288">
        <f t="shared" si="10"/>
        <v>0</v>
      </c>
    </row>
    <row r="135" spans="1:15" ht="12.75">
      <c r="A135" s="31" t="s">
        <v>35</v>
      </c>
      <c r="B135" s="206" t="s">
        <v>165</v>
      </c>
      <c r="C135" s="388">
        <f>SUM(D135:N135)</f>
        <v>0</v>
      </c>
      <c r="D135" s="87"/>
      <c r="E135" s="114"/>
      <c r="F135" s="87"/>
      <c r="G135" s="114"/>
      <c r="H135" s="87"/>
      <c r="I135" s="114"/>
      <c r="J135" s="87"/>
      <c r="K135" s="114"/>
      <c r="L135" s="87"/>
      <c r="M135" s="114"/>
      <c r="N135" s="87"/>
      <c r="O135" s="288">
        <f t="shared" si="10"/>
        <v>0</v>
      </c>
    </row>
    <row r="136" spans="1:15" ht="12.75">
      <c r="A136" s="31" t="s">
        <v>493</v>
      </c>
      <c r="B136" s="206"/>
      <c r="C136" s="388">
        <f>SUM(D136:N136)</f>
        <v>0</v>
      </c>
      <c r="D136" s="87"/>
      <c r="E136" s="114"/>
      <c r="F136" s="87"/>
      <c r="G136" s="114"/>
      <c r="H136" s="87"/>
      <c r="I136" s="114"/>
      <c r="J136" s="87"/>
      <c r="K136" s="114"/>
      <c r="L136" s="87"/>
      <c r="M136" s="114"/>
      <c r="N136" s="87"/>
      <c r="O136" s="288">
        <f t="shared" si="10"/>
        <v>0</v>
      </c>
    </row>
    <row r="137" spans="1:15" ht="12.75">
      <c r="A137" s="28" t="s">
        <v>552</v>
      </c>
      <c r="B137" s="285"/>
      <c r="C137" s="388">
        <f>SUM(D137:N137)</f>
        <v>0</v>
      </c>
      <c r="D137" s="109"/>
      <c r="E137" s="295"/>
      <c r="F137" s="109"/>
      <c r="G137" s="295"/>
      <c r="H137" s="109"/>
      <c r="I137" s="295"/>
      <c r="J137" s="109"/>
      <c r="K137" s="295"/>
      <c r="L137" s="109"/>
      <c r="M137" s="295"/>
      <c r="N137" s="109"/>
      <c r="O137" s="288">
        <f t="shared" si="10"/>
        <v>0</v>
      </c>
    </row>
    <row r="138" spans="1:15" ht="12.75">
      <c r="A138" s="177" t="s">
        <v>389</v>
      </c>
      <c r="B138" s="410"/>
      <c r="C138" s="401"/>
      <c r="D138" s="110"/>
      <c r="E138" s="113"/>
      <c r="F138" s="110"/>
      <c r="G138" s="113"/>
      <c r="H138" s="110"/>
      <c r="I138" s="113"/>
      <c r="J138" s="110"/>
      <c r="K138" s="113"/>
      <c r="L138" s="110"/>
      <c r="M138" s="113"/>
      <c r="N138" s="110"/>
      <c r="O138" s="288">
        <f t="shared" si="10"/>
        <v>0</v>
      </c>
    </row>
    <row r="139" spans="1:15" ht="12.75">
      <c r="A139" s="31" t="s">
        <v>46</v>
      </c>
      <c r="B139" s="206" t="s">
        <v>164</v>
      </c>
      <c r="C139" s="388">
        <f>SUM(D139:N139)</f>
        <v>0</v>
      </c>
      <c r="D139" s="87"/>
      <c r="E139" s="114"/>
      <c r="F139" s="87"/>
      <c r="G139" s="114"/>
      <c r="H139" s="87"/>
      <c r="I139" s="114"/>
      <c r="J139" s="87"/>
      <c r="K139" s="114"/>
      <c r="L139" s="87"/>
      <c r="M139" s="114"/>
      <c r="N139" s="87"/>
      <c r="O139" s="288">
        <f t="shared" si="10"/>
        <v>0</v>
      </c>
    </row>
    <row r="140" spans="1:15" ht="12.75">
      <c r="A140" s="31" t="s">
        <v>493</v>
      </c>
      <c r="B140" s="206"/>
      <c r="C140" s="388">
        <f>SUM(D140:N140)</f>
        <v>0</v>
      </c>
      <c r="D140" s="87"/>
      <c r="E140" s="114"/>
      <c r="F140" s="87"/>
      <c r="G140" s="114"/>
      <c r="H140" s="87"/>
      <c r="I140" s="114"/>
      <c r="J140" s="87"/>
      <c r="K140" s="114"/>
      <c r="L140" s="87"/>
      <c r="M140" s="114"/>
      <c r="N140" s="87"/>
      <c r="O140" s="288">
        <f t="shared" si="10"/>
        <v>0</v>
      </c>
    </row>
    <row r="141" spans="1:15" ht="12.75">
      <c r="A141" s="28" t="s">
        <v>552</v>
      </c>
      <c r="B141" s="285"/>
      <c r="C141" s="388">
        <f>SUM(D141:N141)</f>
        <v>0</v>
      </c>
      <c r="D141" s="109"/>
      <c r="E141" s="295"/>
      <c r="F141" s="109"/>
      <c r="G141" s="295"/>
      <c r="H141" s="109"/>
      <c r="I141" s="295"/>
      <c r="J141" s="109"/>
      <c r="K141" s="295"/>
      <c r="L141" s="109"/>
      <c r="M141" s="295"/>
      <c r="N141" s="109"/>
      <c r="O141" s="288">
        <f t="shared" si="10"/>
        <v>0</v>
      </c>
    </row>
    <row r="142" spans="1:15" ht="12.75">
      <c r="A142" s="210" t="s">
        <v>390</v>
      </c>
      <c r="B142" s="410"/>
      <c r="C142" s="401"/>
      <c r="D142" s="110"/>
      <c r="E142" s="113"/>
      <c r="F142" s="110"/>
      <c r="G142" s="113"/>
      <c r="H142" s="110"/>
      <c r="I142" s="113"/>
      <c r="J142" s="110"/>
      <c r="K142" s="113"/>
      <c r="L142" s="110"/>
      <c r="M142" s="113"/>
      <c r="N142" s="110"/>
      <c r="O142" s="288">
        <f t="shared" si="10"/>
        <v>0</v>
      </c>
    </row>
    <row r="143" spans="1:15" ht="12.75">
      <c r="A143" s="402" t="s">
        <v>46</v>
      </c>
      <c r="B143" s="206" t="s">
        <v>164</v>
      </c>
      <c r="C143" s="388">
        <f>SUM(D143:N143)</f>
        <v>0</v>
      </c>
      <c r="D143" s="87"/>
      <c r="E143" s="114"/>
      <c r="F143" s="87"/>
      <c r="G143" s="114"/>
      <c r="H143" s="87"/>
      <c r="I143" s="114"/>
      <c r="J143" s="87"/>
      <c r="K143" s="114"/>
      <c r="L143" s="87"/>
      <c r="M143" s="114"/>
      <c r="N143" s="87"/>
      <c r="O143" s="288">
        <f t="shared" si="10"/>
        <v>0</v>
      </c>
    </row>
    <row r="144" spans="1:15" ht="12.75">
      <c r="A144" s="31" t="s">
        <v>493</v>
      </c>
      <c r="B144" s="206"/>
      <c r="C144" s="388">
        <f>SUM(D144:N144)</f>
        <v>0</v>
      </c>
      <c r="D144" s="87"/>
      <c r="E144" s="114"/>
      <c r="F144" s="87"/>
      <c r="G144" s="114"/>
      <c r="H144" s="87"/>
      <c r="I144" s="114"/>
      <c r="J144" s="87"/>
      <c r="K144" s="114"/>
      <c r="L144" s="87"/>
      <c r="M144" s="114"/>
      <c r="N144" s="87"/>
      <c r="O144" s="288">
        <f aca="true" t="shared" si="16" ref="O144:O209">SUM(D144:N144)</f>
        <v>0</v>
      </c>
    </row>
    <row r="145" spans="1:15" ht="12.75">
      <c r="A145" s="28" t="s">
        <v>552</v>
      </c>
      <c r="B145" s="285"/>
      <c r="C145" s="388">
        <f>SUM(D145:N145)</f>
        <v>0</v>
      </c>
      <c r="D145" s="109"/>
      <c r="E145" s="295"/>
      <c r="F145" s="109"/>
      <c r="G145" s="295"/>
      <c r="H145" s="109"/>
      <c r="I145" s="295"/>
      <c r="J145" s="109"/>
      <c r="K145" s="295"/>
      <c r="L145" s="109"/>
      <c r="M145" s="295"/>
      <c r="N145" s="109"/>
      <c r="O145" s="288">
        <f t="shared" si="16"/>
        <v>0</v>
      </c>
    </row>
    <row r="146" spans="1:15" ht="12.75">
      <c r="A146" s="210" t="s">
        <v>391</v>
      </c>
      <c r="B146" s="410"/>
      <c r="C146" s="401"/>
      <c r="D146" s="110"/>
      <c r="E146" s="113"/>
      <c r="F146" s="110"/>
      <c r="G146" s="113"/>
      <c r="H146" s="110"/>
      <c r="I146" s="113"/>
      <c r="J146" s="110"/>
      <c r="K146" s="113"/>
      <c r="L146" s="110"/>
      <c r="M146" s="113"/>
      <c r="N146" s="110"/>
      <c r="O146" s="288">
        <f t="shared" si="16"/>
        <v>0</v>
      </c>
    </row>
    <row r="147" spans="1:15" ht="12.75">
      <c r="A147" s="402" t="s">
        <v>46</v>
      </c>
      <c r="B147" s="206" t="s">
        <v>164</v>
      </c>
      <c r="C147" s="388">
        <f>SUM(D147:N147)</f>
        <v>0</v>
      </c>
      <c r="D147" s="87"/>
      <c r="E147" s="114"/>
      <c r="F147" s="87"/>
      <c r="G147" s="114"/>
      <c r="H147" s="87"/>
      <c r="I147" s="114"/>
      <c r="J147" s="87"/>
      <c r="K147" s="114"/>
      <c r="L147" s="87"/>
      <c r="M147" s="114"/>
      <c r="N147" s="87"/>
      <c r="O147" s="288">
        <f t="shared" si="16"/>
        <v>0</v>
      </c>
    </row>
    <row r="148" spans="1:15" ht="12.75">
      <c r="A148" s="31" t="s">
        <v>493</v>
      </c>
      <c r="B148" s="206"/>
      <c r="C148" s="388">
        <f>SUM(D148:N148)</f>
        <v>0</v>
      </c>
      <c r="D148" s="87"/>
      <c r="E148" s="114"/>
      <c r="F148" s="87"/>
      <c r="G148" s="114"/>
      <c r="H148" s="87"/>
      <c r="I148" s="114"/>
      <c r="J148" s="87"/>
      <c r="K148" s="114"/>
      <c r="L148" s="87"/>
      <c r="M148" s="114"/>
      <c r="N148" s="87"/>
      <c r="O148" s="288">
        <f t="shared" si="16"/>
        <v>0</v>
      </c>
    </row>
    <row r="149" spans="1:15" ht="12.75">
      <c r="A149" s="28" t="s">
        <v>552</v>
      </c>
      <c r="B149" s="285"/>
      <c r="C149" s="388">
        <f>SUM(D149:N149)</f>
        <v>0</v>
      </c>
      <c r="D149" s="109"/>
      <c r="E149" s="295"/>
      <c r="F149" s="109"/>
      <c r="G149" s="295"/>
      <c r="H149" s="109"/>
      <c r="I149" s="295"/>
      <c r="J149" s="109"/>
      <c r="K149" s="295"/>
      <c r="L149" s="109"/>
      <c r="M149" s="295"/>
      <c r="N149" s="109"/>
      <c r="O149" s="288">
        <f t="shared" si="16"/>
        <v>0</v>
      </c>
    </row>
    <row r="150" spans="1:15" ht="12.75">
      <c r="A150" s="210" t="s">
        <v>392</v>
      </c>
      <c r="B150" s="410"/>
      <c r="C150" s="393"/>
      <c r="D150" s="110"/>
      <c r="E150" s="113"/>
      <c r="F150" s="110"/>
      <c r="G150" s="113"/>
      <c r="H150" s="110"/>
      <c r="I150" s="113"/>
      <c r="J150" s="110"/>
      <c r="K150" s="113"/>
      <c r="L150" s="110"/>
      <c r="M150" s="113"/>
      <c r="N150" s="110"/>
      <c r="O150" s="288">
        <f t="shared" si="16"/>
        <v>0</v>
      </c>
    </row>
    <row r="151" spans="1:15" ht="12.75">
      <c r="A151" s="402" t="s">
        <v>46</v>
      </c>
      <c r="B151" s="206" t="s">
        <v>164</v>
      </c>
      <c r="C151" s="388">
        <f>SUM(D151:N151)</f>
        <v>0</v>
      </c>
      <c r="D151" s="87"/>
      <c r="E151" s="114"/>
      <c r="F151" s="87"/>
      <c r="G151" s="114"/>
      <c r="H151" s="87"/>
      <c r="I151" s="114"/>
      <c r="J151" s="87"/>
      <c r="K151" s="114"/>
      <c r="L151" s="87"/>
      <c r="M151" s="114"/>
      <c r="N151" s="87"/>
      <c r="O151" s="288">
        <f t="shared" si="16"/>
        <v>0</v>
      </c>
    </row>
    <row r="152" spans="1:15" ht="12.75">
      <c r="A152" s="31" t="s">
        <v>493</v>
      </c>
      <c r="B152" s="206"/>
      <c r="C152" s="388">
        <f>SUM(D152:N152)</f>
        <v>0</v>
      </c>
      <c r="D152" s="87"/>
      <c r="E152" s="114"/>
      <c r="F152" s="87"/>
      <c r="G152" s="114"/>
      <c r="H152" s="87"/>
      <c r="I152" s="114"/>
      <c r="J152" s="87"/>
      <c r="K152" s="114"/>
      <c r="L152" s="87"/>
      <c r="M152" s="114"/>
      <c r="N152" s="87"/>
      <c r="O152" s="288">
        <f t="shared" si="16"/>
        <v>0</v>
      </c>
    </row>
    <row r="153" spans="1:15" ht="12.75">
      <c r="A153" s="28" t="s">
        <v>552</v>
      </c>
      <c r="B153" s="285"/>
      <c r="C153" s="388">
        <f>SUM(D153:N153)</f>
        <v>0</v>
      </c>
      <c r="D153" s="109"/>
      <c r="E153" s="295"/>
      <c r="F153" s="109"/>
      <c r="G153" s="295"/>
      <c r="H153" s="109"/>
      <c r="I153" s="295"/>
      <c r="J153" s="109"/>
      <c r="K153" s="295"/>
      <c r="L153" s="109"/>
      <c r="M153" s="295"/>
      <c r="N153" s="109"/>
      <c r="O153" s="288">
        <f t="shared" si="16"/>
        <v>0</v>
      </c>
    </row>
    <row r="154" spans="1:15" ht="12.75">
      <c r="A154" s="210" t="s">
        <v>393</v>
      </c>
      <c r="B154" s="43"/>
      <c r="C154" s="397"/>
      <c r="D154" s="110"/>
      <c r="E154" s="113"/>
      <c r="F154" s="110"/>
      <c r="G154" s="113"/>
      <c r="H154" s="110"/>
      <c r="I154" s="113"/>
      <c r="J154" s="110"/>
      <c r="K154" s="113"/>
      <c r="L154" s="110"/>
      <c r="M154" s="113"/>
      <c r="N154" s="110"/>
      <c r="O154" s="288">
        <f t="shared" si="16"/>
        <v>0</v>
      </c>
    </row>
    <row r="155" spans="1:15" ht="12.75">
      <c r="A155" s="31" t="s">
        <v>45</v>
      </c>
      <c r="B155" s="206" t="s">
        <v>164</v>
      </c>
      <c r="C155" s="388">
        <f>SUM(D155:N155)</f>
        <v>0</v>
      </c>
      <c r="D155" s="87"/>
      <c r="E155" s="114"/>
      <c r="F155" s="87"/>
      <c r="G155" s="114"/>
      <c r="H155" s="87"/>
      <c r="I155" s="114"/>
      <c r="J155" s="87"/>
      <c r="K155" s="114"/>
      <c r="L155" s="87"/>
      <c r="M155" s="114"/>
      <c r="N155" s="87"/>
      <c r="O155" s="288">
        <f t="shared" si="16"/>
        <v>0</v>
      </c>
    </row>
    <row r="156" spans="1:15" ht="12.75">
      <c r="A156" s="31" t="s">
        <v>493</v>
      </c>
      <c r="B156" s="206"/>
      <c r="C156" s="388">
        <f>SUM(D156:N156)</f>
        <v>0</v>
      </c>
      <c r="D156" s="87"/>
      <c r="E156" s="114"/>
      <c r="F156" s="87"/>
      <c r="G156" s="114"/>
      <c r="H156" s="87"/>
      <c r="I156" s="114"/>
      <c r="J156" s="87"/>
      <c r="K156" s="114"/>
      <c r="L156" s="87"/>
      <c r="M156" s="114"/>
      <c r="N156" s="87"/>
      <c r="O156" s="288">
        <f t="shared" si="16"/>
        <v>0</v>
      </c>
    </row>
    <row r="157" spans="1:15" ht="12.75">
      <c r="A157" s="28" t="s">
        <v>552</v>
      </c>
      <c r="B157" s="285"/>
      <c r="C157" s="388">
        <f>SUM(D157:N157)</f>
        <v>0</v>
      </c>
      <c r="D157" s="109"/>
      <c r="E157" s="295"/>
      <c r="F157" s="109"/>
      <c r="G157" s="295"/>
      <c r="H157" s="109"/>
      <c r="I157" s="295"/>
      <c r="J157" s="109"/>
      <c r="K157" s="295"/>
      <c r="L157" s="109"/>
      <c r="M157" s="295"/>
      <c r="N157" s="109"/>
      <c r="O157" s="288">
        <f t="shared" si="16"/>
        <v>0</v>
      </c>
    </row>
    <row r="158" spans="1:15" ht="12.75">
      <c r="A158" s="210" t="s">
        <v>394</v>
      </c>
      <c r="B158" s="43"/>
      <c r="C158" s="397"/>
      <c r="D158" s="110"/>
      <c r="E158" s="113"/>
      <c r="F158" s="110"/>
      <c r="G158" s="113"/>
      <c r="H158" s="110"/>
      <c r="I158" s="113"/>
      <c r="J158" s="110"/>
      <c r="K158" s="113"/>
      <c r="L158" s="110"/>
      <c r="M158" s="113"/>
      <c r="N158" s="110"/>
      <c r="O158" s="288">
        <f t="shared" si="16"/>
        <v>0</v>
      </c>
    </row>
    <row r="159" spans="1:15" ht="12.75">
      <c r="A159" s="31" t="s">
        <v>45</v>
      </c>
      <c r="B159" s="206" t="s">
        <v>165</v>
      </c>
      <c r="C159" s="388">
        <f>SUM(D159:N159)</f>
        <v>0</v>
      </c>
      <c r="D159" s="87"/>
      <c r="E159" s="114"/>
      <c r="F159" s="87"/>
      <c r="G159" s="114"/>
      <c r="H159" s="87"/>
      <c r="I159" s="114"/>
      <c r="J159" s="87"/>
      <c r="K159" s="114"/>
      <c r="L159" s="87"/>
      <c r="M159" s="114"/>
      <c r="N159" s="87"/>
      <c r="O159" s="288">
        <f t="shared" si="16"/>
        <v>0</v>
      </c>
    </row>
    <row r="160" spans="1:15" ht="12.75">
      <c r="A160" s="31" t="s">
        <v>493</v>
      </c>
      <c r="B160" s="206"/>
      <c r="C160" s="388">
        <f>SUM(D160:N160)</f>
        <v>0</v>
      </c>
      <c r="D160" s="87"/>
      <c r="E160" s="114"/>
      <c r="F160" s="87"/>
      <c r="G160" s="114"/>
      <c r="H160" s="87"/>
      <c r="I160" s="114"/>
      <c r="J160" s="87"/>
      <c r="K160" s="114"/>
      <c r="L160" s="87"/>
      <c r="M160" s="114"/>
      <c r="N160" s="87"/>
      <c r="O160" s="288">
        <f t="shared" si="16"/>
        <v>0</v>
      </c>
    </row>
    <row r="161" spans="1:15" ht="12.75">
      <c r="A161" s="28" t="s">
        <v>552</v>
      </c>
      <c r="B161" s="285"/>
      <c r="C161" s="388">
        <f>SUM(D161:N161)</f>
        <v>0</v>
      </c>
      <c r="D161" s="109"/>
      <c r="E161" s="295"/>
      <c r="F161" s="109"/>
      <c r="G161" s="295"/>
      <c r="H161" s="109"/>
      <c r="I161" s="295"/>
      <c r="J161" s="109"/>
      <c r="K161" s="295"/>
      <c r="L161" s="109"/>
      <c r="M161" s="295"/>
      <c r="N161" s="109"/>
      <c r="O161" s="288">
        <f t="shared" si="16"/>
        <v>0</v>
      </c>
    </row>
    <row r="162" spans="1:15" ht="12.75">
      <c r="A162" s="210" t="s">
        <v>395</v>
      </c>
      <c r="B162" s="43"/>
      <c r="C162" s="397"/>
      <c r="D162" s="110"/>
      <c r="E162" s="113"/>
      <c r="F162" s="110"/>
      <c r="G162" s="113"/>
      <c r="H162" s="110"/>
      <c r="I162" s="113"/>
      <c r="J162" s="110"/>
      <c r="K162" s="113"/>
      <c r="L162" s="110"/>
      <c r="M162" s="113"/>
      <c r="N162" s="110"/>
      <c r="O162" s="288">
        <f t="shared" si="16"/>
        <v>0</v>
      </c>
    </row>
    <row r="163" spans="1:15" ht="12.75">
      <c r="A163" s="31" t="s">
        <v>45</v>
      </c>
      <c r="B163" s="206" t="s">
        <v>165</v>
      </c>
      <c r="C163" s="388">
        <f>SUM(D163:N163)</f>
        <v>0</v>
      </c>
      <c r="D163" s="87"/>
      <c r="E163" s="114"/>
      <c r="F163" s="87"/>
      <c r="G163" s="114"/>
      <c r="H163" s="87"/>
      <c r="I163" s="114"/>
      <c r="J163" s="87"/>
      <c r="K163" s="114"/>
      <c r="L163" s="87"/>
      <c r="M163" s="114"/>
      <c r="N163" s="87"/>
      <c r="O163" s="288">
        <f t="shared" si="16"/>
        <v>0</v>
      </c>
    </row>
    <row r="164" spans="1:15" ht="12.75">
      <c r="A164" s="31" t="s">
        <v>493</v>
      </c>
      <c r="B164" s="206"/>
      <c r="C164" s="388">
        <f>SUM(D164:N164)</f>
        <v>0</v>
      </c>
      <c r="D164" s="87"/>
      <c r="E164" s="114"/>
      <c r="F164" s="87"/>
      <c r="G164" s="114"/>
      <c r="H164" s="87"/>
      <c r="I164" s="114"/>
      <c r="J164" s="87"/>
      <c r="K164" s="114"/>
      <c r="L164" s="87"/>
      <c r="M164" s="114"/>
      <c r="N164" s="87"/>
      <c r="O164" s="288">
        <f t="shared" si="16"/>
        <v>0</v>
      </c>
    </row>
    <row r="165" spans="1:15" ht="12.75">
      <c r="A165" s="28" t="s">
        <v>552</v>
      </c>
      <c r="B165" s="285"/>
      <c r="C165" s="388">
        <f>SUM(D165:N165)</f>
        <v>0</v>
      </c>
      <c r="D165" s="109"/>
      <c r="E165" s="295"/>
      <c r="F165" s="109"/>
      <c r="G165" s="295"/>
      <c r="H165" s="109"/>
      <c r="I165" s="295"/>
      <c r="J165" s="109"/>
      <c r="K165" s="295"/>
      <c r="L165" s="109"/>
      <c r="M165" s="295"/>
      <c r="N165" s="109"/>
      <c r="O165" s="288">
        <f t="shared" si="16"/>
        <v>0</v>
      </c>
    </row>
    <row r="166" spans="1:15" ht="12.75">
      <c r="A166" s="177" t="s">
        <v>396</v>
      </c>
      <c r="B166" s="228"/>
      <c r="C166" s="393"/>
      <c r="D166" s="110"/>
      <c r="E166" s="113"/>
      <c r="F166" s="110"/>
      <c r="G166" s="113"/>
      <c r="H166" s="110"/>
      <c r="I166" s="113"/>
      <c r="J166" s="110"/>
      <c r="K166" s="113"/>
      <c r="L166" s="110"/>
      <c r="M166" s="113"/>
      <c r="N166" s="110"/>
      <c r="O166" s="288">
        <f t="shared" si="16"/>
        <v>0</v>
      </c>
    </row>
    <row r="167" spans="1:15" ht="12.75">
      <c r="A167" s="31" t="s">
        <v>45</v>
      </c>
      <c r="B167" s="206" t="s">
        <v>165</v>
      </c>
      <c r="C167" s="388">
        <f>SUM(D167:N167)</f>
        <v>0</v>
      </c>
      <c r="D167" s="87"/>
      <c r="E167" s="114"/>
      <c r="F167" s="87"/>
      <c r="G167" s="114"/>
      <c r="H167" s="87"/>
      <c r="I167" s="114"/>
      <c r="J167" s="87"/>
      <c r="K167" s="114"/>
      <c r="L167" s="87"/>
      <c r="M167" s="114"/>
      <c r="N167" s="87"/>
      <c r="O167" s="288">
        <f t="shared" si="16"/>
        <v>0</v>
      </c>
    </row>
    <row r="168" spans="1:15" ht="12.75">
      <c r="A168" s="31" t="s">
        <v>493</v>
      </c>
      <c r="B168" s="206"/>
      <c r="C168" s="388">
        <f>SUM(D168:N168)</f>
        <v>0</v>
      </c>
      <c r="D168" s="87"/>
      <c r="E168" s="114"/>
      <c r="F168" s="87"/>
      <c r="G168" s="114"/>
      <c r="H168" s="87"/>
      <c r="I168" s="114"/>
      <c r="J168" s="87"/>
      <c r="K168" s="114"/>
      <c r="L168" s="87"/>
      <c r="M168" s="114"/>
      <c r="N168" s="87"/>
      <c r="O168" s="288">
        <f t="shared" si="16"/>
        <v>0</v>
      </c>
    </row>
    <row r="169" spans="1:15" ht="12.75">
      <c r="A169" s="28" t="s">
        <v>552</v>
      </c>
      <c r="B169" s="285"/>
      <c r="C169" s="388">
        <f>SUM(D169:N169)</f>
        <v>0</v>
      </c>
      <c r="D169" s="109"/>
      <c r="E169" s="295"/>
      <c r="F169" s="109"/>
      <c r="G169" s="295"/>
      <c r="H169" s="109"/>
      <c r="I169" s="295"/>
      <c r="J169" s="109"/>
      <c r="K169" s="295"/>
      <c r="L169" s="109"/>
      <c r="M169" s="295"/>
      <c r="N169" s="109"/>
      <c r="O169" s="288">
        <f t="shared" si="16"/>
        <v>0</v>
      </c>
    </row>
    <row r="170" spans="1:15" ht="12.75">
      <c r="A170" s="177" t="s">
        <v>397</v>
      </c>
      <c r="B170" s="228"/>
      <c r="C170" s="393"/>
      <c r="D170" s="110"/>
      <c r="E170" s="113"/>
      <c r="F170" s="110"/>
      <c r="G170" s="113"/>
      <c r="H170" s="110"/>
      <c r="I170" s="113"/>
      <c r="J170" s="110"/>
      <c r="K170" s="113"/>
      <c r="L170" s="110"/>
      <c r="M170" s="113"/>
      <c r="N170" s="110"/>
      <c r="O170" s="288">
        <f t="shared" si="16"/>
        <v>0</v>
      </c>
    </row>
    <row r="171" spans="1:15" ht="12.75">
      <c r="A171" s="31" t="s">
        <v>45</v>
      </c>
      <c r="B171" s="206" t="s">
        <v>165</v>
      </c>
      <c r="C171" s="388">
        <f>SUM(D171:N171)</f>
        <v>0</v>
      </c>
      <c r="D171" s="87"/>
      <c r="E171" s="114"/>
      <c r="F171" s="87"/>
      <c r="G171" s="114"/>
      <c r="H171" s="87"/>
      <c r="I171" s="114"/>
      <c r="J171" s="87"/>
      <c r="K171" s="114"/>
      <c r="L171" s="87"/>
      <c r="M171" s="114"/>
      <c r="N171" s="87"/>
      <c r="O171" s="288">
        <f t="shared" si="16"/>
        <v>0</v>
      </c>
    </row>
    <row r="172" spans="1:15" ht="12.75">
      <c r="A172" s="31" t="s">
        <v>493</v>
      </c>
      <c r="B172" s="206"/>
      <c r="C172" s="388">
        <f>SUM(D172:N172)</f>
        <v>0</v>
      </c>
      <c r="D172" s="87"/>
      <c r="E172" s="114"/>
      <c r="F172" s="87"/>
      <c r="G172" s="114"/>
      <c r="H172" s="87"/>
      <c r="I172" s="114"/>
      <c r="J172" s="87"/>
      <c r="K172" s="114"/>
      <c r="L172" s="87"/>
      <c r="M172" s="114"/>
      <c r="N172" s="87"/>
      <c r="O172" s="288">
        <f t="shared" si="16"/>
        <v>0</v>
      </c>
    </row>
    <row r="173" spans="1:15" ht="12.75">
      <c r="A173" s="28" t="s">
        <v>552</v>
      </c>
      <c r="B173" s="285"/>
      <c r="C173" s="388">
        <f>SUM(D173:N173)</f>
        <v>0</v>
      </c>
      <c r="D173" s="109"/>
      <c r="E173" s="295"/>
      <c r="F173" s="109"/>
      <c r="G173" s="295"/>
      <c r="H173" s="109"/>
      <c r="I173" s="295"/>
      <c r="J173" s="109"/>
      <c r="K173" s="295"/>
      <c r="L173" s="109"/>
      <c r="M173" s="295"/>
      <c r="N173" s="109"/>
      <c r="O173" s="288">
        <f t="shared" si="16"/>
        <v>0</v>
      </c>
    </row>
    <row r="174" spans="1:15" ht="12.75">
      <c r="A174" s="394" t="s">
        <v>398</v>
      </c>
      <c r="B174" s="7"/>
      <c r="C174" s="16"/>
      <c r="D174" s="110"/>
      <c r="E174" s="113"/>
      <c r="F174" s="110"/>
      <c r="G174" s="113"/>
      <c r="H174" s="110"/>
      <c r="I174" s="113"/>
      <c r="J174" s="110"/>
      <c r="K174" s="113"/>
      <c r="L174" s="110"/>
      <c r="M174" s="113"/>
      <c r="N174" s="110"/>
      <c r="O174" s="288">
        <f t="shared" si="16"/>
        <v>0</v>
      </c>
    </row>
    <row r="175" spans="1:15" ht="12.75">
      <c r="A175" s="31" t="s">
        <v>35</v>
      </c>
      <c r="B175" s="206" t="s">
        <v>164</v>
      </c>
      <c r="C175" s="388">
        <f>SUM(D175:N175)</f>
        <v>0</v>
      </c>
      <c r="D175" s="87"/>
      <c r="E175" s="114"/>
      <c r="F175" s="87"/>
      <c r="G175" s="114"/>
      <c r="H175" s="87"/>
      <c r="I175" s="114"/>
      <c r="J175" s="87"/>
      <c r="K175" s="114"/>
      <c r="L175" s="87"/>
      <c r="M175" s="114"/>
      <c r="N175" s="87"/>
      <c r="O175" s="288">
        <f t="shared" si="16"/>
        <v>0</v>
      </c>
    </row>
    <row r="176" spans="1:15" ht="12.75">
      <c r="A176" s="31" t="s">
        <v>493</v>
      </c>
      <c r="B176" s="206"/>
      <c r="C176" s="388">
        <f>SUM(D176:N176)</f>
        <v>0</v>
      </c>
      <c r="D176" s="87"/>
      <c r="E176" s="114"/>
      <c r="F176" s="87"/>
      <c r="G176" s="114"/>
      <c r="H176" s="87"/>
      <c r="I176" s="114"/>
      <c r="J176" s="87"/>
      <c r="K176" s="114"/>
      <c r="L176" s="87"/>
      <c r="M176" s="114"/>
      <c r="N176" s="87"/>
      <c r="O176" s="288">
        <f t="shared" si="16"/>
        <v>0</v>
      </c>
    </row>
    <row r="177" spans="1:15" ht="12.75">
      <c r="A177" s="28" t="s">
        <v>552</v>
      </c>
      <c r="B177" s="285"/>
      <c r="C177" s="388">
        <f>SUM(D177:N177)</f>
        <v>0</v>
      </c>
      <c r="D177" s="109"/>
      <c r="E177" s="295"/>
      <c r="F177" s="109"/>
      <c r="G177" s="295"/>
      <c r="H177" s="109"/>
      <c r="I177" s="295"/>
      <c r="J177" s="109"/>
      <c r="K177" s="295"/>
      <c r="L177" s="109"/>
      <c r="M177" s="295"/>
      <c r="N177" s="109"/>
      <c r="O177" s="288">
        <f t="shared" si="16"/>
        <v>0</v>
      </c>
    </row>
    <row r="178" spans="1:15" ht="12.75">
      <c r="A178" s="27" t="s">
        <v>399</v>
      </c>
      <c r="B178" s="228"/>
      <c r="C178" s="393"/>
      <c r="D178" s="110"/>
      <c r="E178" s="113"/>
      <c r="F178" s="110"/>
      <c r="G178" s="113"/>
      <c r="H178" s="110"/>
      <c r="I178" s="113"/>
      <c r="J178" s="110"/>
      <c r="K178" s="113"/>
      <c r="L178" s="110"/>
      <c r="M178" s="113"/>
      <c r="N178" s="110"/>
      <c r="O178" s="288">
        <f t="shared" si="16"/>
        <v>0</v>
      </c>
    </row>
    <row r="179" spans="1:15" ht="12.75">
      <c r="A179" s="31" t="s">
        <v>35</v>
      </c>
      <c r="B179" s="206" t="s">
        <v>164</v>
      </c>
      <c r="C179" s="388">
        <f>SUM(D179:N179)</f>
        <v>0</v>
      </c>
      <c r="D179" s="87"/>
      <c r="E179" s="114"/>
      <c r="F179" s="87"/>
      <c r="G179" s="114"/>
      <c r="H179" s="87"/>
      <c r="I179" s="114"/>
      <c r="J179" s="87"/>
      <c r="K179" s="114"/>
      <c r="L179" s="87"/>
      <c r="M179" s="114"/>
      <c r="N179" s="87"/>
      <c r="O179" s="288">
        <f t="shared" si="16"/>
        <v>0</v>
      </c>
    </row>
    <row r="180" spans="1:15" ht="12.75">
      <c r="A180" s="31" t="s">
        <v>493</v>
      </c>
      <c r="B180" s="206"/>
      <c r="C180" s="388">
        <f>SUM(D180:N180)</f>
        <v>0</v>
      </c>
      <c r="D180" s="87"/>
      <c r="E180" s="114"/>
      <c r="F180" s="87"/>
      <c r="G180" s="114"/>
      <c r="H180" s="87"/>
      <c r="I180" s="114"/>
      <c r="J180" s="87"/>
      <c r="K180" s="114"/>
      <c r="L180" s="87"/>
      <c r="M180" s="114"/>
      <c r="N180" s="87"/>
      <c r="O180" s="288">
        <f t="shared" si="16"/>
        <v>0</v>
      </c>
    </row>
    <row r="181" spans="1:15" ht="12.75">
      <c r="A181" s="28" t="s">
        <v>552</v>
      </c>
      <c r="B181" s="285"/>
      <c r="C181" s="388">
        <f>SUM(D181:N181)</f>
        <v>0</v>
      </c>
      <c r="D181" s="109"/>
      <c r="E181" s="295"/>
      <c r="F181" s="109"/>
      <c r="G181" s="295"/>
      <c r="H181" s="109"/>
      <c r="I181" s="295"/>
      <c r="J181" s="109"/>
      <c r="K181" s="295"/>
      <c r="L181" s="109"/>
      <c r="M181" s="295"/>
      <c r="N181" s="109"/>
      <c r="O181" s="288">
        <f t="shared" si="16"/>
        <v>0</v>
      </c>
    </row>
    <row r="182" spans="1:15" ht="12.75">
      <c r="A182" s="27" t="s">
        <v>400</v>
      </c>
      <c r="B182" s="7"/>
      <c r="C182" s="16"/>
      <c r="D182" s="110"/>
      <c r="E182" s="113"/>
      <c r="F182" s="110"/>
      <c r="G182" s="113"/>
      <c r="H182" s="110"/>
      <c r="I182" s="113"/>
      <c r="J182" s="110"/>
      <c r="K182" s="113"/>
      <c r="L182" s="110"/>
      <c r="M182" s="113"/>
      <c r="N182" s="110"/>
      <c r="O182" s="288">
        <f t="shared" si="16"/>
        <v>0</v>
      </c>
    </row>
    <row r="183" spans="1:15" ht="12.75">
      <c r="A183" s="31" t="s">
        <v>35</v>
      </c>
      <c r="B183" s="206" t="s">
        <v>164</v>
      </c>
      <c r="C183" s="388">
        <f>SUM(D183:N183)</f>
        <v>0</v>
      </c>
      <c r="D183" s="87"/>
      <c r="E183" s="114"/>
      <c r="F183" s="87"/>
      <c r="G183" s="114"/>
      <c r="H183" s="87"/>
      <c r="I183" s="114"/>
      <c r="J183" s="87"/>
      <c r="K183" s="114"/>
      <c r="L183" s="87"/>
      <c r="M183" s="114"/>
      <c r="N183" s="87"/>
      <c r="O183" s="288">
        <f t="shared" si="16"/>
        <v>0</v>
      </c>
    </row>
    <row r="184" spans="1:15" ht="12.75">
      <c r="A184" s="31" t="s">
        <v>493</v>
      </c>
      <c r="B184" s="206"/>
      <c r="C184" s="388">
        <f>SUM(D184:N184)</f>
        <v>0</v>
      </c>
      <c r="D184" s="87"/>
      <c r="E184" s="114"/>
      <c r="F184" s="87"/>
      <c r="G184" s="114"/>
      <c r="H184" s="87"/>
      <c r="I184" s="114"/>
      <c r="J184" s="87"/>
      <c r="K184" s="114"/>
      <c r="L184" s="87"/>
      <c r="M184" s="114"/>
      <c r="N184" s="87"/>
      <c r="O184" s="288">
        <f t="shared" si="16"/>
        <v>0</v>
      </c>
    </row>
    <row r="185" spans="1:15" ht="12.75">
      <c r="A185" s="28" t="s">
        <v>552</v>
      </c>
      <c r="B185" s="285"/>
      <c r="C185" s="388">
        <f>SUM(D185:N185)</f>
        <v>0</v>
      </c>
      <c r="D185" s="109"/>
      <c r="E185" s="295"/>
      <c r="F185" s="109"/>
      <c r="G185" s="295"/>
      <c r="H185" s="109"/>
      <c r="I185" s="295"/>
      <c r="J185" s="109"/>
      <c r="K185" s="295"/>
      <c r="L185" s="109"/>
      <c r="M185" s="295"/>
      <c r="N185" s="109"/>
      <c r="O185" s="288">
        <f t="shared" si="16"/>
        <v>0</v>
      </c>
    </row>
    <row r="186" spans="1:15" ht="12.75">
      <c r="A186" s="27" t="s">
        <v>401</v>
      </c>
      <c r="B186" s="7"/>
      <c r="C186" s="16"/>
      <c r="D186" s="110"/>
      <c r="E186" s="113"/>
      <c r="F186" s="110"/>
      <c r="G186" s="113"/>
      <c r="H186" s="110"/>
      <c r="I186" s="113"/>
      <c r="J186" s="110"/>
      <c r="K186" s="113"/>
      <c r="L186" s="110"/>
      <c r="M186" s="113"/>
      <c r="N186" s="110"/>
      <c r="O186" s="288">
        <f t="shared" si="16"/>
        <v>0</v>
      </c>
    </row>
    <row r="187" spans="1:15" ht="12.75">
      <c r="A187" s="31" t="s">
        <v>35</v>
      </c>
      <c r="B187" s="206" t="s">
        <v>164</v>
      </c>
      <c r="C187" s="388">
        <f>SUM(D187:N187)</f>
        <v>1642</v>
      </c>
      <c r="D187" s="87"/>
      <c r="E187" s="114">
        <v>1642</v>
      </c>
      <c r="F187" s="87"/>
      <c r="G187" s="114"/>
      <c r="H187" s="87"/>
      <c r="I187" s="114"/>
      <c r="J187" s="87">
        <v>0</v>
      </c>
      <c r="K187" s="114"/>
      <c r="L187" s="87"/>
      <c r="M187" s="114"/>
      <c r="N187" s="87"/>
      <c r="O187" s="288">
        <f t="shared" si="16"/>
        <v>1642</v>
      </c>
    </row>
    <row r="188" spans="1:15" ht="12.75">
      <c r="A188" s="31" t="s">
        <v>493</v>
      </c>
      <c r="B188" s="206"/>
      <c r="C188" s="388">
        <f>SUM(D188:N188)</f>
        <v>1642</v>
      </c>
      <c r="D188" s="87"/>
      <c r="E188" s="114">
        <f>E187</f>
        <v>1642</v>
      </c>
      <c r="F188" s="87"/>
      <c r="G188" s="114"/>
      <c r="H188" s="87"/>
      <c r="I188" s="114"/>
      <c r="J188" s="87"/>
      <c r="K188" s="114"/>
      <c r="L188" s="87"/>
      <c r="M188" s="114"/>
      <c r="N188" s="87"/>
      <c r="O188" s="288">
        <f t="shared" si="16"/>
        <v>1642</v>
      </c>
    </row>
    <row r="189" spans="1:15" ht="12.75">
      <c r="A189" s="31" t="s">
        <v>562</v>
      </c>
      <c r="B189" s="206"/>
      <c r="C189" s="388">
        <f>SUM(D189:N189)</f>
        <v>-1642</v>
      </c>
      <c r="D189" s="87"/>
      <c r="E189" s="114">
        <v>-1642</v>
      </c>
      <c r="F189" s="87"/>
      <c r="G189" s="114"/>
      <c r="H189" s="87"/>
      <c r="I189" s="114"/>
      <c r="J189" s="87"/>
      <c r="K189" s="114"/>
      <c r="L189" s="87"/>
      <c r="M189" s="114"/>
      <c r="N189" s="87"/>
      <c r="O189" s="288">
        <f>SUM(D189:N189)</f>
        <v>-1642</v>
      </c>
    </row>
    <row r="190" spans="1:15" ht="12.75">
      <c r="A190" s="31" t="s">
        <v>521</v>
      </c>
      <c r="B190" s="206"/>
      <c r="C190" s="388">
        <f>SUM(C189)</f>
        <v>-1642</v>
      </c>
      <c r="D190" s="229">
        <f aca="true" t="shared" si="17" ref="D190:N190">SUM(D189)</f>
        <v>0</v>
      </c>
      <c r="E190" s="388">
        <f t="shared" si="17"/>
        <v>-1642</v>
      </c>
      <c r="F190" s="229">
        <f t="shared" si="17"/>
        <v>0</v>
      </c>
      <c r="G190" s="388">
        <f t="shared" si="17"/>
        <v>0</v>
      </c>
      <c r="H190" s="229">
        <f t="shared" si="17"/>
        <v>0</v>
      </c>
      <c r="I190" s="388">
        <f t="shared" si="17"/>
        <v>0</v>
      </c>
      <c r="J190" s="229">
        <f t="shared" si="17"/>
        <v>0</v>
      </c>
      <c r="K190" s="388">
        <f t="shared" si="17"/>
        <v>0</v>
      </c>
      <c r="L190" s="229">
        <f t="shared" si="17"/>
        <v>0</v>
      </c>
      <c r="M190" s="388">
        <f t="shared" si="17"/>
        <v>0</v>
      </c>
      <c r="N190" s="229">
        <f t="shared" si="17"/>
        <v>0</v>
      </c>
      <c r="O190" s="288">
        <f>SUM(D190:N190)</f>
        <v>-1642</v>
      </c>
    </row>
    <row r="191" spans="1:15" ht="12.75">
      <c r="A191" s="28" t="s">
        <v>552</v>
      </c>
      <c r="B191" s="285"/>
      <c r="C191" s="388">
        <f>SUM(C188,C190)</f>
        <v>0</v>
      </c>
      <c r="D191" s="286">
        <f aca="true" t="shared" si="18" ref="D191:N191">SUM(D188,D190)</f>
        <v>0</v>
      </c>
      <c r="E191" s="388">
        <f t="shared" si="18"/>
        <v>0</v>
      </c>
      <c r="F191" s="286">
        <f t="shared" si="18"/>
        <v>0</v>
      </c>
      <c r="G191" s="388">
        <f t="shared" si="18"/>
        <v>0</v>
      </c>
      <c r="H191" s="286">
        <f t="shared" si="18"/>
        <v>0</v>
      </c>
      <c r="I191" s="388">
        <f t="shared" si="18"/>
        <v>0</v>
      </c>
      <c r="J191" s="286">
        <f t="shared" si="18"/>
        <v>0</v>
      </c>
      <c r="K191" s="388">
        <f t="shared" si="18"/>
        <v>0</v>
      </c>
      <c r="L191" s="286">
        <f t="shared" si="18"/>
        <v>0</v>
      </c>
      <c r="M191" s="388">
        <f t="shared" si="18"/>
        <v>0</v>
      </c>
      <c r="N191" s="286">
        <f t="shared" si="18"/>
        <v>0</v>
      </c>
      <c r="O191" s="288">
        <f t="shared" si="16"/>
        <v>0</v>
      </c>
    </row>
    <row r="192" spans="1:15" ht="12.75">
      <c r="A192" s="27" t="s">
        <v>402</v>
      </c>
      <c r="B192" s="7"/>
      <c r="C192" s="16"/>
      <c r="D192" s="110"/>
      <c r="E192" s="113"/>
      <c r="F192" s="110"/>
      <c r="G192" s="113"/>
      <c r="H192" s="110"/>
      <c r="I192" s="113"/>
      <c r="J192" s="110"/>
      <c r="K192" s="113"/>
      <c r="L192" s="110"/>
      <c r="M192" s="113"/>
      <c r="N192" s="110"/>
      <c r="O192" s="288">
        <f t="shared" si="16"/>
        <v>0</v>
      </c>
    </row>
    <row r="193" spans="1:15" ht="12.75">
      <c r="A193" s="31" t="s">
        <v>35</v>
      </c>
      <c r="B193" s="206" t="s">
        <v>164</v>
      </c>
      <c r="C193" s="388">
        <f>SUM(D193:N193)</f>
        <v>6414</v>
      </c>
      <c r="D193" s="87"/>
      <c r="E193" s="114"/>
      <c r="F193" s="87"/>
      <c r="G193" s="114"/>
      <c r="H193" s="87">
        <v>6414</v>
      </c>
      <c r="I193" s="114"/>
      <c r="J193" s="87"/>
      <c r="K193" s="114"/>
      <c r="L193" s="87"/>
      <c r="M193" s="114"/>
      <c r="N193" s="87"/>
      <c r="O193" s="288">
        <f t="shared" si="16"/>
        <v>6414</v>
      </c>
    </row>
    <row r="194" spans="1:15" ht="12.75">
      <c r="A194" s="31" t="s">
        <v>493</v>
      </c>
      <c r="B194" s="206"/>
      <c r="C194" s="388">
        <f>SUM(D194:N194)</f>
        <v>6414</v>
      </c>
      <c r="D194" s="87"/>
      <c r="E194" s="114"/>
      <c r="F194" s="87"/>
      <c r="G194" s="114"/>
      <c r="H194" s="87">
        <f>H193</f>
        <v>6414</v>
      </c>
      <c r="I194" s="114"/>
      <c r="J194" s="87"/>
      <c r="K194" s="114"/>
      <c r="L194" s="87"/>
      <c r="M194" s="114"/>
      <c r="N194" s="87"/>
      <c r="O194" s="288">
        <f t="shared" si="16"/>
        <v>6414</v>
      </c>
    </row>
    <row r="195" spans="1:15" ht="12.75">
      <c r="A195" s="28" t="s">
        <v>552</v>
      </c>
      <c r="B195" s="285"/>
      <c r="C195" s="388">
        <f>SUM(D195:N195)</f>
        <v>6414</v>
      </c>
      <c r="D195" s="109"/>
      <c r="E195" s="295"/>
      <c r="F195" s="109"/>
      <c r="G195" s="295"/>
      <c r="H195" s="109">
        <v>6414</v>
      </c>
      <c r="I195" s="295"/>
      <c r="J195" s="109"/>
      <c r="K195" s="295"/>
      <c r="L195" s="109"/>
      <c r="M195" s="295"/>
      <c r="N195" s="109"/>
      <c r="O195" s="288">
        <f t="shared" si="16"/>
        <v>6414</v>
      </c>
    </row>
    <row r="196" spans="1:15" ht="12.75">
      <c r="A196" s="27" t="s">
        <v>413</v>
      </c>
      <c r="B196" s="7"/>
      <c r="C196" s="16"/>
      <c r="D196" s="110"/>
      <c r="E196" s="113"/>
      <c r="F196" s="110"/>
      <c r="G196" s="113"/>
      <c r="H196" s="110"/>
      <c r="I196" s="113"/>
      <c r="J196" s="110"/>
      <c r="K196" s="113"/>
      <c r="L196" s="110"/>
      <c r="M196" s="113"/>
      <c r="N196" s="110"/>
      <c r="O196" s="288">
        <f t="shared" si="16"/>
        <v>0</v>
      </c>
    </row>
    <row r="197" spans="1:15" ht="12.75">
      <c r="A197" s="31" t="s">
        <v>35</v>
      </c>
      <c r="B197" s="206" t="s">
        <v>164</v>
      </c>
      <c r="C197" s="388">
        <f>SUM(D197:N197)</f>
        <v>0</v>
      </c>
      <c r="D197" s="87"/>
      <c r="E197" s="114"/>
      <c r="F197" s="87"/>
      <c r="G197" s="114"/>
      <c r="H197" s="87">
        <v>0</v>
      </c>
      <c r="I197" s="114"/>
      <c r="J197" s="87"/>
      <c r="K197" s="114"/>
      <c r="L197" s="87"/>
      <c r="M197" s="114"/>
      <c r="N197" s="87"/>
      <c r="O197" s="288">
        <f t="shared" si="16"/>
        <v>0</v>
      </c>
    </row>
    <row r="198" spans="1:15" ht="12.75">
      <c r="A198" s="31" t="s">
        <v>493</v>
      </c>
      <c r="B198" s="206"/>
      <c r="C198" s="388">
        <f>SUM(D198:N198)</f>
        <v>0</v>
      </c>
      <c r="D198" s="87"/>
      <c r="E198" s="114"/>
      <c r="F198" s="87"/>
      <c r="G198" s="114"/>
      <c r="H198" s="87"/>
      <c r="I198" s="114"/>
      <c r="J198" s="87"/>
      <c r="K198" s="114"/>
      <c r="L198" s="87"/>
      <c r="M198" s="114"/>
      <c r="N198" s="87"/>
      <c r="O198" s="288">
        <f t="shared" si="16"/>
        <v>0</v>
      </c>
    </row>
    <row r="199" spans="1:15" ht="12.75">
      <c r="A199" s="28" t="s">
        <v>552</v>
      </c>
      <c r="B199" s="285"/>
      <c r="C199" s="388">
        <f>SUM(D199:N199)</f>
        <v>0</v>
      </c>
      <c r="D199" s="109"/>
      <c r="E199" s="295"/>
      <c r="F199" s="109"/>
      <c r="G199" s="295"/>
      <c r="H199" s="109"/>
      <c r="I199" s="295"/>
      <c r="J199" s="109"/>
      <c r="K199" s="295"/>
      <c r="L199" s="109"/>
      <c r="M199" s="295"/>
      <c r="N199" s="109"/>
      <c r="O199" s="288">
        <f t="shared" si="16"/>
        <v>0</v>
      </c>
    </row>
    <row r="200" spans="1:15" ht="12.75">
      <c r="A200" s="27" t="s">
        <v>414</v>
      </c>
      <c r="B200" s="7"/>
      <c r="C200" s="16"/>
      <c r="D200" s="110"/>
      <c r="E200" s="113"/>
      <c r="F200" s="110"/>
      <c r="G200" s="113"/>
      <c r="H200" s="110"/>
      <c r="I200" s="113"/>
      <c r="J200" s="110"/>
      <c r="K200" s="113"/>
      <c r="L200" s="110"/>
      <c r="M200" s="113"/>
      <c r="N200" s="110"/>
      <c r="O200" s="288">
        <f t="shared" si="16"/>
        <v>0</v>
      </c>
    </row>
    <row r="201" spans="1:15" ht="12.75">
      <c r="A201" s="31" t="s">
        <v>35</v>
      </c>
      <c r="B201" s="206" t="s">
        <v>164</v>
      </c>
      <c r="C201" s="388">
        <f>SUM(D201:N201)</f>
        <v>0</v>
      </c>
      <c r="D201" s="87"/>
      <c r="E201" s="114"/>
      <c r="F201" s="87"/>
      <c r="G201" s="114"/>
      <c r="H201" s="87">
        <v>0</v>
      </c>
      <c r="I201" s="114"/>
      <c r="J201" s="87"/>
      <c r="K201" s="114"/>
      <c r="L201" s="87"/>
      <c r="M201" s="114"/>
      <c r="N201" s="87"/>
      <c r="O201" s="288">
        <f t="shared" si="16"/>
        <v>0</v>
      </c>
    </row>
    <row r="202" spans="1:15" ht="12.75">
      <c r="A202" s="31" t="s">
        <v>493</v>
      </c>
      <c r="B202" s="206"/>
      <c r="C202" s="388">
        <f>SUM(D202:N202)</f>
        <v>0</v>
      </c>
      <c r="D202" s="87"/>
      <c r="E202" s="114"/>
      <c r="F202" s="87"/>
      <c r="G202" s="114"/>
      <c r="H202" s="87"/>
      <c r="I202" s="114"/>
      <c r="J202" s="87"/>
      <c r="K202" s="114"/>
      <c r="L202" s="87"/>
      <c r="M202" s="114"/>
      <c r="N202" s="87"/>
      <c r="O202" s="288">
        <f t="shared" si="16"/>
        <v>0</v>
      </c>
    </row>
    <row r="203" spans="1:15" ht="12.75">
      <c r="A203" s="28" t="s">
        <v>552</v>
      </c>
      <c r="B203" s="285"/>
      <c r="C203" s="388">
        <f>SUM(D203:N203)</f>
        <v>0</v>
      </c>
      <c r="D203" s="109"/>
      <c r="E203" s="295"/>
      <c r="F203" s="109"/>
      <c r="G203" s="295"/>
      <c r="H203" s="109"/>
      <c r="I203" s="295"/>
      <c r="J203" s="109"/>
      <c r="K203" s="295"/>
      <c r="L203" s="109"/>
      <c r="M203" s="295"/>
      <c r="N203" s="109"/>
      <c r="O203" s="288">
        <f t="shared" si="16"/>
        <v>0</v>
      </c>
    </row>
    <row r="204" spans="1:15" ht="12.75">
      <c r="A204" s="27" t="s">
        <v>415</v>
      </c>
      <c r="B204" s="43"/>
      <c r="C204" s="397"/>
      <c r="D204" s="110"/>
      <c r="E204" s="113"/>
      <c r="F204" s="110"/>
      <c r="G204" s="113"/>
      <c r="H204" s="110"/>
      <c r="I204" s="113"/>
      <c r="J204" s="110"/>
      <c r="K204" s="113"/>
      <c r="L204" s="110"/>
      <c r="M204" s="113"/>
      <c r="N204" s="110"/>
      <c r="O204" s="288">
        <f t="shared" si="16"/>
        <v>0</v>
      </c>
    </row>
    <row r="205" spans="1:15" ht="12.75">
      <c r="A205" s="31" t="s">
        <v>35</v>
      </c>
      <c r="B205" s="206" t="s">
        <v>164</v>
      </c>
      <c r="C205" s="388">
        <f>SUM(D205:N205)</f>
        <v>0</v>
      </c>
      <c r="D205" s="87"/>
      <c r="E205" s="114"/>
      <c r="F205" s="87"/>
      <c r="G205" s="114"/>
      <c r="H205" s="87"/>
      <c r="I205" s="114"/>
      <c r="J205" s="87"/>
      <c r="K205" s="114"/>
      <c r="L205" s="87"/>
      <c r="M205" s="114"/>
      <c r="N205" s="87"/>
      <c r="O205" s="288">
        <f t="shared" si="16"/>
        <v>0</v>
      </c>
    </row>
    <row r="206" spans="1:15" ht="12.75">
      <c r="A206" s="31" t="s">
        <v>493</v>
      </c>
      <c r="B206" s="206"/>
      <c r="C206" s="388">
        <f>SUM(D206:N206)</f>
        <v>0</v>
      </c>
      <c r="D206" s="87"/>
      <c r="E206" s="114"/>
      <c r="F206" s="87"/>
      <c r="G206" s="114"/>
      <c r="H206" s="87"/>
      <c r="I206" s="114"/>
      <c r="J206" s="87"/>
      <c r="K206" s="114"/>
      <c r="L206" s="87"/>
      <c r="M206" s="114"/>
      <c r="N206" s="87"/>
      <c r="O206" s="288">
        <f t="shared" si="16"/>
        <v>0</v>
      </c>
    </row>
    <row r="207" spans="1:15" ht="12.75">
      <c r="A207" s="28" t="s">
        <v>552</v>
      </c>
      <c r="B207" s="285"/>
      <c r="C207" s="388">
        <f>SUM(D207:N207)</f>
        <v>0</v>
      </c>
      <c r="D207" s="109"/>
      <c r="E207" s="295"/>
      <c r="F207" s="109"/>
      <c r="G207" s="295"/>
      <c r="H207" s="109"/>
      <c r="I207" s="295"/>
      <c r="J207" s="109"/>
      <c r="K207" s="295"/>
      <c r="L207" s="109"/>
      <c r="M207" s="295"/>
      <c r="N207" s="109"/>
      <c r="O207" s="288">
        <f t="shared" si="16"/>
        <v>0</v>
      </c>
    </row>
    <row r="208" spans="1:15" ht="12.75">
      <c r="A208" s="27" t="s">
        <v>482</v>
      </c>
      <c r="B208" s="7"/>
      <c r="C208" s="16"/>
      <c r="D208" s="110"/>
      <c r="E208" s="113"/>
      <c r="F208" s="110"/>
      <c r="G208" s="113"/>
      <c r="H208" s="110"/>
      <c r="I208" s="113"/>
      <c r="J208" s="110"/>
      <c r="K208" s="113"/>
      <c r="L208" s="110"/>
      <c r="M208" s="113"/>
      <c r="N208" s="110"/>
      <c r="O208" s="288">
        <f t="shared" si="16"/>
        <v>0</v>
      </c>
    </row>
    <row r="209" spans="1:15" ht="12.75">
      <c r="A209" s="31" t="s">
        <v>35</v>
      </c>
      <c r="B209" s="206" t="s">
        <v>164</v>
      </c>
      <c r="C209" s="388">
        <f>SUM(D209:N209)</f>
        <v>729</v>
      </c>
      <c r="D209" s="87"/>
      <c r="E209" s="114"/>
      <c r="F209" s="87"/>
      <c r="G209" s="114"/>
      <c r="H209" s="87">
        <v>729</v>
      </c>
      <c r="I209" s="114"/>
      <c r="J209" s="87"/>
      <c r="K209" s="114"/>
      <c r="L209" s="87"/>
      <c r="M209" s="114"/>
      <c r="N209" s="87"/>
      <c r="O209" s="288">
        <f t="shared" si="16"/>
        <v>729</v>
      </c>
    </row>
    <row r="210" spans="1:15" ht="12.75">
      <c r="A210" s="31" t="s">
        <v>493</v>
      </c>
      <c r="B210" s="206"/>
      <c r="C210" s="388">
        <f>SUM(D210:N210)</f>
        <v>729</v>
      </c>
      <c r="D210" s="87"/>
      <c r="E210" s="114"/>
      <c r="F210" s="87"/>
      <c r="G210" s="114"/>
      <c r="H210" s="87">
        <f>H209</f>
        <v>729</v>
      </c>
      <c r="I210" s="114"/>
      <c r="J210" s="87"/>
      <c r="K210" s="114"/>
      <c r="L210" s="87"/>
      <c r="M210" s="114"/>
      <c r="N210" s="87"/>
      <c r="O210" s="288">
        <f aca="true" t="shared" si="19" ref="O210:O250">SUM(D210:N210)</f>
        <v>729</v>
      </c>
    </row>
    <row r="211" spans="1:15" ht="12.75">
      <c r="A211" s="28" t="s">
        <v>552</v>
      </c>
      <c r="B211" s="285"/>
      <c r="C211" s="388">
        <f>SUM(D211:N211)</f>
        <v>729</v>
      </c>
      <c r="D211" s="109"/>
      <c r="E211" s="295"/>
      <c r="F211" s="109"/>
      <c r="G211" s="295"/>
      <c r="H211" s="109">
        <v>729</v>
      </c>
      <c r="I211" s="295"/>
      <c r="J211" s="109"/>
      <c r="K211" s="295"/>
      <c r="L211" s="109"/>
      <c r="M211" s="295"/>
      <c r="N211" s="109"/>
      <c r="O211" s="288">
        <f t="shared" si="19"/>
        <v>729</v>
      </c>
    </row>
    <row r="212" spans="1:15" ht="12.75">
      <c r="A212" s="377" t="s">
        <v>483</v>
      </c>
      <c r="B212" s="7"/>
      <c r="C212" s="16"/>
      <c r="D212" s="110"/>
      <c r="E212" s="113"/>
      <c r="F212" s="110"/>
      <c r="G212" s="113"/>
      <c r="H212" s="110"/>
      <c r="I212" s="113"/>
      <c r="J212" s="110"/>
      <c r="K212" s="113"/>
      <c r="L212" s="110"/>
      <c r="M212" s="113"/>
      <c r="N212" s="110"/>
      <c r="O212" s="288">
        <f t="shared" si="19"/>
        <v>0</v>
      </c>
    </row>
    <row r="213" spans="1:15" ht="12.75">
      <c r="A213" s="31" t="s">
        <v>35</v>
      </c>
      <c r="B213" s="206" t="s">
        <v>164</v>
      </c>
      <c r="C213" s="388">
        <f>SUM(D213:N213)</f>
        <v>0</v>
      </c>
      <c r="D213" s="87"/>
      <c r="E213" s="114"/>
      <c r="F213" s="87"/>
      <c r="G213" s="114"/>
      <c r="H213" s="87"/>
      <c r="I213" s="114"/>
      <c r="J213" s="87"/>
      <c r="K213" s="61"/>
      <c r="L213" s="87"/>
      <c r="M213" s="114"/>
      <c r="N213" s="87"/>
      <c r="O213" s="288">
        <f t="shared" si="19"/>
        <v>0</v>
      </c>
    </row>
    <row r="214" spans="1:15" ht="12.75">
      <c r="A214" s="31" t="s">
        <v>493</v>
      </c>
      <c r="B214" s="206"/>
      <c r="C214" s="388">
        <f>SUM(D214:N214)</f>
        <v>0</v>
      </c>
      <c r="D214" s="87"/>
      <c r="E214" s="114"/>
      <c r="F214" s="87"/>
      <c r="G214" s="114"/>
      <c r="H214" s="87"/>
      <c r="I214" s="114"/>
      <c r="J214" s="87"/>
      <c r="K214" s="114"/>
      <c r="L214" s="87"/>
      <c r="M214" s="114"/>
      <c r="N214" s="87"/>
      <c r="O214" s="288">
        <f t="shared" si="19"/>
        <v>0</v>
      </c>
    </row>
    <row r="215" spans="1:15" ht="12.75">
      <c r="A215" s="28" t="s">
        <v>552</v>
      </c>
      <c r="B215" s="285"/>
      <c r="C215" s="388">
        <f>SUM(D215:N215)</f>
        <v>0</v>
      </c>
      <c r="D215" s="109"/>
      <c r="E215" s="295"/>
      <c r="F215" s="109"/>
      <c r="G215" s="295"/>
      <c r="H215" s="109"/>
      <c r="I215" s="295"/>
      <c r="J215" s="109"/>
      <c r="K215" s="295"/>
      <c r="L215" s="109"/>
      <c r="M215" s="295"/>
      <c r="N215" s="109"/>
      <c r="O215" s="288">
        <f t="shared" si="19"/>
        <v>0</v>
      </c>
    </row>
    <row r="216" spans="1:15" ht="12.75">
      <c r="A216" s="177" t="s">
        <v>418</v>
      </c>
      <c r="B216" s="228"/>
      <c r="C216" s="393"/>
      <c r="D216" s="110"/>
      <c r="E216" s="113"/>
      <c r="F216" s="110"/>
      <c r="G216" s="113"/>
      <c r="H216" s="110"/>
      <c r="I216" s="113"/>
      <c r="J216" s="110"/>
      <c r="K216" s="113"/>
      <c r="L216" s="110"/>
      <c r="M216" s="113"/>
      <c r="N216" s="110"/>
      <c r="O216" s="288">
        <f t="shared" si="19"/>
        <v>0</v>
      </c>
    </row>
    <row r="217" spans="1:15" ht="12.75">
      <c r="A217" s="31" t="s">
        <v>35</v>
      </c>
      <c r="B217" s="206" t="s">
        <v>164</v>
      </c>
      <c r="C217" s="388">
        <f>SUM(D217:N217)</f>
        <v>0</v>
      </c>
      <c r="D217" s="87"/>
      <c r="E217" s="114"/>
      <c r="F217" s="87"/>
      <c r="G217" s="114"/>
      <c r="H217" s="87"/>
      <c r="I217" s="114"/>
      <c r="J217" s="87"/>
      <c r="K217" s="114"/>
      <c r="L217" s="87"/>
      <c r="M217" s="114"/>
      <c r="N217" s="87"/>
      <c r="O217" s="288">
        <f t="shared" si="19"/>
        <v>0</v>
      </c>
    </row>
    <row r="218" spans="1:15" ht="12.75">
      <c r="A218" s="31" t="s">
        <v>493</v>
      </c>
      <c r="B218" s="206"/>
      <c r="C218" s="388">
        <f>SUM(D218:N218)</f>
        <v>0</v>
      </c>
      <c r="D218" s="87"/>
      <c r="E218" s="114"/>
      <c r="F218" s="87"/>
      <c r="G218" s="114"/>
      <c r="H218" s="87"/>
      <c r="I218" s="114"/>
      <c r="J218" s="87"/>
      <c r="K218" s="114"/>
      <c r="L218" s="87"/>
      <c r="M218" s="114"/>
      <c r="N218" s="87"/>
      <c r="O218" s="288">
        <f t="shared" si="19"/>
        <v>0</v>
      </c>
    </row>
    <row r="219" spans="1:15" ht="12.75">
      <c r="A219" s="28" t="s">
        <v>552</v>
      </c>
      <c r="B219" s="285"/>
      <c r="C219" s="388">
        <f>SUM(D219:N219)</f>
        <v>0</v>
      </c>
      <c r="D219" s="109"/>
      <c r="E219" s="295"/>
      <c r="F219" s="109"/>
      <c r="G219" s="295"/>
      <c r="H219" s="109"/>
      <c r="I219" s="295"/>
      <c r="J219" s="109"/>
      <c r="K219" s="295"/>
      <c r="L219" s="109"/>
      <c r="M219" s="295"/>
      <c r="N219" s="109"/>
      <c r="O219" s="288">
        <f t="shared" si="19"/>
        <v>0</v>
      </c>
    </row>
    <row r="220" spans="1:15" ht="12.75">
      <c r="A220" s="592" t="s">
        <v>484</v>
      </c>
      <c r="B220" s="49"/>
      <c r="C220" s="16"/>
      <c r="D220" s="110"/>
      <c r="E220" s="113"/>
      <c r="F220" s="110"/>
      <c r="G220" s="113"/>
      <c r="H220" s="110"/>
      <c r="I220" s="113"/>
      <c r="J220" s="110"/>
      <c r="K220" s="113"/>
      <c r="L220" s="110"/>
      <c r="M220" s="113"/>
      <c r="N220" s="110"/>
      <c r="O220" s="288">
        <f t="shared" si="19"/>
        <v>0</v>
      </c>
    </row>
    <row r="221" spans="1:15" ht="12.75">
      <c r="A221" s="31" t="s">
        <v>35</v>
      </c>
      <c r="B221" s="206" t="s">
        <v>164</v>
      </c>
      <c r="C221" s="388">
        <f>SUM(D221:N221)</f>
        <v>1871391</v>
      </c>
      <c r="D221" s="87"/>
      <c r="E221" s="114"/>
      <c r="F221" s="87"/>
      <c r="G221" s="114">
        <v>1871391</v>
      </c>
      <c r="H221" s="87"/>
      <c r="I221" s="114"/>
      <c r="J221" s="87"/>
      <c r="K221" s="114"/>
      <c r="L221" s="87"/>
      <c r="M221" s="114"/>
      <c r="N221" s="87"/>
      <c r="O221" s="288">
        <f t="shared" si="19"/>
        <v>1871391</v>
      </c>
    </row>
    <row r="222" spans="1:15" ht="12.75">
      <c r="A222" s="31" t="s">
        <v>493</v>
      </c>
      <c r="B222" s="206"/>
      <c r="C222" s="388">
        <f>SUM(D222:N222)</f>
        <v>1877858</v>
      </c>
      <c r="D222" s="87"/>
      <c r="E222" s="114"/>
      <c r="F222" s="87"/>
      <c r="G222" s="114">
        <v>1877858</v>
      </c>
      <c r="H222" s="87"/>
      <c r="I222" s="114"/>
      <c r="J222" s="87"/>
      <c r="K222" s="114"/>
      <c r="L222" s="87"/>
      <c r="M222" s="114"/>
      <c r="N222" s="87"/>
      <c r="O222" s="288">
        <f t="shared" si="19"/>
        <v>1877858</v>
      </c>
    </row>
    <row r="223" spans="1:15" ht="12.75">
      <c r="A223" s="31" t="s">
        <v>755</v>
      </c>
      <c r="B223" s="206"/>
      <c r="C223" s="388">
        <f>SUM(D223:N223)</f>
        <v>13000</v>
      </c>
      <c r="D223" s="87"/>
      <c r="E223" s="114"/>
      <c r="F223" s="87"/>
      <c r="G223" s="114">
        <v>13000</v>
      </c>
      <c r="H223" s="87"/>
      <c r="I223" s="114"/>
      <c r="J223" s="87"/>
      <c r="K223" s="114"/>
      <c r="L223" s="87"/>
      <c r="M223" s="114"/>
      <c r="N223" s="87"/>
      <c r="O223" s="288"/>
    </row>
    <row r="224" spans="1:15" ht="12.75">
      <c r="A224" s="709" t="s">
        <v>751</v>
      </c>
      <c r="B224" s="206"/>
      <c r="C224" s="388">
        <f>SUM(D224:N224)</f>
        <v>13205</v>
      </c>
      <c r="D224" s="87"/>
      <c r="E224" s="114"/>
      <c r="F224" s="87"/>
      <c r="G224" s="708">
        <v>13205</v>
      </c>
      <c r="H224" s="87"/>
      <c r="I224" s="114"/>
      <c r="J224" s="87"/>
      <c r="K224" s="114"/>
      <c r="L224" s="87"/>
      <c r="M224" s="114"/>
      <c r="N224" s="87"/>
      <c r="O224" s="288">
        <f t="shared" si="19"/>
        <v>13205</v>
      </c>
    </row>
    <row r="225" spans="1:15" ht="12.75">
      <c r="A225" s="31" t="s">
        <v>524</v>
      </c>
      <c r="B225" s="206"/>
      <c r="C225" s="388">
        <f>SUM(C223:C224)</f>
        <v>26205</v>
      </c>
      <c r="D225" s="388">
        <f aca="true" t="shared" si="20" ref="D225:N225">SUM(D223:D224)</f>
        <v>0</v>
      </c>
      <c r="E225" s="388">
        <f t="shared" si="20"/>
        <v>0</v>
      </c>
      <c r="F225" s="388">
        <f t="shared" si="20"/>
        <v>0</v>
      </c>
      <c r="G225" s="388">
        <f t="shared" si="20"/>
        <v>26205</v>
      </c>
      <c r="H225" s="388">
        <f t="shared" si="20"/>
        <v>0</v>
      </c>
      <c r="I225" s="388">
        <f t="shared" si="20"/>
        <v>0</v>
      </c>
      <c r="J225" s="388">
        <f t="shared" si="20"/>
        <v>0</v>
      </c>
      <c r="K225" s="388">
        <f t="shared" si="20"/>
        <v>0</v>
      </c>
      <c r="L225" s="388">
        <f t="shared" si="20"/>
        <v>0</v>
      </c>
      <c r="M225" s="388">
        <f t="shared" si="20"/>
        <v>0</v>
      </c>
      <c r="N225" s="388">
        <f t="shared" si="20"/>
        <v>0</v>
      </c>
      <c r="O225" s="288">
        <f t="shared" si="19"/>
        <v>26205</v>
      </c>
    </row>
    <row r="226" spans="1:15" ht="12.75">
      <c r="A226" s="28" t="s">
        <v>552</v>
      </c>
      <c r="B226" s="285"/>
      <c r="C226" s="388">
        <f aca="true" t="shared" si="21" ref="C226:N226">SUM(C222,C225)</f>
        <v>1904063</v>
      </c>
      <c r="D226" s="286">
        <f t="shared" si="21"/>
        <v>0</v>
      </c>
      <c r="E226" s="388">
        <f t="shared" si="21"/>
        <v>0</v>
      </c>
      <c r="F226" s="286">
        <f t="shared" si="21"/>
        <v>0</v>
      </c>
      <c r="G226" s="388">
        <f t="shared" si="21"/>
        <v>1904063</v>
      </c>
      <c r="H226" s="286">
        <f t="shared" si="21"/>
        <v>0</v>
      </c>
      <c r="I226" s="388">
        <f t="shared" si="21"/>
        <v>0</v>
      </c>
      <c r="J226" s="286">
        <f t="shared" si="21"/>
        <v>0</v>
      </c>
      <c r="K226" s="388">
        <f t="shared" si="21"/>
        <v>0</v>
      </c>
      <c r="L226" s="286">
        <f t="shared" si="21"/>
        <v>0</v>
      </c>
      <c r="M226" s="388">
        <f t="shared" si="21"/>
        <v>0</v>
      </c>
      <c r="N226" s="286">
        <f t="shared" si="21"/>
        <v>0</v>
      </c>
      <c r="O226" s="288">
        <f t="shared" si="19"/>
        <v>1904063</v>
      </c>
    </row>
    <row r="227" spans="1:15" ht="12.75">
      <c r="A227" s="592" t="s">
        <v>420</v>
      </c>
      <c r="B227" s="228"/>
      <c r="C227" s="393"/>
      <c r="D227" s="110"/>
      <c r="E227" s="113"/>
      <c r="F227" s="110"/>
      <c r="G227" s="113"/>
      <c r="H227" s="110"/>
      <c r="I227" s="113"/>
      <c r="J227" s="110"/>
      <c r="K227" s="113"/>
      <c r="L227" s="110"/>
      <c r="M227" s="113"/>
      <c r="N227" s="110"/>
      <c r="O227" s="288">
        <f t="shared" si="19"/>
        <v>0</v>
      </c>
    </row>
    <row r="228" spans="1:15" ht="12.75">
      <c r="A228" s="31" t="s">
        <v>35</v>
      </c>
      <c r="B228" s="206" t="s">
        <v>165</v>
      </c>
      <c r="C228" s="388">
        <f>SUM(D228:N228)</f>
        <v>415000</v>
      </c>
      <c r="D228" s="87"/>
      <c r="E228" s="114"/>
      <c r="F228" s="87"/>
      <c r="G228" s="114"/>
      <c r="H228" s="87">
        <v>15000</v>
      </c>
      <c r="I228" s="114"/>
      <c r="J228" s="87"/>
      <c r="K228" s="114"/>
      <c r="L228" s="87"/>
      <c r="M228" s="114"/>
      <c r="N228" s="87">
        <v>400000</v>
      </c>
      <c r="O228" s="288">
        <f t="shared" si="19"/>
        <v>415000</v>
      </c>
    </row>
    <row r="229" spans="1:15" ht="12.75">
      <c r="A229" s="31" t="s">
        <v>493</v>
      </c>
      <c r="B229" s="206"/>
      <c r="C229" s="388">
        <f>SUM(D229:N229)</f>
        <v>485000</v>
      </c>
      <c r="D229" s="87"/>
      <c r="E229" s="114"/>
      <c r="F229" s="87"/>
      <c r="G229" s="114"/>
      <c r="H229" s="87">
        <v>22000</v>
      </c>
      <c r="I229" s="114"/>
      <c r="J229" s="87"/>
      <c r="K229" s="114"/>
      <c r="L229" s="87"/>
      <c r="M229" s="114"/>
      <c r="N229" s="87">
        <v>463000</v>
      </c>
      <c r="O229" s="288">
        <f t="shared" si="19"/>
        <v>485000</v>
      </c>
    </row>
    <row r="230" spans="1:15" ht="12.75">
      <c r="A230" s="31" t="s">
        <v>754</v>
      </c>
      <c r="B230" s="206"/>
      <c r="C230" s="388">
        <f>SUM(D230:N230)</f>
        <v>-300000</v>
      </c>
      <c r="D230" s="87"/>
      <c r="E230" s="114"/>
      <c r="F230" s="87"/>
      <c r="G230" s="114"/>
      <c r="H230" s="87"/>
      <c r="I230" s="114"/>
      <c r="J230" s="87"/>
      <c r="K230" s="114"/>
      <c r="L230" s="87"/>
      <c r="M230" s="114"/>
      <c r="N230" s="87">
        <v>-300000</v>
      </c>
      <c r="O230" s="288">
        <f t="shared" si="19"/>
        <v>-300000</v>
      </c>
    </row>
    <row r="231" spans="1:15" ht="12.75">
      <c r="A231" s="31" t="s">
        <v>752</v>
      </c>
      <c r="B231" s="206"/>
      <c r="C231" s="388">
        <f>SUM(D231:N231)</f>
        <v>37000</v>
      </c>
      <c r="D231" s="87"/>
      <c r="E231" s="114"/>
      <c r="F231" s="87"/>
      <c r="G231" s="114"/>
      <c r="H231" s="87"/>
      <c r="I231" s="114"/>
      <c r="J231" s="87"/>
      <c r="K231" s="114"/>
      <c r="L231" s="87"/>
      <c r="M231" s="114"/>
      <c r="N231" s="87">
        <v>37000</v>
      </c>
      <c r="O231" s="288">
        <f t="shared" si="19"/>
        <v>37000</v>
      </c>
    </row>
    <row r="232" spans="1:15" ht="12.75">
      <c r="A232" s="31" t="s">
        <v>524</v>
      </c>
      <c r="B232" s="206"/>
      <c r="C232" s="388">
        <f>SUM(C230:C231)</f>
        <v>-263000</v>
      </c>
      <c r="D232" s="229">
        <f aca="true" t="shared" si="22" ref="D232:N232">SUM(D230:D231)</f>
        <v>0</v>
      </c>
      <c r="E232" s="388">
        <f t="shared" si="22"/>
        <v>0</v>
      </c>
      <c r="F232" s="229">
        <f t="shared" si="22"/>
        <v>0</v>
      </c>
      <c r="G232" s="388">
        <f t="shared" si="22"/>
        <v>0</v>
      </c>
      <c r="H232" s="229">
        <f t="shared" si="22"/>
        <v>0</v>
      </c>
      <c r="I232" s="388">
        <f t="shared" si="22"/>
        <v>0</v>
      </c>
      <c r="J232" s="229">
        <f t="shared" si="22"/>
        <v>0</v>
      </c>
      <c r="K232" s="388">
        <f t="shared" si="22"/>
        <v>0</v>
      </c>
      <c r="L232" s="229">
        <f t="shared" si="22"/>
        <v>0</v>
      </c>
      <c r="M232" s="388">
        <f t="shared" si="22"/>
        <v>0</v>
      </c>
      <c r="N232" s="229">
        <f t="shared" si="22"/>
        <v>-263000</v>
      </c>
      <c r="O232" s="288">
        <f t="shared" si="19"/>
        <v>-263000</v>
      </c>
    </row>
    <row r="233" spans="1:15" ht="12.75">
      <c r="A233" s="28" t="s">
        <v>552</v>
      </c>
      <c r="B233" s="285"/>
      <c r="C233" s="388">
        <f>SUM(C229,C232)</f>
        <v>222000</v>
      </c>
      <c r="D233" s="286">
        <f aca="true" t="shared" si="23" ref="D233:N233">SUM(D229,D232)</f>
        <v>0</v>
      </c>
      <c r="E233" s="388">
        <f t="shared" si="23"/>
        <v>0</v>
      </c>
      <c r="F233" s="286">
        <f t="shared" si="23"/>
        <v>0</v>
      </c>
      <c r="G233" s="388">
        <f t="shared" si="23"/>
        <v>0</v>
      </c>
      <c r="H233" s="286">
        <f t="shared" si="23"/>
        <v>22000</v>
      </c>
      <c r="I233" s="388">
        <f t="shared" si="23"/>
        <v>0</v>
      </c>
      <c r="J233" s="286">
        <f t="shared" si="23"/>
        <v>0</v>
      </c>
      <c r="K233" s="388">
        <f t="shared" si="23"/>
        <v>0</v>
      </c>
      <c r="L233" s="286">
        <f t="shared" si="23"/>
        <v>0</v>
      </c>
      <c r="M233" s="388">
        <f t="shared" si="23"/>
        <v>0</v>
      </c>
      <c r="N233" s="286">
        <f t="shared" si="23"/>
        <v>200000</v>
      </c>
      <c r="O233" s="288">
        <f t="shared" si="19"/>
        <v>222000</v>
      </c>
    </row>
    <row r="234" spans="1:15" ht="12.75">
      <c r="A234" s="27" t="s">
        <v>136</v>
      </c>
      <c r="B234" s="13"/>
      <c r="C234" s="194"/>
      <c r="D234" s="120"/>
      <c r="E234" s="118"/>
      <c r="F234" s="120"/>
      <c r="G234" s="118"/>
      <c r="H234" s="120"/>
      <c r="I234" s="118"/>
      <c r="J234" s="120"/>
      <c r="K234" s="118"/>
      <c r="L234" s="120"/>
      <c r="M234" s="118"/>
      <c r="N234" s="118"/>
      <c r="O234" s="288">
        <f t="shared" si="19"/>
        <v>0</v>
      </c>
    </row>
    <row r="235" spans="1:16" ht="12.75">
      <c r="A235" s="403" t="s">
        <v>46</v>
      </c>
      <c r="B235" s="21"/>
      <c r="C235" s="364">
        <f aca="true" t="shared" si="24" ref="C235:N235">SUM(C139,C143,C147,C151,C155,C159,C163,C167,C171,C175,C179,C183,C187,C193,C201,C205,C209,C213,C217,C221,C228,C263)</f>
        <v>4757937</v>
      </c>
      <c r="D235" s="390">
        <f t="shared" si="24"/>
        <v>0</v>
      </c>
      <c r="E235" s="364">
        <f t="shared" si="24"/>
        <v>645105</v>
      </c>
      <c r="F235" s="390">
        <f t="shared" si="24"/>
        <v>0</v>
      </c>
      <c r="G235" s="364">
        <f t="shared" si="24"/>
        <v>1871391</v>
      </c>
      <c r="H235" s="390">
        <f t="shared" si="24"/>
        <v>243720</v>
      </c>
      <c r="I235" s="364">
        <f t="shared" si="24"/>
        <v>17838</v>
      </c>
      <c r="J235" s="390">
        <f t="shared" si="24"/>
        <v>78810</v>
      </c>
      <c r="K235" s="364">
        <f t="shared" si="24"/>
        <v>30327</v>
      </c>
      <c r="L235" s="390">
        <f t="shared" si="24"/>
        <v>54895</v>
      </c>
      <c r="M235" s="364">
        <f t="shared" si="24"/>
        <v>0</v>
      </c>
      <c r="N235" s="364">
        <f t="shared" si="24"/>
        <v>1815851</v>
      </c>
      <c r="O235" s="288">
        <f t="shared" si="19"/>
        <v>4757937</v>
      </c>
      <c r="P235" s="139">
        <f>SUM(D235:N235)</f>
        <v>4757937</v>
      </c>
    </row>
    <row r="236" spans="1:15" ht="12.75">
      <c r="A236" s="31" t="s">
        <v>493</v>
      </c>
      <c r="B236" s="206"/>
      <c r="C236" s="364">
        <f aca="true" t="shared" si="25" ref="C236:N236">SUM(C140,C144,C148,C152,C156,C160,C164,C168,C172,C176,C180,C184,C188,C194,C202,C206,C210,C214,C218,C222,C229,C264)</f>
        <v>4867411</v>
      </c>
      <c r="D236" s="390">
        <f t="shared" si="25"/>
        <v>0</v>
      </c>
      <c r="E236" s="364">
        <f t="shared" si="25"/>
        <v>667998</v>
      </c>
      <c r="F236" s="390">
        <f t="shared" si="25"/>
        <v>0</v>
      </c>
      <c r="G236" s="364">
        <f t="shared" si="25"/>
        <v>1877858</v>
      </c>
      <c r="H236" s="390">
        <f t="shared" si="25"/>
        <v>250720</v>
      </c>
      <c r="I236" s="364">
        <f t="shared" si="25"/>
        <v>17838</v>
      </c>
      <c r="J236" s="390">
        <f t="shared" si="25"/>
        <v>55917</v>
      </c>
      <c r="K236" s="364">
        <f t="shared" si="25"/>
        <v>30327</v>
      </c>
      <c r="L236" s="390">
        <f t="shared" si="25"/>
        <v>54895</v>
      </c>
      <c r="M236" s="364">
        <f t="shared" si="25"/>
        <v>0</v>
      </c>
      <c r="N236" s="364">
        <f t="shared" si="25"/>
        <v>1911858</v>
      </c>
      <c r="O236" s="288">
        <f t="shared" si="19"/>
        <v>4867411</v>
      </c>
    </row>
    <row r="237" spans="1:15" ht="12.75">
      <c r="A237" s="31" t="s">
        <v>524</v>
      </c>
      <c r="B237" s="206"/>
      <c r="C237" s="364">
        <f aca="true" t="shared" si="26" ref="C237:N237">SUM(C30,C46,C60,C102,C190,C225,C112,C232)</f>
        <v>167141</v>
      </c>
      <c r="D237" s="364">
        <f t="shared" si="26"/>
        <v>0</v>
      </c>
      <c r="E237" s="364">
        <f t="shared" si="26"/>
        <v>99092</v>
      </c>
      <c r="F237" s="364">
        <f t="shared" si="26"/>
        <v>0</v>
      </c>
      <c r="G237" s="364">
        <f t="shared" si="26"/>
        <v>26205</v>
      </c>
      <c r="H237" s="364">
        <f t="shared" si="26"/>
        <v>0</v>
      </c>
      <c r="I237" s="364">
        <f t="shared" si="26"/>
        <v>3911</v>
      </c>
      <c r="J237" s="364">
        <f t="shared" si="26"/>
        <v>-34767</v>
      </c>
      <c r="K237" s="364">
        <f t="shared" si="26"/>
        <v>0</v>
      </c>
      <c r="L237" s="364">
        <f t="shared" si="26"/>
        <v>335700</v>
      </c>
      <c r="M237" s="364">
        <f t="shared" si="26"/>
        <v>0</v>
      </c>
      <c r="N237" s="364">
        <f t="shared" si="26"/>
        <v>-263000</v>
      </c>
      <c r="O237" s="288">
        <f t="shared" si="19"/>
        <v>167141</v>
      </c>
    </row>
    <row r="238" spans="1:15" ht="12.75">
      <c r="A238" s="28" t="s">
        <v>552</v>
      </c>
      <c r="B238" s="285"/>
      <c r="C238" s="411">
        <f>SUM(C236,C237)</f>
        <v>5034552</v>
      </c>
      <c r="D238" s="404">
        <f aca="true" t="shared" si="27" ref="D238:N238">SUM(D236,D237)</f>
        <v>0</v>
      </c>
      <c r="E238" s="411">
        <f t="shared" si="27"/>
        <v>767090</v>
      </c>
      <c r="F238" s="404">
        <f t="shared" si="27"/>
        <v>0</v>
      </c>
      <c r="G238" s="411">
        <f t="shared" si="27"/>
        <v>1904063</v>
      </c>
      <c r="H238" s="404">
        <f t="shared" si="27"/>
        <v>250720</v>
      </c>
      <c r="I238" s="411">
        <f t="shared" si="27"/>
        <v>21749</v>
      </c>
      <c r="J238" s="404">
        <f t="shared" si="27"/>
        <v>21150</v>
      </c>
      <c r="K238" s="411">
        <f t="shared" si="27"/>
        <v>30327</v>
      </c>
      <c r="L238" s="404">
        <f t="shared" si="27"/>
        <v>390595</v>
      </c>
      <c r="M238" s="411">
        <f t="shared" si="27"/>
        <v>0</v>
      </c>
      <c r="N238" s="411">
        <f t="shared" si="27"/>
        <v>1648858</v>
      </c>
      <c r="O238" s="288">
        <f t="shared" si="19"/>
        <v>5034552</v>
      </c>
    </row>
    <row r="239" spans="1:23" ht="12.75">
      <c r="A239" s="30" t="s">
        <v>49</v>
      </c>
      <c r="B239" s="10"/>
      <c r="C239" s="16"/>
      <c r="D239" s="110"/>
      <c r="E239" s="113"/>
      <c r="F239" s="110"/>
      <c r="G239" s="113"/>
      <c r="H239" s="110"/>
      <c r="I239" s="113"/>
      <c r="J239" s="110"/>
      <c r="K239" s="113"/>
      <c r="L239" s="110"/>
      <c r="M239" s="113"/>
      <c r="N239" s="110"/>
      <c r="O239" s="288">
        <f t="shared" si="19"/>
        <v>0</v>
      </c>
      <c r="P239" s="5"/>
      <c r="Q239" s="5"/>
      <c r="R239" s="5"/>
      <c r="S239" s="5"/>
      <c r="T239" s="5"/>
      <c r="U239" s="5"/>
      <c r="V239" s="5"/>
      <c r="W239" s="5"/>
    </row>
    <row r="240" spans="1:23" ht="12.75">
      <c r="A240" s="31" t="s">
        <v>46</v>
      </c>
      <c r="B240" s="11"/>
      <c r="C240" s="388">
        <f>SUM(D240:N240)</f>
        <v>-1072174</v>
      </c>
      <c r="D240" s="87"/>
      <c r="E240" s="114">
        <v>-468731</v>
      </c>
      <c r="F240" s="87">
        <v>0</v>
      </c>
      <c r="G240" s="114">
        <v>-603443</v>
      </c>
      <c r="H240" s="87">
        <v>0</v>
      </c>
      <c r="I240" s="114"/>
      <c r="J240" s="87">
        <v>0</v>
      </c>
      <c r="K240" s="114">
        <v>0</v>
      </c>
      <c r="L240" s="87">
        <v>0</v>
      </c>
      <c r="M240" s="114">
        <v>0</v>
      </c>
      <c r="N240" s="87">
        <v>0</v>
      </c>
      <c r="O240" s="288">
        <f t="shared" si="19"/>
        <v>-1072174</v>
      </c>
      <c r="P240" s="5"/>
      <c r="Q240" s="5"/>
      <c r="R240" s="5"/>
      <c r="S240" s="5"/>
      <c r="T240" s="5"/>
      <c r="U240" s="5"/>
      <c r="V240" s="5"/>
      <c r="W240" s="5"/>
    </row>
    <row r="241" spans="1:23" ht="12.75">
      <c r="A241" s="31" t="s">
        <v>493</v>
      </c>
      <c r="B241" s="11"/>
      <c r="C241" s="388">
        <f>SUM(D241:N241)</f>
        <v>-1060413</v>
      </c>
      <c r="D241" s="87"/>
      <c r="E241" s="114">
        <v>-468731</v>
      </c>
      <c r="F241" s="87"/>
      <c r="G241" s="114">
        <v>-591682</v>
      </c>
      <c r="H241" s="87"/>
      <c r="I241" s="114"/>
      <c r="J241" s="87"/>
      <c r="K241" s="114"/>
      <c r="L241" s="87"/>
      <c r="M241" s="114"/>
      <c r="N241" s="87"/>
      <c r="O241" s="288">
        <f t="shared" si="19"/>
        <v>-1060413</v>
      </c>
      <c r="P241" s="5"/>
      <c r="Q241" s="5"/>
      <c r="R241" s="5"/>
      <c r="S241" s="5"/>
      <c r="T241" s="5"/>
      <c r="U241" s="5"/>
      <c r="V241" s="5"/>
      <c r="W241" s="5"/>
    </row>
    <row r="242" spans="1:23" ht="12.75">
      <c r="A242" s="28" t="s">
        <v>552</v>
      </c>
      <c r="B242" s="15"/>
      <c r="C242" s="392">
        <f>SUM(E242:G242)</f>
        <v>-1079849</v>
      </c>
      <c r="D242" s="109"/>
      <c r="E242" s="295">
        <v>-705684</v>
      </c>
      <c r="F242" s="109"/>
      <c r="G242" s="295">
        <v>-374165</v>
      </c>
      <c r="H242" s="109"/>
      <c r="I242" s="295"/>
      <c r="J242" s="109"/>
      <c r="K242" s="295"/>
      <c r="L242" s="109"/>
      <c r="M242" s="295"/>
      <c r="N242" s="109"/>
      <c r="O242" s="288">
        <f t="shared" si="19"/>
        <v>-1079849</v>
      </c>
      <c r="P242" s="5"/>
      <c r="Q242" s="5"/>
      <c r="R242" s="5"/>
      <c r="S242" s="5"/>
      <c r="T242" s="5"/>
      <c r="U242" s="5"/>
      <c r="V242" s="5"/>
      <c r="W242" s="5"/>
    </row>
    <row r="243" spans="1:23" ht="12.75">
      <c r="A243" s="30" t="s">
        <v>137</v>
      </c>
      <c r="B243" s="10"/>
      <c r="C243" s="16"/>
      <c r="D243" s="110"/>
      <c r="E243" s="113"/>
      <c r="F243" s="110"/>
      <c r="G243" s="113"/>
      <c r="H243" s="110"/>
      <c r="I243" s="113"/>
      <c r="J243" s="110"/>
      <c r="K243" s="113"/>
      <c r="L243" s="110"/>
      <c r="M243" s="113"/>
      <c r="N243" s="110"/>
      <c r="O243" s="288">
        <f t="shared" si="19"/>
        <v>0</v>
      </c>
      <c r="P243" s="5"/>
      <c r="Q243" s="5"/>
      <c r="R243" s="5"/>
      <c r="S243" s="5"/>
      <c r="T243" s="5"/>
      <c r="U243" s="5"/>
      <c r="V243" s="5"/>
      <c r="W243" s="5"/>
    </row>
    <row r="244" spans="1:23" ht="12.75">
      <c r="A244" s="31" t="s">
        <v>46</v>
      </c>
      <c r="B244" s="11"/>
      <c r="C244" s="388">
        <f>SUM(D244:N244)</f>
        <v>-274597</v>
      </c>
      <c r="D244" s="87"/>
      <c r="E244" s="114"/>
      <c r="F244" s="87">
        <v>0</v>
      </c>
      <c r="G244" s="114">
        <v>-274597</v>
      </c>
      <c r="H244" s="87">
        <v>0</v>
      </c>
      <c r="I244" s="114">
        <v>0</v>
      </c>
      <c r="J244" s="87">
        <v>0</v>
      </c>
      <c r="K244" s="114">
        <v>0</v>
      </c>
      <c r="L244" s="87">
        <v>0</v>
      </c>
      <c r="M244" s="114">
        <v>0</v>
      </c>
      <c r="N244" s="87">
        <v>0</v>
      </c>
      <c r="O244" s="288">
        <f t="shared" si="19"/>
        <v>-274597</v>
      </c>
      <c r="P244" s="5"/>
      <c r="Q244" s="5"/>
      <c r="R244" s="5"/>
      <c r="S244" s="5"/>
      <c r="T244" s="5"/>
      <c r="U244" s="5"/>
      <c r="V244" s="5"/>
      <c r="W244" s="5"/>
    </row>
    <row r="245" spans="1:15" ht="12.75">
      <c r="A245" s="31" t="s">
        <v>493</v>
      </c>
      <c r="B245" s="206"/>
      <c r="C245" s="388">
        <f>SUM(D245:N245)</f>
        <v>-275845</v>
      </c>
      <c r="D245" s="87"/>
      <c r="E245" s="114"/>
      <c r="F245" s="87"/>
      <c r="G245" s="114">
        <v>-275845</v>
      </c>
      <c r="H245" s="87"/>
      <c r="I245" s="114"/>
      <c r="J245" s="87"/>
      <c r="K245" s="114"/>
      <c r="L245" s="87"/>
      <c r="M245" s="114"/>
      <c r="N245" s="87"/>
      <c r="O245" s="288">
        <f t="shared" si="19"/>
        <v>-275845</v>
      </c>
    </row>
    <row r="246" spans="1:15" ht="12.75">
      <c r="A246" s="28" t="s">
        <v>552</v>
      </c>
      <c r="B246" s="285"/>
      <c r="C246" s="388">
        <f>SUM(D246:N246)</f>
        <v>-286284</v>
      </c>
      <c r="D246" s="109"/>
      <c r="E246" s="295">
        <v>-292</v>
      </c>
      <c r="F246" s="109"/>
      <c r="G246" s="295">
        <v>-285992</v>
      </c>
      <c r="H246" s="109"/>
      <c r="I246" s="295"/>
      <c r="J246" s="109"/>
      <c r="K246" s="295"/>
      <c r="L246" s="109"/>
      <c r="M246" s="295"/>
      <c r="N246" s="109"/>
      <c r="O246" s="288">
        <f t="shared" si="19"/>
        <v>-286284</v>
      </c>
    </row>
    <row r="247" spans="1:23" ht="12.75">
      <c r="A247" s="177" t="s">
        <v>47</v>
      </c>
      <c r="B247" s="177"/>
      <c r="C247" s="43"/>
      <c r="D247" s="120"/>
      <c r="E247" s="118"/>
      <c r="F247" s="702"/>
      <c r="G247" s="120"/>
      <c r="H247" s="118"/>
      <c r="I247" s="120"/>
      <c r="J247" s="118"/>
      <c r="K247" s="120"/>
      <c r="L247" s="118"/>
      <c r="M247" s="120"/>
      <c r="N247" s="118"/>
      <c r="O247" s="288">
        <f t="shared" si="19"/>
        <v>0</v>
      </c>
      <c r="P247" s="5"/>
      <c r="Q247" s="5"/>
      <c r="R247" s="5"/>
      <c r="S247" s="5"/>
      <c r="T247" s="5"/>
      <c r="U247" s="5"/>
      <c r="V247" s="5"/>
      <c r="W247" s="5"/>
    </row>
    <row r="248" spans="1:23" ht="12.75">
      <c r="A248" s="368" t="s">
        <v>45</v>
      </c>
      <c r="B248" s="368"/>
      <c r="C248" s="251">
        <f>SUM(C235,C240,C244)</f>
        <v>3411166</v>
      </c>
      <c r="D248" s="391">
        <f>SUM(D263,D175,D183,D187,D193,D201,D205,D209,D213,,D217,D221,D228,)</f>
        <v>0</v>
      </c>
      <c r="E248" s="251">
        <f aca="true" t="shared" si="28" ref="E248:N248">SUM(E235,E240,E244)</f>
        <v>176374</v>
      </c>
      <c r="F248" s="299">
        <f t="shared" si="28"/>
        <v>0</v>
      </c>
      <c r="G248" s="391">
        <f t="shared" si="28"/>
        <v>993351</v>
      </c>
      <c r="H248" s="251">
        <f t="shared" si="28"/>
        <v>243720</v>
      </c>
      <c r="I248" s="391">
        <f t="shared" si="28"/>
        <v>17838</v>
      </c>
      <c r="J248" s="251">
        <f t="shared" si="28"/>
        <v>78810</v>
      </c>
      <c r="K248" s="391">
        <f t="shared" si="28"/>
        <v>30327</v>
      </c>
      <c r="L248" s="251">
        <f t="shared" si="28"/>
        <v>54895</v>
      </c>
      <c r="M248" s="391">
        <f t="shared" si="28"/>
        <v>0</v>
      </c>
      <c r="N248" s="251">
        <f t="shared" si="28"/>
        <v>1815851</v>
      </c>
      <c r="O248" s="288">
        <f t="shared" si="19"/>
        <v>3411166</v>
      </c>
      <c r="P248" s="5"/>
      <c r="Q248" s="5"/>
      <c r="R248" s="5"/>
      <c r="S248" s="5"/>
      <c r="T248" s="5"/>
      <c r="U248" s="5"/>
      <c r="V248" s="5"/>
      <c r="W248" s="5"/>
    </row>
    <row r="249" spans="1:15" ht="12.75">
      <c r="A249" s="368" t="s">
        <v>493</v>
      </c>
      <c r="B249" s="152"/>
      <c r="C249" s="251">
        <f>SUM(C236,C241,C245)</f>
        <v>3531153</v>
      </c>
      <c r="D249" s="391">
        <f aca="true" t="shared" si="29" ref="D249:N249">SUM(D236,D241,D245)</f>
        <v>0</v>
      </c>
      <c r="E249" s="251">
        <f t="shared" si="29"/>
        <v>199267</v>
      </c>
      <c r="F249" s="299">
        <f t="shared" si="29"/>
        <v>0</v>
      </c>
      <c r="G249" s="391">
        <f t="shared" si="29"/>
        <v>1010331</v>
      </c>
      <c r="H249" s="251">
        <f t="shared" si="29"/>
        <v>250720</v>
      </c>
      <c r="I249" s="391">
        <f t="shared" si="29"/>
        <v>17838</v>
      </c>
      <c r="J249" s="251">
        <f t="shared" si="29"/>
        <v>55917</v>
      </c>
      <c r="K249" s="391">
        <f t="shared" si="29"/>
        <v>30327</v>
      </c>
      <c r="L249" s="251">
        <f t="shared" si="29"/>
        <v>54895</v>
      </c>
      <c r="M249" s="391">
        <f t="shared" si="29"/>
        <v>0</v>
      </c>
      <c r="N249" s="251">
        <f t="shared" si="29"/>
        <v>1911858</v>
      </c>
      <c r="O249" s="288">
        <f t="shared" si="19"/>
        <v>3531153</v>
      </c>
    </row>
    <row r="250" spans="1:15" ht="12.75">
      <c r="A250" s="28" t="s">
        <v>552</v>
      </c>
      <c r="B250" s="56"/>
      <c r="C250" s="251">
        <f>SUM(C238,C242,C246,)</f>
        <v>3668419</v>
      </c>
      <c r="D250" s="391">
        <f>SUM(D238,D242,D246,)</f>
        <v>0</v>
      </c>
      <c r="E250" s="297">
        <f aca="true" t="shared" si="30" ref="E250:N250">SUM(E238,E242,E246,)</f>
        <v>61114</v>
      </c>
      <c r="F250" s="406">
        <f t="shared" si="30"/>
        <v>0</v>
      </c>
      <c r="G250" s="297">
        <f t="shared" si="30"/>
        <v>1243906</v>
      </c>
      <c r="H250" s="297">
        <f t="shared" si="30"/>
        <v>250720</v>
      </c>
      <c r="I250" s="297">
        <f t="shared" si="30"/>
        <v>21749</v>
      </c>
      <c r="J250" s="297">
        <f t="shared" si="30"/>
        <v>21150</v>
      </c>
      <c r="K250" s="297">
        <f t="shared" si="30"/>
        <v>30327</v>
      </c>
      <c r="L250" s="297">
        <f t="shared" si="30"/>
        <v>390595</v>
      </c>
      <c r="M250" s="297">
        <f t="shared" si="30"/>
        <v>0</v>
      </c>
      <c r="N250" s="297">
        <f t="shared" si="30"/>
        <v>1648858</v>
      </c>
      <c r="O250" s="288">
        <f t="shared" si="19"/>
        <v>3668419</v>
      </c>
    </row>
    <row r="251" spans="1:23" ht="19.5" customHeight="1">
      <c r="A251" s="177" t="s">
        <v>494</v>
      </c>
      <c r="B251" s="177"/>
      <c r="C251" s="251">
        <f aca="true" t="shared" si="31" ref="C251:N251">C235-(C254+C257)</f>
        <v>4342937</v>
      </c>
      <c r="D251" s="391">
        <f t="shared" si="31"/>
        <v>0</v>
      </c>
      <c r="E251" s="300">
        <f t="shared" si="31"/>
        <v>645105</v>
      </c>
      <c r="F251" s="301">
        <f t="shared" si="31"/>
        <v>0</v>
      </c>
      <c r="G251" s="407">
        <f t="shared" si="31"/>
        <v>1871391</v>
      </c>
      <c r="H251" s="300">
        <f t="shared" si="31"/>
        <v>228720</v>
      </c>
      <c r="I251" s="407">
        <f t="shared" si="31"/>
        <v>17838</v>
      </c>
      <c r="J251" s="300">
        <f t="shared" si="31"/>
        <v>78810</v>
      </c>
      <c r="K251" s="407">
        <f t="shared" si="31"/>
        <v>30327</v>
      </c>
      <c r="L251" s="300">
        <f t="shared" si="31"/>
        <v>54895</v>
      </c>
      <c r="M251" s="407">
        <f t="shared" si="31"/>
        <v>0</v>
      </c>
      <c r="N251" s="300">
        <f t="shared" si="31"/>
        <v>1415851</v>
      </c>
      <c r="O251" s="5"/>
      <c r="P251" s="5"/>
      <c r="Q251" s="5"/>
      <c r="R251" s="5"/>
      <c r="S251" s="5"/>
      <c r="T251" s="5"/>
      <c r="U251" s="5"/>
      <c r="V251" s="5"/>
      <c r="W251" s="5"/>
    </row>
    <row r="252" spans="1:23" ht="19.5" customHeight="1">
      <c r="A252" s="368" t="s">
        <v>501</v>
      </c>
      <c r="B252" s="368"/>
      <c r="C252" s="251">
        <f>SUM(D252:N252)</f>
        <v>4352084</v>
      </c>
      <c r="D252" s="391"/>
      <c r="E252" s="251">
        <v>667998</v>
      </c>
      <c r="F252" s="299"/>
      <c r="G252" s="391">
        <v>1877858</v>
      </c>
      <c r="H252" s="251">
        <v>228720</v>
      </c>
      <c r="I252" s="391">
        <v>17838</v>
      </c>
      <c r="J252" s="251">
        <v>55917</v>
      </c>
      <c r="K252" s="391">
        <v>0</v>
      </c>
      <c r="L252" s="251">
        <v>54895</v>
      </c>
      <c r="M252" s="391"/>
      <c r="N252" s="251">
        <v>1448858</v>
      </c>
      <c r="O252" s="5"/>
      <c r="P252" s="5"/>
      <c r="Q252" s="5"/>
      <c r="R252" s="5"/>
      <c r="S252" s="5"/>
      <c r="T252" s="5"/>
      <c r="U252" s="5"/>
      <c r="V252" s="5"/>
      <c r="W252" s="5"/>
    </row>
    <row r="253" spans="1:23" ht="19.5" customHeight="1">
      <c r="A253" s="302" t="s">
        <v>553</v>
      </c>
      <c r="B253" s="302"/>
      <c r="C253" s="297">
        <f>SUM(D253:N253)</f>
        <v>5004225</v>
      </c>
      <c r="D253" s="405">
        <f aca="true" t="shared" si="32" ref="D253:N253">SUM(D21,D31,D47,D55,D61,D97,D103,D107,D113,D129,D133,D191,D195,D211,D226,D233,)</f>
        <v>0</v>
      </c>
      <c r="E253" s="297">
        <f t="shared" si="32"/>
        <v>767090</v>
      </c>
      <c r="F253" s="405">
        <f t="shared" si="32"/>
        <v>0</v>
      </c>
      <c r="G253" s="405">
        <f t="shared" si="32"/>
        <v>1904063</v>
      </c>
      <c r="H253" s="405">
        <f t="shared" si="32"/>
        <v>250720</v>
      </c>
      <c r="I253" s="405">
        <f t="shared" si="32"/>
        <v>21749</v>
      </c>
      <c r="J253" s="405">
        <f t="shared" si="32"/>
        <v>21150</v>
      </c>
      <c r="K253" s="405">
        <v>0</v>
      </c>
      <c r="L253" s="405">
        <f t="shared" si="32"/>
        <v>390595</v>
      </c>
      <c r="M253" s="405">
        <f t="shared" si="32"/>
        <v>0</v>
      </c>
      <c r="N253" s="405">
        <f t="shared" si="32"/>
        <v>1648858</v>
      </c>
      <c r="O253" s="111">
        <f>SUM(D253:N253)</f>
        <v>5004225</v>
      </c>
      <c r="P253" s="5"/>
      <c r="Q253" s="5"/>
      <c r="R253" s="5"/>
      <c r="S253" s="5"/>
      <c r="T253" s="5"/>
      <c r="U253" s="5"/>
      <c r="V253" s="5"/>
      <c r="W253" s="5"/>
    </row>
    <row r="254" spans="1:23" ht="22.5" customHeight="1">
      <c r="A254" s="177" t="s">
        <v>495</v>
      </c>
      <c r="B254" s="49"/>
      <c r="C254" s="408">
        <f aca="true" t="shared" si="33" ref="C254:N254">SUM(C23,C75,C115,C123,C135,C159,C163,C167,C171,C228)</f>
        <v>415000</v>
      </c>
      <c r="D254" s="365">
        <f t="shared" si="33"/>
        <v>0</v>
      </c>
      <c r="E254" s="408">
        <f t="shared" si="33"/>
        <v>0</v>
      </c>
      <c r="F254" s="365">
        <f t="shared" si="33"/>
        <v>0</v>
      </c>
      <c r="G254" s="408">
        <f t="shared" si="33"/>
        <v>0</v>
      </c>
      <c r="H254" s="365">
        <f t="shared" si="33"/>
        <v>15000</v>
      </c>
      <c r="I254" s="408">
        <f t="shared" si="33"/>
        <v>0</v>
      </c>
      <c r="J254" s="365">
        <f t="shared" si="33"/>
        <v>0</v>
      </c>
      <c r="K254" s="408">
        <f t="shared" si="33"/>
        <v>0</v>
      </c>
      <c r="L254" s="365">
        <f t="shared" si="33"/>
        <v>0</v>
      </c>
      <c r="M254" s="408">
        <f t="shared" si="33"/>
        <v>0</v>
      </c>
      <c r="N254" s="365">
        <f t="shared" si="33"/>
        <v>400000</v>
      </c>
      <c r="O254" s="5"/>
      <c r="P254" s="5"/>
      <c r="Q254" s="5"/>
      <c r="R254" s="5"/>
      <c r="S254" s="5"/>
      <c r="T254" s="5"/>
      <c r="U254" s="5"/>
      <c r="V254" s="5"/>
      <c r="W254" s="5"/>
    </row>
    <row r="255" spans="1:23" ht="22.5" customHeight="1">
      <c r="A255" s="368" t="s">
        <v>502</v>
      </c>
      <c r="B255" s="52"/>
      <c r="C255" s="366">
        <f>SUM(D255:N255)</f>
        <v>515327</v>
      </c>
      <c r="D255" s="412"/>
      <c r="E255" s="366"/>
      <c r="F255" s="412"/>
      <c r="G255" s="366"/>
      <c r="H255" s="412">
        <v>22000</v>
      </c>
      <c r="I255" s="366"/>
      <c r="J255" s="412"/>
      <c r="K255" s="366">
        <v>30327</v>
      </c>
      <c r="L255" s="412"/>
      <c r="M255" s="366"/>
      <c r="N255" s="412">
        <v>463000</v>
      </c>
      <c r="O255" s="5"/>
      <c r="P255" s="5"/>
      <c r="Q255" s="5"/>
      <c r="R255" s="5"/>
      <c r="S255" s="5"/>
      <c r="T255" s="5"/>
      <c r="U255" s="5"/>
      <c r="V255" s="5"/>
      <c r="W255" s="5"/>
    </row>
    <row r="256" spans="1:23" ht="22.5" customHeight="1">
      <c r="A256" s="302" t="s">
        <v>555</v>
      </c>
      <c r="B256" s="296"/>
      <c r="C256" s="409">
        <f>SUM(C133,C233,)</f>
        <v>252327</v>
      </c>
      <c r="D256" s="413">
        <f aca="true" t="shared" si="34" ref="D256:N256">SUM(D133,D233,)</f>
        <v>0</v>
      </c>
      <c r="E256" s="409">
        <f t="shared" si="34"/>
        <v>0</v>
      </c>
      <c r="F256" s="413">
        <f t="shared" si="34"/>
        <v>0</v>
      </c>
      <c r="G256" s="409">
        <f t="shared" si="34"/>
        <v>0</v>
      </c>
      <c r="H256" s="413">
        <f t="shared" si="34"/>
        <v>22000</v>
      </c>
      <c r="I256" s="409">
        <f t="shared" si="34"/>
        <v>0</v>
      </c>
      <c r="J256" s="413">
        <f t="shared" si="34"/>
        <v>0</v>
      </c>
      <c r="K256" s="409">
        <f t="shared" si="34"/>
        <v>30327</v>
      </c>
      <c r="L256" s="413">
        <f t="shared" si="34"/>
        <v>0</v>
      </c>
      <c r="M256" s="409">
        <f t="shared" si="34"/>
        <v>0</v>
      </c>
      <c r="N256" s="413">
        <f t="shared" si="34"/>
        <v>200000</v>
      </c>
      <c r="O256" s="5"/>
      <c r="P256" s="5"/>
      <c r="Q256" s="5"/>
      <c r="R256" s="5"/>
      <c r="S256" s="5"/>
      <c r="T256" s="5"/>
      <c r="U256" s="5"/>
      <c r="V256" s="5"/>
      <c r="W256" s="5"/>
    </row>
    <row r="257" spans="1:23" ht="22.5" customHeight="1">
      <c r="A257" s="177" t="s">
        <v>169</v>
      </c>
      <c r="B257" s="49"/>
      <c r="C257" s="407">
        <f aca="true" t="shared" si="35" ref="C257:N257">C11</f>
        <v>0</v>
      </c>
      <c r="D257" s="300">
        <f t="shared" si="35"/>
        <v>0</v>
      </c>
      <c r="E257" s="407">
        <f t="shared" si="35"/>
        <v>0</v>
      </c>
      <c r="F257" s="300">
        <f t="shared" si="35"/>
        <v>0</v>
      </c>
      <c r="G257" s="407">
        <f t="shared" si="35"/>
        <v>0</v>
      </c>
      <c r="H257" s="300">
        <f t="shared" si="35"/>
        <v>0</v>
      </c>
      <c r="I257" s="407">
        <f t="shared" si="35"/>
        <v>0</v>
      </c>
      <c r="J257" s="300">
        <f t="shared" si="35"/>
        <v>0</v>
      </c>
      <c r="K257" s="407">
        <f t="shared" si="35"/>
        <v>0</v>
      </c>
      <c r="L257" s="300">
        <f t="shared" si="35"/>
        <v>0</v>
      </c>
      <c r="M257" s="407">
        <f t="shared" si="35"/>
        <v>0</v>
      </c>
      <c r="N257" s="300">
        <f t="shared" si="35"/>
        <v>0</v>
      </c>
      <c r="O257" s="5"/>
      <c r="P257" s="5"/>
      <c r="Q257" s="5"/>
      <c r="R257" s="5"/>
      <c r="S257" s="5"/>
      <c r="T257" s="5"/>
      <c r="U257" s="5"/>
      <c r="V257" s="5"/>
      <c r="W257" s="5"/>
    </row>
    <row r="258" spans="1:23" ht="22.5" customHeight="1">
      <c r="A258" s="368" t="s">
        <v>503</v>
      </c>
      <c r="B258" s="52"/>
      <c r="C258" s="391">
        <f aca="true" t="shared" si="36" ref="C258:N258">C12</f>
        <v>0</v>
      </c>
      <c r="D258" s="251">
        <f t="shared" si="36"/>
        <v>0</v>
      </c>
      <c r="E258" s="391">
        <f t="shared" si="36"/>
        <v>0</v>
      </c>
      <c r="F258" s="251">
        <f t="shared" si="36"/>
        <v>0</v>
      </c>
      <c r="G258" s="391">
        <f t="shared" si="36"/>
        <v>0</v>
      </c>
      <c r="H258" s="251">
        <f t="shared" si="36"/>
        <v>0</v>
      </c>
      <c r="I258" s="391">
        <f t="shared" si="36"/>
        <v>0</v>
      </c>
      <c r="J258" s="251">
        <f t="shared" si="36"/>
        <v>0</v>
      </c>
      <c r="K258" s="391">
        <f t="shared" si="36"/>
        <v>0</v>
      </c>
      <c r="L258" s="251">
        <f t="shared" si="36"/>
        <v>0</v>
      </c>
      <c r="M258" s="391">
        <f t="shared" si="36"/>
        <v>0</v>
      </c>
      <c r="N258" s="251">
        <f t="shared" si="36"/>
        <v>0</v>
      </c>
      <c r="O258" s="5"/>
      <c r="P258" s="5"/>
      <c r="Q258" s="5"/>
      <c r="R258" s="5"/>
      <c r="S258" s="5"/>
      <c r="T258" s="5"/>
      <c r="U258" s="5"/>
      <c r="V258" s="5"/>
      <c r="W258" s="5"/>
    </row>
    <row r="259" spans="1:23" ht="22.5" customHeight="1">
      <c r="A259" s="302" t="s">
        <v>554</v>
      </c>
      <c r="B259" s="296"/>
      <c r="C259" s="405"/>
      <c r="D259" s="297"/>
      <c r="E259" s="405"/>
      <c r="F259" s="297"/>
      <c r="G259" s="405"/>
      <c r="H259" s="297"/>
      <c r="I259" s="405"/>
      <c r="J259" s="297"/>
      <c r="K259" s="405"/>
      <c r="L259" s="297"/>
      <c r="M259" s="405"/>
      <c r="N259" s="297"/>
      <c r="O259" s="5"/>
      <c r="P259" s="5"/>
      <c r="Q259" s="5"/>
      <c r="R259" s="5"/>
      <c r="S259" s="5"/>
      <c r="T259" s="5"/>
      <c r="U259" s="5"/>
      <c r="V259" s="5"/>
      <c r="W259" s="5"/>
    </row>
    <row r="260" spans="1:18" ht="12.75">
      <c r="A260" s="59"/>
      <c r="B260" s="59"/>
      <c r="C260" s="60"/>
      <c r="D260" s="115"/>
      <c r="E260" s="115"/>
      <c r="F260" s="115"/>
      <c r="G260" s="115"/>
      <c r="H260" s="115"/>
      <c r="I260" s="115"/>
      <c r="J260" s="5"/>
      <c r="K260" s="5"/>
      <c r="L260" s="5"/>
      <c r="M260" s="5"/>
      <c r="N260" s="5"/>
      <c r="O260" s="5"/>
      <c r="P260" s="5"/>
      <c r="Q260" s="5"/>
      <c r="R260" s="5"/>
    </row>
    <row r="261" spans="1:18" ht="12.75">
      <c r="A261" s="5" t="s">
        <v>145</v>
      </c>
      <c r="B261" s="5"/>
      <c r="C261" s="179"/>
      <c r="D261" s="115"/>
      <c r="E261" s="5"/>
      <c r="F261" s="5"/>
      <c r="G261" s="5"/>
      <c r="H261" s="5"/>
      <c r="I261" s="5"/>
      <c r="J261" s="5"/>
      <c r="K261" s="5"/>
      <c r="L261" s="5"/>
      <c r="M261" s="5"/>
      <c r="N261" s="5"/>
      <c r="O261" s="5"/>
      <c r="P261" s="5"/>
      <c r="Q261" s="5"/>
      <c r="R261" s="5"/>
    </row>
    <row r="262" spans="1:18" ht="12.75">
      <c r="A262" s="1" t="s">
        <v>131</v>
      </c>
      <c r="B262" s="1"/>
      <c r="C262" s="180"/>
      <c r="D262" s="1"/>
      <c r="E262" s="1"/>
      <c r="F262" s="1"/>
      <c r="G262" s="1"/>
      <c r="H262" s="1"/>
      <c r="I262" s="1"/>
      <c r="J262" s="5"/>
      <c r="K262" s="5"/>
      <c r="L262" s="5"/>
      <c r="M262" s="25"/>
      <c r="N262" s="5"/>
      <c r="O262" s="5"/>
      <c r="P262" s="5"/>
      <c r="Q262" s="5"/>
      <c r="R262" s="5"/>
    </row>
    <row r="263" spans="1:18" ht="12.75">
      <c r="A263" s="163" t="s">
        <v>519</v>
      </c>
      <c r="B263" s="163"/>
      <c r="C263" s="260">
        <f aca="true" t="shared" si="37" ref="C263:N263">SUM(C11,C15,C19,C23,C27,C33,C37,C49,C53,C57,C63,C67,C71,C75,C79,C83,C87,C91,C95,C99,C105,C109,C115,C119,C123,C127,C135,C131)</f>
        <v>2462761</v>
      </c>
      <c r="D263" s="260">
        <f t="shared" si="37"/>
        <v>0</v>
      </c>
      <c r="E263" s="260">
        <f t="shared" si="37"/>
        <v>643463</v>
      </c>
      <c r="F263" s="260">
        <f t="shared" si="37"/>
        <v>0</v>
      </c>
      <c r="G263" s="260">
        <f t="shared" si="37"/>
        <v>0</v>
      </c>
      <c r="H263" s="260">
        <f t="shared" si="37"/>
        <v>221577</v>
      </c>
      <c r="I263" s="260">
        <f t="shared" si="37"/>
        <v>17838</v>
      </c>
      <c r="J263" s="260">
        <f t="shared" si="37"/>
        <v>78810</v>
      </c>
      <c r="K263" s="260">
        <f t="shared" si="37"/>
        <v>30327</v>
      </c>
      <c r="L263" s="260">
        <f t="shared" si="37"/>
        <v>54895</v>
      </c>
      <c r="M263" s="260">
        <f t="shared" si="37"/>
        <v>0</v>
      </c>
      <c r="N263" s="260">
        <f t="shared" si="37"/>
        <v>1415851</v>
      </c>
      <c r="O263" s="5"/>
      <c r="P263" s="5"/>
      <c r="Q263" s="5"/>
      <c r="R263" s="5"/>
    </row>
    <row r="264" spans="1:18" ht="12.75">
      <c r="A264" s="1" t="s">
        <v>518</v>
      </c>
      <c r="B264" s="1"/>
      <c r="C264" s="260">
        <f aca="true" t="shared" si="38" ref="C264:N264">SUM(C12,C16,C20,C24,C28,C34,C38,C50,C54,C58,C64,C68,C72,C76,C80,C84,C88,C92,C96,C100,C106,C110,C116,C120,C124,C128,C136,C132)</f>
        <v>2495768</v>
      </c>
      <c r="D264" s="260">
        <f t="shared" si="38"/>
        <v>0</v>
      </c>
      <c r="E264" s="260">
        <f t="shared" si="38"/>
        <v>666356</v>
      </c>
      <c r="F264" s="260">
        <f t="shared" si="38"/>
        <v>0</v>
      </c>
      <c r="G264" s="260">
        <f t="shared" si="38"/>
        <v>0</v>
      </c>
      <c r="H264" s="260">
        <f t="shared" si="38"/>
        <v>221577</v>
      </c>
      <c r="I264" s="260">
        <f t="shared" si="38"/>
        <v>17838</v>
      </c>
      <c r="J264" s="260">
        <f t="shared" si="38"/>
        <v>55917</v>
      </c>
      <c r="K264" s="260">
        <f t="shared" si="38"/>
        <v>30327</v>
      </c>
      <c r="L264" s="260">
        <f t="shared" si="38"/>
        <v>54895</v>
      </c>
      <c r="M264" s="260">
        <f t="shared" si="38"/>
        <v>0</v>
      </c>
      <c r="N264" s="260">
        <f t="shared" si="38"/>
        <v>1448858</v>
      </c>
      <c r="O264" s="5"/>
      <c r="P264" s="5"/>
      <c r="Q264" s="5"/>
      <c r="R264" s="5"/>
    </row>
    <row r="265" spans="1:18" ht="12.75">
      <c r="A265" s="1"/>
      <c r="B265" s="1"/>
      <c r="C265" s="260"/>
      <c r="D265" s="144"/>
      <c r="E265" s="144"/>
      <c r="F265" s="144"/>
      <c r="G265" s="144"/>
      <c r="H265" s="144"/>
      <c r="I265" s="144"/>
      <c r="J265" s="5"/>
      <c r="K265" s="5"/>
      <c r="L265" s="5"/>
      <c r="M265" s="5"/>
      <c r="N265" s="5"/>
      <c r="O265" s="5"/>
      <c r="P265" s="5"/>
      <c r="Q265" s="5"/>
      <c r="R265" s="5"/>
    </row>
    <row r="266" spans="1:18" ht="12.75">
      <c r="A266" s="1"/>
      <c r="B266" s="1"/>
      <c r="C266" s="180"/>
      <c r="D266" s="144"/>
      <c r="E266" s="144"/>
      <c r="F266" s="144"/>
      <c r="G266" s="144"/>
      <c r="H266" s="144"/>
      <c r="I266" s="144"/>
      <c r="J266" s="5"/>
      <c r="K266" s="5"/>
      <c r="L266" s="5"/>
      <c r="M266" s="5"/>
      <c r="N266" s="5"/>
      <c r="O266" s="5"/>
      <c r="P266" s="5"/>
      <c r="Q266" s="5"/>
      <c r="R266" s="5"/>
    </row>
    <row r="267" spans="1:18" ht="12.75">
      <c r="A267" s="1" t="s">
        <v>374</v>
      </c>
      <c r="B267" s="144">
        <v>231132</v>
      </c>
      <c r="C267" s="180"/>
      <c r="D267" s="144"/>
      <c r="E267" s="144"/>
      <c r="F267" s="144"/>
      <c r="G267" s="144"/>
      <c r="H267" s="144"/>
      <c r="I267" s="144"/>
      <c r="J267" s="5"/>
      <c r="K267" s="5"/>
      <c r="L267" s="5"/>
      <c r="M267" s="5"/>
      <c r="N267" s="5"/>
      <c r="O267" s="5"/>
      <c r="P267" s="5"/>
      <c r="Q267" s="5"/>
      <c r="R267" s="5"/>
    </row>
    <row r="268" spans="1:18" ht="12.75">
      <c r="A268" s="5" t="s">
        <v>375</v>
      </c>
      <c r="B268" s="111">
        <v>175970</v>
      </c>
      <c r="C268" s="179"/>
      <c r="D268" s="111"/>
      <c r="E268" s="5"/>
      <c r="F268" s="5"/>
      <c r="G268" s="5"/>
      <c r="H268" s="5"/>
      <c r="I268" s="5"/>
      <c r="J268" s="5"/>
      <c r="K268" s="5"/>
      <c r="L268" s="5"/>
      <c r="M268" s="5"/>
      <c r="N268" s="5"/>
      <c r="O268" s="5"/>
      <c r="P268" s="5"/>
      <c r="Q268" s="5"/>
      <c r="R268" s="5"/>
    </row>
    <row r="269" spans="1:18" ht="12.75">
      <c r="A269" s="5" t="s">
        <v>376</v>
      </c>
      <c r="B269" s="111">
        <v>-1133</v>
      </c>
      <c r="C269" s="179"/>
      <c r="D269" s="111"/>
      <c r="E269" s="5"/>
      <c r="F269" s="5"/>
      <c r="G269" s="5"/>
      <c r="H269" s="5"/>
      <c r="I269" s="5"/>
      <c r="J269" s="5"/>
      <c r="K269" s="5"/>
      <c r="L269" s="5"/>
      <c r="M269" s="5"/>
      <c r="N269" s="5"/>
      <c r="O269" s="5"/>
      <c r="P269" s="5"/>
      <c r="Q269" s="5"/>
      <c r="R269" s="5"/>
    </row>
    <row r="270" spans="1:18" ht="12.75">
      <c r="A270" s="5" t="s">
        <v>377</v>
      </c>
      <c r="B270" s="111">
        <v>14820</v>
      </c>
      <c r="C270" s="179"/>
      <c r="D270" s="5"/>
      <c r="E270" s="5"/>
      <c r="F270" s="5"/>
      <c r="G270" s="5"/>
      <c r="H270" s="5"/>
      <c r="I270" s="5"/>
      <c r="J270" s="5"/>
      <c r="K270" s="5"/>
      <c r="L270" s="5"/>
      <c r="M270" s="5"/>
      <c r="N270" s="5"/>
      <c r="O270" s="5"/>
      <c r="P270" s="5"/>
      <c r="Q270" s="5"/>
      <c r="R270" s="5"/>
    </row>
    <row r="271" spans="1:18" ht="12.75">
      <c r="A271" s="5" t="s">
        <v>378</v>
      </c>
      <c r="B271" s="111">
        <f>SUM(B267:B270)</f>
        <v>420789</v>
      </c>
      <c r="C271" s="179"/>
      <c r="D271" s="111"/>
      <c r="E271" s="5"/>
      <c r="F271" s="5"/>
      <c r="G271" s="5"/>
      <c r="H271" s="5"/>
      <c r="I271" s="5"/>
      <c r="J271" s="5"/>
      <c r="K271" s="5"/>
      <c r="L271" s="5"/>
      <c r="M271" s="5"/>
      <c r="N271" s="5"/>
      <c r="O271" s="5"/>
      <c r="P271" s="5"/>
      <c r="Q271" s="5"/>
      <c r="R271" s="5"/>
    </row>
    <row r="272" spans="1:18" ht="12.75">
      <c r="A272" s="5"/>
      <c r="B272" s="5">
        <v>-998609</v>
      </c>
      <c r="C272" s="179"/>
      <c r="D272" s="5"/>
      <c r="E272" s="5"/>
      <c r="F272" s="5"/>
      <c r="G272" s="5"/>
      <c r="H272" s="5"/>
      <c r="I272" s="5"/>
      <c r="J272" s="5"/>
      <c r="K272" s="5"/>
      <c r="L272" s="5"/>
      <c r="M272" s="5"/>
      <c r="N272" s="5"/>
      <c r="O272" s="5"/>
      <c r="P272" s="5"/>
      <c r="Q272" s="5"/>
      <c r="R272" s="5"/>
    </row>
    <row r="273" spans="1:18" ht="12.75">
      <c r="A273" s="5"/>
      <c r="B273" s="111">
        <f>SUM(B271:B272)</f>
        <v>-577820</v>
      </c>
      <c r="C273" s="179"/>
      <c r="D273" s="5"/>
      <c r="E273" s="5"/>
      <c r="F273" s="5"/>
      <c r="G273" s="5"/>
      <c r="H273" s="5"/>
      <c r="I273" s="5"/>
      <c r="J273" s="5"/>
      <c r="K273" s="5"/>
      <c r="L273" s="5"/>
      <c r="M273" s="5"/>
      <c r="N273" s="5"/>
      <c r="O273" s="5"/>
      <c r="P273" s="5"/>
      <c r="Q273" s="5"/>
      <c r="R273" s="5"/>
    </row>
    <row r="274" spans="1:18" ht="12.75">
      <c r="A274" s="5"/>
      <c r="B274" s="5"/>
      <c r="C274" s="179"/>
      <c r="D274" s="5"/>
      <c r="E274" s="5"/>
      <c r="F274" s="5"/>
      <c r="G274" s="5"/>
      <c r="H274" s="5"/>
      <c r="I274" s="5"/>
      <c r="J274" s="5"/>
      <c r="K274" s="5"/>
      <c r="L274" s="5"/>
      <c r="M274" s="5"/>
      <c r="N274" s="5"/>
      <c r="O274" s="5"/>
      <c r="P274" s="5"/>
      <c r="Q274" s="5"/>
      <c r="R274" s="5"/>
    </row>
    <row r="275" spans="1:18" ht="12.75">
      <c r="A275" s="5"/>
      <c r="B275" s="5"/>
      <c r="C275" s="179"/>
      <c r="D275" s="5"/>
      <c r="E275" s="5"/>
      <c r="F275" s="5"/>
      <c r="G275" s="5"/>
      <c r="H275" s="5"/>
      <c r="I275" s="5"/>
      <c r="J275" s="5"/>
      <c r="K275" s="5"/>
      <c r="L275" s="5"/>
      <c r="M275" s="5"/>
      <c r="N275" s="5"/>
      <c r="O275" s="5"/>
      <c r="P275" s="5"/>
      <c r="Q275" s="5"/>
      <c r="R275" s="5"/>
    </row>
    <row r="276" spans="1:18" ht="12.75">
      <c r="A276" s="5"/>
      <c r="B276" s="5"/>
      <c r="C276" s="179"/>
      <c r="D276" s="5"/>
      <c r="E276" s="5"/>
      <c r="F276" s="5"/>
      <c r="G276" s="5"/>
      <c r="H276" s="5"/>
      <c r="I276" s="5"/>
      <c r="J276" s="5"/>
      <c r="K276" s="5"/>
      <c r="L276" s="5"/>
      <c r="M276" s="5"/>
      <c r="N276" s="5"/>
      <c r="O276" s="5"/>
      <c r="P276" s="5"/>
      <c r="Q276" s="5"/>
      <c r="R276" s="5"/>
    </row>
    <row r="277" spans="1:18" ht="12.75">
      <c r="A277" s="5"/>
      <c r="B277" s="5"/>
      <c r="C277" s="179"/>
      <c r="D277" s="5"/>
      <c r="E277" s="5"/>
      <c r="F277" s="5"/>
      <c r="G277" s="5"/>
      <c r="H277" s="5"/>
      <c r="I277" s="5"/>
      <c r="J277" s="5"/>
      <c r="K277" s="5"/>
      <c r="L277" s="5"/>
      <c r="M277" s="5"/>
      <c r="N277" s="5"/>
      <c r="O277" s="5"/>
      <c r="P277" s="5"/>
      <c r="Q277" s="5"/>
      <c r="R277" s="5"/>
    </row>
    <row r="278" spans="1:18" ht="12.75">
      <c r="A278" s="5"/>
      <c r="B278" s="5"/>
      <c r="C278" s="179"/>
      <c r="D278" s="5"/>
      <c r="E278" s="5"/>
      <c r="F278" s="5"/>
      <c r="G278" s="5"/>
      <c r="H278" s="5"/>
      <c r="I278" s="5"/>
      <c r="J278" s="5"/>
      <c r="K278" s="5"/>
      <c r="L278" s="5"/>
      <c r="M278" s="5"/>
      <c r="N278" s="5"/>
      <c r="O278" s="5"/>
      <c r="P278" s="5"/>
      <c r="Q278" s="5"/>
      <c r="R278" s="5"/>
    </row>
    <row r="279" spans="1:18" ht="12.75">
      <c r="A279" s="5"/>
      <c r="B279" s="5"/>
      <c r="C279" s="179"/>
      <c r="D279" s="5"/>
      <c r="E279" s="5"/>
      <c r="F279" s="5"/>
      <c r="G279" s="5"/>
      <c r="H279" s="5"/>
      <c r="I279" s="5"/>
      <c r="J279" s="5"/>
      <c r="K279" s="5"/>
      <c r="L279" s="5"/>
      <c r="M279" s="5"/>
      <c r="N279" s="5"/>
      <c r="O279" s="5"/>
      <c r="P279" s="5"/>
      <c r="Q279" s="5"/>
      <c r="R279" s="5"/>
    </row>
    <row r="280" spans="1:18" ht="12.75">
      <c r="A280" s="5"/>
      <c r="B280" s="5"/>
      <c r="C280" s="179"/>
      <c r="D280" s="5"/>
      <c r="E280" s="5"/>
      <c r="F280" s="5"/>
      <c r="G280" s="5"/>
      <c r="H280" s="5"/>
      <c r="I280" s="5"/>
      <c r="J280" s="5"/>
      <c r="K280" s="5"/>
      <c r="L280" s="5"/>
      <c r="M280" s="5"/>
      <c r="N280" s="5"/>
      <c r="O280" s="5"/>
      <c r="P280" s="5"/>
      <c r="Q280" s="5"/>
      <c r="R280" s="5"/>
    </row>
    <row r="281" spans="1:18" ht="12.75">
      <c r="A281" s="5"/>
      <c r="B281" s="5"/>
      <c r="C281" s="179"/>
      <c r="D281" s="5"/>
      <c r="E281" s="5"/>
      <c r="F281" s="5"/>
      <c r="G281" s="5"/>
      <c r="H281" s="5"/>
      <c r="I281" s="5"/>
      <c r="J281" s="5"/>
      <c r="K281" s="5"/>
      <c r="L281" s="5"/>
      <c r="M281" s="5"/>
      <c r="N281" s="5"/>
      <c r="O281" s="5"/>
      <c r="P281" s="5"/>
      <c r="Q281" s="5"/>
      <c r="R281" s="5"/>
    </row>
    <row r="282" spans="1:18" ht="12.75">
      <c r="A282" s="5"/>
      <c r="B282" s="5"/>
      <c r="C282" s="179"/>
      <c r="D282" s="5"/>
      <c r="E282" s="5"/>
      <c r="F282" s="5"/>
      <c r="G282" s="5"/>
      <c r="H282" s="5"/>
      <c r="I282" s="5"/>
      <c r="J282" s="5"/>
      <c r="K282" s="5"/>
      <c r="L282" s="5"/>
      <c r="M282" s="5"/>
      <c r="N282" s="5"/>
      <c r="O282" s="5"/>
      <c r="P282" s="5"/>
      <c r="Q282" s="5"/>
      <c r="R282" s="5"/>
    </row>
    <row r="283" spans="1:18" ht="12.75">
      <c r="A283" s="5"/>
      <c r="B283" s="5"/>
      <c r="C283" s="179"/>
      <c r="D283" s="5"/>
      <c r="E283" s="5"/>
      <c r="F283" s="5"/>
      <c r="G283" s="5"/>
      <c r="H283" s="5"/>
      <c r="I283" s="5"/>
      <c r="J283" s="5"/>
      <c r="K283" s="5"/>
      <c r="L283" s="5"/>
      <c r="M283" s="5"/>
      <c r="N283" s="5"/>
      <c r="O283" s="5"/>
      <c r="P283" s="5"/>
      <c r="Q283" s="5"/>
      <c r="R283" s="5"/>
    </row>
    <row r="284" spans="1:18" ht="12.75">
      <c r="A284" s="5"/>
      <c r="B284" s="5"/>
      <c r="C284" s="179"/>
      <c r="D284" s="5"/>
      <c r="E284" s="5"/>
      <c r="F284" s="5"/>
      <c r="G284" s="5"/>
      <c r="H284" s="5"/>
      <c r="I284" s="5"/>
      <c r="J284" s="5"/>
      <c r="K284" s="5"/>
      <c r="L284" s="5"/>
      <c r="M284" s="5"/>
      <c r="N284" s="5"/>
      <c r="O284" s="5"/>
      <c r="P284" s="5"/>
      <c r="Q284" s="5"/>
      <c r="R284" s="5"/>
    </row>
    <row r="285" spans="1:18" ht="12.75">
      <c r="A285" s="5"/>
      <c r="B285" s="5"/>
      <c r="C285" s="179"/>
      <c r="D285" s="5"/>
      <c r="E285" s="5"/>
      <c r="F285" s="5"/>
      <c r="G285" s="5"/>
      <c r="H285" s="5"/>
      <c r="I285" s="5"/>
      <c r="J285" s="5"/>
      <c r="K285" s="5"/>
      <c r="L285" s="5"/>
      <c r="M285" s="5"/>
      <c r="N285" s="5"/>
      <c r="O285" s="5"/>
      <c r="P285" s="5"/>
      <c r="Q285" s="5"/>
      <c r="R285" s="5"/>
    </row>
    <row r="286" spans="1:18" ht="12.75">
      <c r="A286" s="5"/>
      <c r="B286" s="5"/>
      <c r="C286" s="179"/>
      <c r="D286" s="5"/>
      <c r="E286" s="5"/>
      <c r="F286" s="5"/>
      <c r="G286" s="5"/>
      <c r="H286" s="5"/>
      <c r="I286" s="5"/>
      <c r="J286" s="5"/>
      <c r="K286" s="5"/>
      <c r="L286" s="5"/>
      <c r="M286" s="5"/>
      <c r="N286" s="5"/>
      <c r="O286" s="5"/>
      <c r="P286" s="5"/>
      <c r="Q286" s="5"/>
      <c r="R286" s="5"/>
    </row>
    <row r="287" spans="1:18" ht="12.75">
      <c r="A287" s="5"/>
      <c r="B287" s="5"/>
      <c r="C287" s="179"/>
      <c r="D287" s="5"/>
      <c r="E287" s="5"/>
      <c r="F287" s="5"/>
      <c r="G287" s="5"/>
      <c r="H287" s="5"/>
      <c r="I287" s="5"/>
      <c r="J287" s="5"/>
      <c r="K287" s="5"/>
      <c r="L287" s="5"/>
      <c r="M287" s="5"/>
      <c r="N287" s="5"/>
      <c r="O287" s="5"/>
      <c r="P287" s="5"/>
      <c r="Q287" s="5"/>
      <c r="R287" s="5"/>
    </row>
    <row r="288" spans="1:18" ht="12.75">
      <c r="A288" s="5"/>
      <c r="B288" s="5"/>
      <c r="C288" s="179"/>
      <c r="D288" s="5"/>
      <c r="E288" s="5"/>
      <c r="F288" s="5"/>
      <c r="G288" s="5"/>
      <c r="H288" s="5"/>
      <c r="I288" s="5"/>
      <c r="J288" s="5"/>
      <c r="K288" s="5"/>
      <c r="L288" s="5"/>
      <c r="M288" s="5"/>
      <c r="N288" s="5"/>
      <c r="O288" s="5"/>
      <c r="P288" s="5"/>
      <c r="Q288" s="5"/>
      <c r="R288" s="5"/>
    </row>
    <row r="289" spans="1:18" ht="12.75">
      <c r="A289" s="5"/>
      <c r="B289" s="5"/>
      <c r="C289" s="179"/>
      <c r="D289" s="5"/>
      <c r="E289" s="5"/>
      <c r="F289" s="5"/>
      <c r="G289" s="5"/>
      <c r="H289" s="5"/>
      <c r="I289" s="5"/>
      <c r="J289" s="5"/>
      <c r="K289" s="5"/>
      <c r="L289" s="5"/>
      <c r="M289" s="5"/>
      <c r="N289" s="5"/>
      <c r="O289" s="5"/>
      <c r="P289" s="5"/>
      <c r="Q289" s="5"/>
      <c r="R289" s="5"/>
    </row>
    <row r="290" spans="1:18" ht="12.75">
      <c r="A290" s="5"/>
      <c r="B290" s="5"/>
      <c r="C290" s="179"/>
      <c r="D290" s="5"/>
      <c r="E290" s="5"/>
      <c r="F290" s="5"/>
      <c r="G290" s="5"/>
      <c r="H290" s="5"/>
      <c r="I290" s="5"/>
      <c r="J290" s="5"/>
      <c r="K290" s="5"/>
      <c r="L290" s="5"/>
      <c r="M290" s="5"/>
      <c r="N290" s="5"/>
      <c r="O290" s="5"/>
      <c r="P290" s="5"/>
      <c r="Q290" s="5"/>
      <c r="R290" s="5"/>
    </row>
    <row r="291" spans="1:18" ht="12.75">
      <c r="A291" s="5"/>
      <c r="B291" s="5"/>
      <c r="C291" s="179"/>
      <c r="D291" s="5"/>
      <c r="E291" s="5"/>
      <c r="F291" s="5"/>
      <c r="G291" s="5"/>
      <c r="H291" s="5"/>
      <c r="I291" s="5"/>
      <c r="J291" s="5"/>
      <c r="K291" s="5"/>
      <c r="L291" s="5"/>
      <c r="M291" s="5"/>
      <c r="N291" s="5"/>
      <c r="O291" s="5"/>
      <c r="P291" s="5"/>
      <c r="Q291" s="5"/>
      <c r="R291" s="5"/>
    </row>
    <row r="292" spans="1:18" ht="12.75">
      <c r="A292" s="5"/>
      <c r="B292" s="5"/>
      <c r="C292" s="179"/>
      <c r="D292" s="5"/>
      <c r="E292" s="5"/>
      <c r="F292" s="5"/>
      <c r="G292" s="5"/>
      <c r="H292" s="5"/>
      <c r="I292" s="5"/>
      <c r="J292" s="5"/>
      <c r="K292" s="5"/>
      <c r="L292" s="5"/>
      <c r="M292" s="5"/>
      <c r="N292" s="5"/>
      <c r="O292" s="5"/>
      <c r="P292" s="5"/>
      <c r="Q292" s="5"/>
      <c r="R292" s="5"/>
    </row>
    <row r="293" spans="1:18" ht="12.75">
      <c r="A293" s="5"/>
      <c r="B293" s="5"/>
      <c r="C293" s="179"/>
      <c r="D293" s="5"/>
      <c r="E293" s="5"/>
      <c r="F293" s="5"/>
      <c r="G293" s="5"/>
      <c r="H293" s="5"/>
      <c r="I293" s="5"/>
      <c r="J293" s="5"/>
      <c r="K293" s="5"/>
      <c r="L293" s="5"/>
      <c r="M293" s="5"/>
      <c r="N293" s="5"/>
      <c r="O293" s="5"/>
      <c r="P293" s="5"/>
      <c r="Q293" s="5"/>
      <c r="R293" s="5"/>
    </row>
    <row r="294" spans="1:13" ht="12.75">
      <c r="A294" s="1"/>
      <c r="B294" s="1"/>
      <c r="C294" s="180"/>
      <c r="D294" s="1"/>
      <c r="E294" s="1"/>
      <c r="F294" s="1"/>
      <c r="G294" s="1"/>
      <c r="H294" s="1"/>
      <c r="I294" s="1"/>
      <c r="K294"/>
      <c r="L294"/>
      <c r="M294"/>
    </row>
    <row r="295" spans="1:13" ht="12.75">
      <c r="A295" s="1"/>
      <c r="B295" s="1"/>
      <c r="C295" s="180"/>
      <c r="D295" s="1"/>
      <c r="E295" s="1"/>
      <c r="F295" s="1"/>
      <c r="G295" s="1"/>
      <c r="H295" s="1"/>
      <c r="I295" s="1"/>
      <c r="K295"/>
      <c r="L295"/>
      <c r="M295"/>
    </row>
    <row r="296" spans="1:13" ht="12.75">
      <c r="A296" s="1"/>
      <c r="B296" s="1"/>
      <c r="C296" s="180"/>
      <c r="D296" s="1"/>
      <c r="E296" s="1"/>
      <c r="F296" s="1"/>
      <c r="G296" s="1"/>
      <c r="H296" s="1"/>
      <c r="I296" s="1"/>
      <c r="K296"/>
      <c r="L296"/>
      <c r="M296"/>
    </row>
    <row r="297" spans="1:13" ht="12.75">
      <c r="A297" s="1"/>
      <c r="B297" s="1"/>
      <c r="C297" s="180"/>
      <c r="D297" s="1"/>
      <c r="E297" s="1"/>
      <c r="F297" s="1"/>
      <c r="G297" s="1"/>
      <c r="H297" s="1"/>
      <c r="I297" s="1"/>
      <c r="K297"/>
      <c r="L297"/>
      <c r="M297"/>
    </row>
    <row r="298" spans="1:13" ht="12.75">
      <c r="A298" s="1"/>
      <c r="B298" s="1"/>
      <c r="C298" s="180"/>
      <c r="D298" s="1"/>
      <c r="E298" s="1"/>
      <c r="F298" s="1"/>
      <c r="G298" s="1"/>
      <c r="H298" s="1"/>
      <c r="I298" s="1"/>
      <c r="K298"/>
      <c r="L298"/>
      <c r="M298"/>
    </row>
    <row r="299" spans="1:13" ht="12.75">
      <c r="A299" s="1"/>
      <c r="B299" s="1"/>
      <c r="C299" s="180"/>
      <c r="D299" s="1"/>
      <c r="E299" s="1"/>
      <c r="F299" s="1"/>
      <c r="G299" s="1"/>
      <c r="H299" s="1"/>
      <c r="I299" s="1"/>
      <c r="K299"/>
      <c r="L299"/>
      <c r="M299"/>
    </row>
    <row r="300" spans="1:13" ht="12.75">
      <c r="A300" s="1"/>
      <c r="B300" s="1"/>
      <c r="C300" s="180"/>
      <c r="D300" s="1"/>
      <c r="E300" s="1"/>
      <c r="F300" s="1"/>
      <c r="G300" s="1"/>
      <c r="H300" s="1"/>
      <c r="I300" s="1"/>
      <c r="K300"/>
      <c r="L300"/>
      <c r="M300"/>
    </row>
    <row r="301" spans="1:13" ht="12.75">
      <c r="A301" s="1"/>
      <c r="B301" s="1"/>
      <c r="C301" s="180"/>
      <c r="D301" s="1"/>
      <c r="E301" s="1"/>
      <c r="F301" s="1"/>
      <c r="G301" s="1"/>
      <c r="H301" s="1"/>
      <c r="I301" s="1"/>
      <c r="K301"/>
      <c r="L301"/>
      <c r="M301"/>
    </row>
    <row r="302" spans="1:13" ht="12.75">
      <c r="A302" s="1"/>
      <c r="B302" s="1"/>
      <c r="C302" s="180"/>
      <c r="D302" s="1"/>
      <c r="E302" s="1"/>
      <c r="F302" s="1"/>
      <c r="G302" s="1"/>
      <c r="H302" s="1"/>
      <c r="I302" s="1"/>
      <c r="K302"/>
      <c r="L302"/>
      <c r="M302"/>
    </row>
    <row r="303" spans="1:13" ht="12.75">
      <c r="A303" s="1"/>
      <c r="B303" s="1"/>
      <c r="C303" s="180"/>
      <c r="D303" s="1"/>
      <c r="E303" s="1"/>
      <c r="F303" s="1"/>
      <c r="G303" s="1"/>
      <c r="H303" s="1"/>
      <c r="I303" s="1"/>
      <c r="K303"/>
      <c r="L303"/>
      <c r="M303"/>
    </row>
    <row r="304" spans="1:13" ht="12.75">
      <c r="A304" s="1"/>
      <c r="B304" s="1"/>
      <c r="C304" s="180"/>
      <c r="D304" s="1"/>
      <c r="E304" s="1"/>
      <c r="F304" s="1"/>
      <c r="G304" s="1"/>
      <c r="H304" s="1"/>
      <c r="I304" s="1"/>
      <c r="K304"/>
      <c r="L304"/>
      <c r="M304"/>
    </row>
    <row r="305" spans="1:13" ht="12.75">
      <c r="A305" s="1"/>
      <c r="B305" s="1"/>
      <c r="C305" s="180"/>
      <c r="D305" s="1"/>
      <c r="E305" s="1"/>
      <c r="F305" s="1"/>
      <c r="G305" s="1"/>
      <c r="H305" s="1"/>
      <c r="I305" s="1"/>
      <c r="K305"/>
      <c r="L305"/>
      <c r="M305"/>
    </row>
    <row r="306" spans="9:13" ht="12.75">
      <c r="I306"/>
      <c r="K306"/>
      <c r="L306"/>
      <c r="M306"/>
    </row>
    <row r="307" spans="9:13" ht="12.75">
      <c r="I307"/>
      <c r="K307"/>
      <c r="L307"/>
      <c r="M307"/>
    </row>
    <row r="308" spans="9:13" ht="12.75">
      <c r="I308"/>
      <c r="K308"/>
      <c r="L308"/>
      <c r="M308"/>
    </row>
    <row r="309" spans="9:13" ht="12.75">
      <c r="I309"/>
      <c r="K309"/>
      <c r="L309"/>
      <c r="M309"/>
    </row>
    <row r="310" spans="9:13" ht="12.75">
      <c r="I310"/>
      <c r="K310"/>
      <c r="L310"/>
      <c r="M310"/>
    </row>
    <row r="311" spans="9:13" ht="12.75">
      <c r="I311"/>
      <c r="K311"/>
      <c r="L311"/>
      <c r="M311"/>
    </row>
    <row r="312" spans="9:13" ht="12.75">
      <c r="I312"/>
      <c r="K312"/>
      <c r="L312"/>
      <c r="M312"/>
    </row>
    <row r="313" spans="9:13" ht="12.75">
      <c r="I313"/>
      <c r="K313"/>
      <c r="L313"/>
      <c r="M313"/>
    </row>
    <row r="314" spans="9:13" ht="12.75">
      <c r="I314"/>
      <c r="K314"/>
      <c r="L314"/>
      <c r="M314"/>
    </row>
    <row r="315" spans="9:13" ht="12.75">
      <c r="I315"/>
      <c r="K315"/>
      <c r="L315"/>
      <c r="M315"/>
    </row>
    <row r="316" spans="9:13" ht="12.75">
      <c r="I316"/>
      <c r="K316"/>
      <c r="L316"/>
      <c r="M316"/>
    </row>
    <row r="317" spans="9:13" ht="12.75">
      <c r="I317"/>
      <c r="K317"/>
      <c r="L317"/>
      <c r="M317"/>
    </row>
    <row r="318" spans="9:13" ht="12.75">
      <c r="I318"/>
      <c r="K318"/>
      <c r="L318"/>
      <c r="M318"/>
    </row>
    <row r="319" spans="9:13" ht="12.75">
      <c r="I319"/>
      <c r="K319"/>
      <c r="L319"/>
      <c r="M319"/>
    </row>
    <row r="320" spans="9:13" ht="12.75">
      <c r="I320"/>
      <c r="K320"/>
      <c r="L320"/>
      <c r="M320"/>
    </row>
    <row r="321" spans="9:13" ht="12.75">
      <c r="I321"/>
      <c r="K321"/>
      <c r="L321"/>
      <c r="M321"/>
    </row>
    <row r="322" spans="9:13" ht="12.75">
      <c r="I322"/>
      <c r="K322"/>
      <c r="L322"/>
      <c r="M322"/>
    </row>
    <row r="323" spans="9:13" ht="12.75">
      <c r="I323"/>
      <c r="K323"/>
      <c r="L323"/>
      <c r="M323"/>
    </row>
    <row r="324" spans="9:13" ht="12.75">
      <c r="I324"/>
      <c r="K324"/>
      <c r="L324"/>
      <c r="M324"/>
    </row>
    <row r="325" spans="9:13" ht="12.75">
      <c r="I325"/>
      <c r="K325"/>
      <c r="L325"/>
      <c r="M325"/>
    </row>
    <row r="326" spans="9:13" ht="12.75">
      <c r="I326"/>
      <c r="K326"/>
      <c r="L326"/>
      <c r="M326"/>
    </row>
    <row r="327" spans="9:13" ht="12.75">
      <c r="I327"/>
      <c r="K327"/>
      <c r="L327"/>
      <c r="M327"/>
    </row>
    <row r="328" spans="9:13" ht="12.75">
      <c r="I328"/>
      <c r="K328"/>
      <c r="L328"/>
      <c r="M328"/>
    </row>
    <row r="329" spans="9:13" ht="12.75">
      <c r="I329"/>
      <c r="K329"/>
      <c r="L329"/>
      <c r="M329"/>
    </row>
    <row r="330" spans="9:13" ht="12.75">
      <c r="I330"/>
      <c r="K330"/>
      <c r="L330"/>
      <c r="M330"/>
    </row>
    <row r="331" spans="9:13" ht="12.75">
      <c r="I331"/>
      <c r="K331"/>
      <c r="L331"/>
      <c r="M331"/>
    </row>
    <row r="332" spans="9:13" ht="12.75">
      <c r="I332"/>
      <c r="K332"/>
      <c r="L332"/>
      <c r="M332"/>
    </row>
    <row r="333" spans="9:13" ht="12.75">
      <c r="I333"/>
      <c r="K333"/>
      <c r="L333"/>
      <c r="M333"/>
    </row>
    <row r="334" spans="9:13" ht="12.75">
      <c r="I334"/>
      <c r="K334"/>
      <c r="L334"/>
      <c r="M334"/>
    </row>
    <row r="335" spans="9:13" ht="12.75">
      <c r="I335"/>
      <c r="K335"/>
      <c r="L335"/>
      <c r="M335"/>
    </row>
    <row r="336" spans="9:13" ht="12.75">
      <c r="I336"/>
      <c r="K336"/>
      <c r="L336"/>
      <c r="M336"/>
    </row>
    <row r="337" spans="9:13" ht="12.75">
      <c r="I337"/>
      <c r="K337"/>
      <c r="L337"/>
      <c r="M337"/>
    </row>
    <row r="338" spans="9:13" ht="12.75">
      <c r="I338"/>
      <c r="K338"/>
      <c r="L338"/>
      <c r="M338"/>
    </row>
    <row r="339" spans="9:13" ht="12.75">
      <c r="I339"/>
      <c r="K339"/>
      <c r="L339"/>
      <c r="M339"/>
    </row>
    <row r="340" spans="9:13" ht="12.75">
      <c r="I340"/>
      <c r="K340"/>
      <c r="L340"/>
      <c r="M340"/>
    </row>
    <row r="341" spans="9:13" ht="12.75">
      <c r="I341"/>
      <c r="K341"/>
      <c r="L341"/>
      <c r="M341"/>
    </row>
    <row r="342" spans="9:13" ht="12.75">
      <c r="I342"/>
      <c r="K342"/>
      <c r="L342"/>
      <c r="M342"/>
    </row>
    <row r="343" spans="9:13" ht="12.75">
      <c r="I343"/>
      <c r="K343"/>
      <c r="L343"/>
      <c r="M343"/>
    </row>
    <row r="344" spans="9:13" ht="12.75">
      <c r="I344"/>
      <c r="K344"/>
      <c r="L344"/>
      <c r="M344"/>
    </row>
    <row r="345" spans="9:13" ht="12.75">
      <c r="I345"/>
      <c r="K345"/>
      <c r="L345"/>
      <c r="M345"/>
    </row>
    <row r="346" spans="9:13" ht="12.75">
      <c r="I346"/>
      <c r="K346"/>
      <c r="L346"/>
      <c r="M346"/>
    </row>
    <row r="347" spans="9:13" ht="12.75">
      <c r="I347"/>
      <c r="K347"/>
      <c r="L347"/>
      <c r="M347"/>
    </row>
    <row r="348" spans="9:13" ht="12.75">
      <c r="I348"/>
      <c r="K348"/>
      <c r="L348"/>
      <c r="M348"/>
    </row>
    <row r="349" spans="9:13" ht="12.75">
      <c r="I349"/>
      <c r="K349"/>
      <c r="L349"/>
      <c r="M349"/>
    </row>
    <row r="350" spans="9:13" ht="12.75">
      <c r="I350"/>
      <c r="K350"/>
      <c r="L350"/>
      <c r="M350"/>
    </row>
    <row r="351" spans="9:13" ht="12.75">
      <c r="I351"/>
      <c r="K351"/>
      <c r="L351"/>
      <c r="M351"/>
    </row>
    <row r="352" spans="9:13" ht="12.75">
      <c r="I352"/>
      <c r="K352"/>
      <c r="L352"/>
      <c r="M352"/>
    </row>
    <row r="353" spans="9:13" ht="12.75">
      <c r="I353"/>
      <c r="K353"/>
      <c r="L353"/>
      <c r="M353"/>
    </row>
    <row r="354" spans="9:13" ht="12.75">
      <c r="I354"/>
      <c r="K354"/>
      <c r="L354"/>
      <c r="M354"/>
    </row>
    <row r="355" spans="9:13" ht="12.75">
      <c r="I355"/>
      <c r="K355"/>
      <c r="L355"/>
      <c r="M355"/>
    </row>
    <row r="356" spans="9:13" ht="12.75">
      <c r="I356"/>
      <c r="K356"/>
      <c r="L356"/>
      <c r="M356"/>
    </row>
    <row r="357" spans="9:13" ht="12.75">
      <c r="I357"/>
      <c r="K357"/>
      <c r="L357"/>
      <c r="M357"/>
    </row>
    <row r="358" spans="9:13" ht="12.75">
      <c r="I358"/>
      <c r="K358"/>
      <c r="L358"/>
      <c r="M358"/>
    </row>
    <row r="359" spans="9:13" ht="12.75">
      <c r="I359"/>
      <c r="K359"/>
      <c r="L359"/>
      <c r="M359"/>
    </row>
    <row r="360" spans="9:13" ht="12.75">
      <c r="I360"/>
      <c r="K360"/>
      <c r="L360"/>
      <c r="M360"/>
    </row>
    <row r="361" spans="9:13" ht="12.75">
      <c r="I361"/>
      <c r="K361"/>
      <c r="L361"/>
      <c r="M361"/>
    </row>
    <row r="362" spans="9:13" ht="12.75">
      <c r="I362"/>
      <c r="K362"/>
      <c r="L362"/>
      <c r="M362"/>
    </row>
    <row r="363" spans="9:13" ht="12.75">
      <c r="I363"/>
      <c r="K363"/>
      <c r="L363"/>
      <c r="M363"/>
    </row>
    <row r="364" spans="9:13" ht="12.75">
      <c r="I364"/>
      <c r="K364"/>
      <c r="L364"/>
      <c r="M364"/>
    </row>
    <row r="365" spans="9:13" ht="12.75">
      <c r="I365"/>
      <c r="K365"/>
      <c r="L365"/>
      <c r="M365"/>
    </row>
    <row r="366" spans="9:13" ht="12.75">
      <c r="I366"/>
      <c r="K366"/>
      <c r="L366"/>
      <c r="M366"/>
    </row>
    <row r="367" spans="9:13" ht="12.75">
      <c r="I367"/>
      <c r="K367"/>
      <c r="L367"/>
      <c r="M367"/>
    </row>
    <row r="368" spans="9:13" ht="12.75">
      <c r="I368"/>
      <c r="K368"/>
      <c r="L368"/>
      <c r="M368"/>
    </row>
    <row r="369" spans="9:13" ht="12.75">
      <c r="I369"/>
      <c r="K369"/>
      <c r="L369"/>
      <c r="M369"/>
    </row>
    <row r="370" spans="9:13" ht="12.75">
      <c r="I370"/>
      <c r="K370"/>
      <c r="L370"/>
      <c r="M370"/>
    </row>
    <row r="371" spans="9:13" ht="12.75">
      <c r="I371"/>
      <c r="K371"/>
      <c r="L371"/>
      <c r="M371"/>
    </row>
    <row r="372" spans="9:13" ht="12.75">
      <c r="I372"/>
      <c r="K372"/>
      <c r="L372"/>
      <c r="M372"/>
    </row>
    <row r="373" spans="9:13" ht="12.75">
      <c r="I373"/>
      <c r="K373"/>
      <c r="L373"/>
      <c r="M373"/>
    </row>
    <row r="374" spans="9:13" ht="12.75">
      <c r="I374"/>
      <c r="K374"/>
      <c r="L374"/>
      <c r="M374"/>
    </row>
    <row r="375" spans="9:13" ht="12.75">
      <c r="I375"/>
      <c r="K375"/>
      <c r="L375"/>
      <c r="M375"/>
    </row>
    <row r="376" spans="9:13" ht="12.75">
      <c r="I376"/>
      <c r="K376"/>
      <c r="L376"/>
      <c r="M376"/>
    </row>
    <row r="377" spans="9:13" ht="12.75">
      <c r="I377"/>
      <c r="K377"/>
      <c r="L377"/>
      <c r="M377"/>
    </row>
    <row r="378" spans="9:13" ht="12.75">
      <c r="I378"/>
      <c r="K378"/>
      <c r="L378"/>
      <c r="M378"/>
    </row>
    <row r="379" spans="9:13" ht="12.75">
      <c r="I379"/>
      <c r="K379"/>
      <c r="L379"/>
      <c r="M379"/>
    </row>
    <row r="380" spans="9:13" ht="12.75">
      <c r="I380"/>
      <c r="K380"/>
      <c r="L380"/>
      <c r="M380"/>
    </row>
    <row r="381" spans="9:13" ht="12.75">
      <c r="I381"/>
      <c r="K381"/>
      <c r="L381"/>
      <c r="M381"/>
    </row>
    <row r="382" spans="9:13" ht="12.75">
      <c r="I382"/>
      <c r="K382"/>
      <c r="L382"/>
      <c r="M382"/>
    </row>
    <row r="383" spans="9:13" ht="12.75">
      <c r="I383"/>
      <c r="K383"/>
      <c r="L383"/>
      <c r="M383"/>
    </row>
    <row r="384" spans="9:13" ht="12.75">
      <c r="I384"/>
      <c r="K384"/>
      <c r="L384"/>
      <c r="M384"/>
    </row>
    <row r="385" spans="9:13" ht="12.75">
      <c r="I385"/>
      <c r="K385"/>
      <c r="L385"/>
      <c r="M385"/>
    </row>
    <row r="386" spans="9:13" ht="12.75">
      <c r="I386"/>
      <c r="K386"/>
      <c r="L386"/>
      <c r="M386"/>
    </row>
    <row r="387" spans="9:13" ht="12.75">
      <c r="I387"/>
      <c r="K387"/>
      <c r="L387"/>
      <c r="M387"/>
    </row>
    <row r="388" spans="9:13" ht="12.75">
      <c r="I388"/>
      <c r="K388"/>
      <c r="L388"/>
      <c r="M388"/>
    </row>
    <row r="389" spans="9:13" ht="12.75">
      <c r="I389"/>
      <c r="K389"/>
      <c r="L389"/>
      <c r="M389"/>
    </row>
    <row r="390" spans="9:13" ht="12.75">
      <c r="I390"/>
      <c r="K390"/>
      <c r="L390"/>
      <c r="M390"/>
    </row>
    <row r="391" spans="9:13" ht="12.75">
      <c r="I391"/>
      <c r="K391"/>
      <c r="L391"/>
      <c r="M391"/>
    </row>
    <row r="392" spans="9:13" ht="12.75">
      <c r="I392"/>
      <c r="K392"/>
      <c r="L392"/>
      <c r="M392"/>
    </row>
    <row r="393" spans="9:13" ht="12.75">
      <c r="I393"/>
      <c r="K393"/>
      <c r="L393"/>
      <c r="M393"/>
    </row>
    <row r="394" spans="9:13" ht="12.75">
      <c r="I394"/>
      <c r="K394"/>
      <c r="L394"/>
      <c r="M394"/>
    </row>
    <row r="395" spans="9:13" ht="12.75">
      <c r="I395"/>
      <c r="K395"/>
      <c r="L395"/>
      <c r="M395"/>
    </row>
    <row r="396" spans="9:13" ht="12.75">
      <c r="I396"/>
      <c r="K396"/>
      <c r="L396"/>
      <c r="M396"/>
    </row>
    <row r="397" spans="9:13" ht="12.75">
      <c r="I397"/>
      <c r="K397"/>
      <c r="L397"/>
      <c r="M397"/>
    </row>
    <row r="398" spans="9:13" ht="12.75">
      <c r="I398"/>
      <c r="K398"/>
      <c r="L398"/>
      <c r="M398"/>
    </row>
    <row r="399" spans="9:13" ht="12.75">
      <c r="I399"/>
      <c r="K399"/>
      <c r="L399"/>
      <c r="M399"/>
    </row>
    <row r="400" spans="9:13" ht="12.75">
      <c r="I400"/>
      <c r="K400"/>
      <c r="L400"/>
      <c r="M400"/>
    </row>
    <row r="401" spans="9:13" ht="12.75">
      <c r="I401"/>
      <c r="K401"/>
      <c r="L401"/>
      <c r="M401"/>
    </row>
    <row r="402" spans="9:13" ht="12.75">
      <c r="I402"/>
      <c r="K402"/>
      <c r="L402"/>
      <c r="M402"/>
    </row>
    <row r="403" spans="9:13" ht="12.75">
      <c r="I403"/>
      <c r="K403"/>
      <c r="L403"/>
      <c r="M403"/>
    </row>
    <row r="404" spans="9:13" ht="12.75">
      <c r="I404"/>
      <c r="K404"/>
      <c r="L404"/>
      <c r="M404"/>
    </row>
    <row r="405" spans="9:13" ht="12.75">
      <c r="I405"/>
      <c r="K405"/>
      <c r="L405"/>
      <c r="M405"/>
    </row>
    <row r="406" spans="9:13" ht="12.75">
      <c r="I406"/>
      <c r="K406"/>
      <c r="L406"/>
      <c r="M406"/>
    </row>
    <row r="407" spans="9:13" ht="12.75">
      <c r="I407"/>
      <c r="K407"/>
      <c r="L407"/>
      <c r="M407"/>
    </row>
    <row r="408" spans="9:13" ht="12.75">
      <c r="I408"/>
      <c r="K408"/>
      <c r="L408"/>
      <c r="M408"/>
    </row>
    <row r="409" spans="9:13" ht="12.75">
      <c r="I409"/>
      <c r="K409"/>
      <c r="L409"/>
      <c r="M409"/>
    </row>
    <row r="410" spans="9:13" ht="12.75">
      <c r="I410"/>
      <c r="K410"/>
      <c r="L410"/>
      <c r="M410"/>
    </row>
    <row r="411" spans="9:13" ht="12.75">
      <c r="I411"/>
      <c r="K411"/>
      <c r="L411"/>
      <c r="M411"/>
    </row>
    <row r="412" spans="9:13" ht="12.75">
      <c r="I412"/>
      <c r="K412"/>
      <c r="L412"/>
      <c r="M412"/>
    </row>
    <row r="413" spans="9:13" ht="12.75">
      <c r="I413"/>
      <c r="K413"/>
      <c r="L413"/>
      <c r="M413"/>
    </row>
    <row r="414" spans="9:13" ht="12.75">
      <c r="I414"/>
      <c r="K414"/>
      <c r="L414"/>
      <c r="M414"/>
    </row>
    <row r="415" spans="9:13" ht="12.75">
      <c r="I415"/>
      <c r="K415"/>
      <c r="L415"/>
      <c r="M415"/>
    </row>
    <row r="416" spans="9:13" ht="12.75">
      <c r="I416"/>
      <c r="K416"/>
      <c r="L416"/>
      <c r="M416"/>
    </row>
    <row r="417" spans="9:13" ht="12.75">
      <c r="I417"/>
      <c r="K417"/>
      <c r="L417"/>
      <c r="M417"/>
    </row>
    <row r="418" spans="9:13" ht="12.75">
      <c r="I418"/>
      <c r="K418"/>
      <c r="L418"/>
      <c r="M418"/>
    </row>
    <row r="419" spans="9:13" ht="12.75">
      <c r="I419"/>
      <c r="K419"/>
      <c r="L419"/>
      <c r="M419"/>
    </row>
    <row r="420" spans="9:13" ht="12.75">
      <c r="I420"/>
      <c r="K420"/>
      <c r="L420"/>
      <c r="M420"/>
    </row>
    <row r="421" spans="9:13" ht="12.75">
      <c r="I421"/>
      <c r="K421"/>
      <c r="L421"/>
      <c r="M421"/>
    </row>
    <row r="422" spans="9:13" ht="12.75">
      <c r="I422"/>
      <c r="K422"/>
      <c r="L422"/>
      <c r="M422"/>
    </row>
    <row r="423" spans="9:13" ht="12.75">
      <c r="I423"/>
      <c r="K423"/>
      <c r="L423"/>
      <c r="M423"/>
    </row>
    <row r="424" spans="9:13" ht="12.75">
      <c r="I424"/>
      <c r="K424"/>
      <c r="L424"/>
      <c r="M424"/>
    </row>
    <row r="425" spans="9:13" ht="12.75">
      <c r="I425"/>
      <c r="K425"/>
      <c r="L425"/>
      <c r="M425"/>
    </row>
    <row r="426" spans="9:13" ht="12.75">
      <c r="I426"/>
      <c r="K426"/>
      <c r="L426"/>
      <c r="M426"/>
    </row>
    <row r="427" spans="9:13" ht="12.75">
      <c r="I427"/>
      <c r="K427"/>
      <c r="L427"/>
      <c r="M427"/>
    </row>
    <row r="428" spans="9:13" ht="12.75">
      <c r="I428"/>
      <c r="K428"/>
      <c r="L428"/>
      <c r="M428"/>
    </row>
    <row r="429" spans="9:13" ht="12.75">
      <c r="I429"/>
      <c r="K429"/>
      <c r="L429"/>
      <c r="M429"/>
    </row>
    <row r="430" spans="9:13" ht="12.75">
      <c r="I430"/>
      <c r="K430"/>
      <c r="L430"/>
      <c r="M430"/>
    </row>
    <row r="431" spans="9:13" ht="12.75">
      <c r="I431"/>
      <c r="K431"/>
      <c r="L431"/>
      <c r="M431"/>
    </row>
    <row r="432" spans="9:13" ht="12.75">
      <c r="I432"/>
      <c r="K432"/>
      <c r="L432"/>
      <c r="M432"/>
    </row>
    <row r="433" spans="9:13" ht="12.75">
      <c r="I433"/>
      <c r="K433"/>
      <c r="L433"/>
      <c r="M433"/>
    </row>
    <row r="434" spans="9:13" ht="12.75">
      <c r="I434"/>
      <c r="K434"/>
      <c r="L434"/>
      <c r="M434"/>
    </row>
    <row r="435" spans="9:13" ht="12.75">
      <c r="I435"/>
      <c r="K435"/>
      <c r="L435"/>
      <c r="M435"/>
    </row>
    <row r="436" spans="9:13" ht="12.75">
      <c r="I436"/>
      <c r="K436"/>
      <c r="L436"/>
      <c r="M436"/>
    </row>
    <row r="437" spans="9:13" ht="12.75">
      <c r="I437"/>
      <c r="K437"/>
      <c r="L437"/>
      <c r="M437"/>
    </row>
    <row r="438" spans="9:13" ht="12.75">
      <c r="I438"/>
      <c r="K438"/>
      <c r="L438"/>
      <c r="M438"/>
    </row>
    <row r="439" spans="9:13" ht="12.75">
      <c r="I439"/>
      <c r="K439"/>
      <c r="L439"/>
      <c r="M439"/>
    </row>
    <row r="440" spans="9:13" ht="12.75">
      <c r="I440"/>
      <c r="K440"/>
      <c r="L440"/>
      <c r="M440"/>
    </row>
    <row r="441" spans="9:13" ht="12.75">
      <c r="I441"/>
      <c r="K441"/>
      <c r="L441"/>
      <c r="M441"/>
    </row>
    <row r="442" spans="9:13" ht="12.75">
      <c r="I442"/>
      <c r="K442"/>
      <c r="L442"/>
      <c r="M442"/>
    </row>
    <row r="443" spans="9:13" ht="12.75">
      <c r="I443"/>
      <c r="K443"/>
      <c r="L443"/>
      <c r="M443"/>
    </row>
    <row r="444" spans="9:13" ht="12.75">
      <c r="I444"/>
      <c r="K444"/>
      <c r="L444"/>
      <c r="M444"/>
    </row>
    <row r="445" spans="9:13" ht="12.75">
      <c r="I445"/>
      <c r="K445"/>
      <c r="L445"/>
      <c r="M445"/>
    </row>
    <row r="446" spans="9:13" ht="12.75">
      <c r="I446"/>
      <c r="K446"/>
      <c r="L446"/>
      <c r="M446"/>
    </row>
    <row r="447" spans="9:13" ht="12.75">
      <c r="I447"/>
      <c r="K447"/>
      <c r="L447"/>
      <c r="M447"/>
    </row>
    <row r="448" spans="9:13" ht="12.75">
      <c r="I448"/>
      <c r="K448"/>
      <c r="L448"/>
      <c r="M448"/>
    </row>
    <row r="449" spans="9:13" ht="12.75">
      <c r="I449"/>
      <c r="K449"/>
      <c r="L449"/>
      <c r="M449"/>
    </row>
    <row r="450" spans="9:13" ht="12.75">
      <c r="I450"/>
      <c r="K450"/>
      <c r="L450"/>
      <c r="M450"/>
    </row>
    <row r="451" spans="9:13" ht="12.75">
      <c r="I451"/>
      <c r="K451"/>
      <c r="L451"/>
      <c r="M451"/>
    </row>
    <row r="452" spans="9:13" ht="12.75">
      <c r="I452"/>
      <c r="K452"/>
      <c r="L452"/>
      <c r="M452"/>
    </row>
    <row r="453" spans="9:13" ht="12.75">
      <c r="I453"/>
      <c r="K453"/>
      <c r="L453"/>
      <c r="M453"/>
    </row>
    <row r="454" spans="9:13" ht="12.75">
      <c r="I454"/>
      <c r="K454"/>
      <c r="L454"/>
      <c r="M454"/>
    </row>
    <row r="455" spans="9:13" ht="12.75">
      <c r="I455"/>
      <c r="K455"/>
      <c r="L455"/>
      <c r="M455"/>
    </row>
    <row r="456" spans="9:13" ht="12.75">
      <c r="I456"/>
      <c r="K456"/>
      <c r="L456"/>
      <c r="M456"/>
    </row>
    <row r="457" spans="9:13" ht="12.75">
      <c r="I457"/>
      <c r="K457"/>
      <c r="L457"/>
      <c r="M457"/>
    </row>
    <row r="458" spans="9:13" ht="12.75">
      <c r="I458"/>
      <c r="K458"/>
      <c r="L458"/>
      <c r="M458"/>
    </row>
    <row r="459" spans="9:13" ht="12.75">
      <c r="I459"/>
      <c r="K459"/>
      <c r="L459"/>
      <c r="M459"/>
    </row>
    <row r="460" spans="9:13" ht="12.75">
      <c r="I460"/>
      <c r="K460"/>
      <c r="L460"/>
      <c r="M460"/>
    </row>
    <row r="461" spans="9:13" ht="12.75">
      <c r="I461"/>
      <c r="K461"/>
      <c r="L461"/>
      <c r="M461"/>
    </row>
    <row r="462" spans="9:13" ht="12.75">
      <c r="I462"/>
      <c r="K462"/>
      <c r="L462"/>
      <c r="M462"/>
    </row>
    <row r="463" spans="9:13" ht="12.75">
      <c r="I463"/>
      <c r="K463"/>
      <c r="L463"/>
      <c r="M463"/>
    </row>
    <row r="464" spans="9:13" ht="12.75">
      <c r="I464"/>
      <c r="K464"/>
      <c r="L464"/>
      <c r="M464"/>
    </row>
    <row r="465" spans="9:13" ht="12.75">
      <c r="I465"/>
      <c r="K465"/>
      <c r="L465"/>
      <c r="M465"/>
    </row>
    <row r="466" spans="9:13" ht="12.75">
      <c r="I466"/>
      <c r="K466"/>
      <c r="L466"/>
      <c r="M466"/>
    </row>
    <row r="467" spans="9:13" ht="12.75">
      <c r="I467"/>
      <c r="K467"/>
      <c r="L467"/>
      <c r="M467"/>
    </row>
    <row r="468" spans="9:13" ht="12.75">
      <c r="I468"/>
      <c r="K468"/>
      <c r="L468"/>
      <c r="M468"/>
    </row>
    <row r="469" spans="9:13" ht="12.75">
      <c r="I469"/>
      <c r="K469"/>
      <c r="L469"/>
      <c r="M469"/>
    </row>
    <row r="470" spans="9:13" ht="12.75">
      <c r="I470"/>
      <c r="K470"/>
      <c r="L470"/>
      <c r="M470"/>
    </row>
    <row r="471" spans="9:13" ht="12.75">
      <c r="I471"/>
      <c r="K471"/>
      <c r="L471"/>
      <c r="M471"/>
    </row>
    <row r="472" spans="9:13" ht="12.75">
      <c r="I472"/>
      <c r="K472"/>
      <c r="L472"/>
      <c r="M472"/>
    </row>
    <row r="473" spans="9:13" ht="12.75">
      <c r="I473"/>
      <c r="K473"/>
      <c r="L473"/>
      <c r="M473"/>
    </row>
    <row r="474" spans="9:13" ht="12.75">
      <c r="I474"/>
      <c r="K474"/>
      <c r="L474"/>
      <c r="M474"/>
    </row>
    <row r="475" spans="9:13" ht="12.75">
      <c r="I475"/>
      <c r="K475"/>
      <c r="L475"/>
      <c r="M475"/>
    </row>
    <row r="476" spans="9:13" ht="12.75">
      <c r="I476"/>
      <c r="K476"/>
      <c r="L476"/>
      <c r="M476"/>
    </row>
    <row r="477" spans="9:13" ht="12.75">
      <c r="I477"/>
      <c r="K477"/>
      <c r="L477"/>
      <c r="M477"/>
    </row>
    <row r="478" spans="9:13" ht="12.75">
      <c r="I478"/>
      <c r="K478"/>
      <c r="L478"/>
      <c r="M478"/>
    </row>
    <row r="479" spans="9:13" ht="12.75">
      <c r="I479"/>
      <c r="K479"/>
      <c r="L479"/>
      <c r="M479"/>
    </row>
    <row r="480" spans="9:13" ht="12.75">
      <c r="I480"/>
      <c r="K480"/>
      <c r="L480"/>
      <c r="M480"/>
    </row>
    <row r="481" spans="9:13" ht="12.75">
      <c r="I481"/>
      <c r="K481"/>
      <c r="L481"/>
      <c r="M481"/>
    </row>
    <row r="482" spans="9:13" ht="12.75">
      <c r="I482"/>
      <c r="K482"/>
      <c r="L482"/>
      <c r="M482"/>
    </row>
    <row r="483" spans="9:13" ht="12.75">
      <c r="I483"/>
      <c r="K483"/>
      <c r="L483"/>
      <c r="M483"/>
    </row>
    <row r="484" spans="9:13" ht="12.75">
      <c r="I484"/>
      <c r="K484"/>
      <c r="L484"/>
      <c r="M484"/>
    </row>
    <row r="485" spans="9:13" ht="12.75">
      <c r="I485"/>
      <c r="K485"/>
      <c r="L485"/>
      <c r="M485"/>
    </row>
    <row r="486" spans="9:13" ht="12.75">
      <c r="I486"/>
      <c r="K486"/>
      <c r="L486"/>
      <c r="M486"/>
    </row>
    <row r="487" spans="9:13" ht="12.75">
      <c r="I487"/>
      <c r="K487"/>
      <c r="L487"/>
      <c r="M487"/>
    </row>
    <row r="488" spans="9:13" ht="12.75">
      <c r="I488"/>
      <c r="K488"/>
      <c r="L488"/>
      <c r="M488"/>
    </row>
    <row r="489" spans="9:13" ht="12.75">
      <c r="I489"/>
      <c r="K489"/>
      <c r="L489"/>
      <c r="M489"/>
    </row>
    <row r="490" spans="9:13" ht="12.75">
      <c r="I490"/>
      <c r="K490"/>
      <c r="L490"/>
      <c r="M490"/>
    </row>
    <row r="491" spans="9:13" ht="12.75">
      <c r="I491"/>
      <c r="K491"/>
      <c r="L491"/>
      <c r="M491"/>
    </row>
    <row r="492" spans="9:13" ht="12.75">
      <c r="I492"/>
      <c r="K492"/>
      <c r="L492"/>
      <c r="M492"/>
    </row>
    <row r="493" spans="9:13" ht="12.75">
      <c r="I493"/>
      <c r="K493"/>
      <c r="L493"/>
      <c r="M493"/>
    </row>
    <row r="494" spans="9:13" ht="12.75">
      <c r="I494"/>
      <c r="K494"/>
      <c r="L494"/>
      <c r="M494"/>
    </row>
    <row r="495" spans="9:13" ht="12.75">
      <c r="I495"/>
      <c r="K495"/>
      <c r="L495"/>
      <c r="M495"/>
    </row>
    <row r="496" spans="9:13" ht="12.75">
      <c r="I496"/>
      <c r="K496"/>
      <c r="L496"/>
      <c r="M496"/>
    </row>
    <row r="497" spans="9:13" ht="12.75">
      <c r="I497"/>
      <c r="K497"/>
      <c r="L497"/>
      <c r="M497"/>
    </row>
    <row r="498" spans="9:13" ht="12.75">
      <c r="I498"/>
      <c r="K498"/>
      <c r="L498"/>
      <c r="M498"/>
    </row>
    <row r="499" spans="9:13" ht="12.75">
      <c r="I499"/>
      <c r="K499"/>
      <c r="L499"/>
      <c r="M499"/>
    </row>
    <row r="500" spans="9:13" ht="12.75">
      <c r="I500"/>
      <c r="K500"/>
      <c r="L500"/>
      <c r="M500"/>
    </row>
    <row r="501" spans="9:13" ht="12.75">
      <c r="I501"/>
      <c r="K501"/>
      <c r="L501"/>
      <c r="M501"/>
    </row>
    <row r="502" spans="9:13" ht="12.75">
      <c r="I502"/>
      <c r="K502"/>
      <c r="L502"/>
      <c r="M502"/>
    </row>
    <row r="503" spans="9:13" ht="12.75">
      <c r="I503"/>
      <c r="K503"/>
      <c r="L503"/>
      <c r="M503"/>
    </row>
    <row r="504" spans="9:13" ht="12.75">
      <c r="I504"/>
      <c r="K504"/>
      <c r="L504"/>
      <c r="M504"/>
    </row>
    <row r="505" spans="9:13" ht="12.75">
      <c r="I505"/>
      <c r="K505"/>
      <c r="L505"/>
      <c r="M505"/>
    </row>
    <row r="506" spans="9:13" ht="12.75">
      <c r="I506"/>
      <c r="K506"/>
      <c r="L506"/>
      <c r="M506"/>
    </row>
    <row r="507" spans="9:13" ht="12.75">
      <c r="I507"/>
      <c r="K507"/>
      <c r="L507"/>
      <c r="M507"/>
    </row>
    <row r="508" spans="9:13" ht="12.75">
      <c r="I508"/>
      <c r="K508"/>
      <c r="L508"/>
      <c r="M508"/>
    </row>
    <row r="509" spans="9:13" ht="12.75">
      <c r="I509"/>
      <c r="K509"/>
      <c r="L509"/>
      <c r="M509"/>
    </row>
    <row r="510" spans="9:13" ht="12.75">
      <c r="I510"/>
      <c r="K510"/>
      <c r="L510"/>
      <c r="M510"/>
    </row>
    <row r="511" spans="9:13" ht="12.75">
      <c r="I511"/>
      <c r="K511"/>
      <c r="L511"/>
      <c r="M511"/>
    </row>
    <row r="512" spans="9:13" ht="12.75">
      <c r="I512"/>
      <c r="K512"/>
      <c r="L512"/>
      <c r="M512"/>
    </row>
    <row r="513" spans="9:13" ht="12.75">
      <c r="I513"/>
      <c r="K513"/>
      <c r="L513"/>
      <c r="M513"/>
    </row>
    <row r="514" spans="9:13" ht="12.75">
      <c r="I514"/>
      <c r="K514"/>
      <c r="L514"/>
      <c r="M514"/>
    </row>
    <row r="515" spans="9:13" ht="12.75">
      <c r="I515"/>
      <c r="K515"/>
      <c r="L515"/>
      <c r="M515"/>
    </row>
    <row r="516" spans="9:13" ht="12.75">
      <c r="I516"/>
      <c r="K516"/>
      <c r="L516"/>
      <c r="M516"/>
    </row>
    <row r="517" spans="9:13" ht="12.75">
      <c r="I517"/>
      <c r="K517"/>
      <c r="L517"/>
      <c r="M517"/>
    </row>
    <row r="518" spans="9:13" ht="12.75">
      <c r="I518"/>
      <c r="K518"/>
      <c r="L518"/>
      <c r="M518"/>
    </row>
    <row r="519" spans="9:13" ht="12.75">
      <c r="I519"/>
      <c r="K519"/>
      <c r="L519"/>
      <c r="M519"/>
    </row>
    <row r="520" spans="9:13" ht="12.75">
      <c r="I520"/>
      <c r="K520"/>
      <c r="L520"/>
      <c r="M520"/>
    </row>
    <row r="521" spans="9:13" ht="12.75">
      <c r="I521"/>
      <c r="K521"/>
      <c r="L521"/>
      <c r="M521"/>
    </row>
    <row r="522" spans="9:13" ht="12.75">
      <c r="I522"/>
      <c r="K522"/>
      <c r="L522"/>
      <c r="M522"/>
    </row>
    <row r="523" spans="9:13" ht="12.75">
      <c r="I523"/>
      <c r="K523"/>
      <c r="L523"/>
      <c r="M523"/>
    </row>
    <row r="524" spans="9:13" ht="12.75">
      <c r="I524"/>
      <c r="K524"/>
      <c r="L524"/>
      <c r="M524"/>
    </row>
    <row r="525" spans="9:13" ht="12.75">
      <c r="I525"/>
      <c r="K525"/>
      <c r="L525"/>
      <c r="M525"/>
    </row>
    <row r="526" spans="9:13" ht="12.75">
      <c r="I526"/>
      <c r="K526"/>
      <c r="L526"/>
      <c r="M526"/>
    </row>
    <row r="527" spans="9:13" ht="12.75">
      <c r="I527"/>
      <c r="K527"/>
      <c r="L527"/>
      <c r="M527"/>
    </row>
    <row r="528" spans="9:13" ht="12.75">
      <c r="I528"/>
      <c r="K528"/>
      <c r="L528"/>
      <c r="M528"/>
    </row>
    <row r="529" spans="9:13" ht="12.75">
      <c r="I529"/>
      <c r="K529"/>
      <c r="L529"/>
      <c r="M529"/>
    </row>
    <row r="530" spans="9:13" ht="12.75">
      <c r="I530"/>
      <c r="K530"/>
      <c r="L530"/>
      <c r="M530"/>
    </row>
    <row r="531" spans="9:13" ht="12.75">
      <c r="I531"/>
      <c r="K531"/>
      <c r="L531"/>
      <c r="M531"/>
    </row>
    <row r="532" spans="9:13" ht="12.75">
      <c r="I532"/>
      <c r="K532"/>
      <c r="L532"/>
      <c r="M532"/>
    </row>
    <row r="533" spans="9:13" ht="12.75">
      <c r="I533"/>
      <c r="K533"/>
      <c r="L533"/>
      <c r="M533"/>
    </row>
    <row r="534" spans="9:13" ht="12.75">
      <c r="I534"/>
      <c r="K534"/>
      <c r="L534"/>
      <c r="M534"/>
    </row>
    <row r="535" spans="9:13" ht="12.75">
      <c r="I535"/>
      <c r="K535"/>
      <c r="L535"/>
      <c r="M535"/>
    </row>
    <row r="536" spans="9:13" ht="12.75">
      <c r="I536"/>
      <c r="K536"/>
      <c r="L536"/>
      <c r="M536"/>
    </row>
    <row r="537" spans="9:13" ht="12.75">
      <c r="I537"/>
      <c r="K537"/>
      <c r="L537"/>
      <c r="M537"/>
    </row>
    <row r="538" spans="9:13" ht="12.75">
      <c r="I538"/>
      <c r="K538"/>
      <c r="L538"/>
      <c r="M538"/>
    </row>
    <row r="539" spans="9:13" ht="12.75">
      <c r="I539"/>
      <c r="K539"/>
      <c r="L539"/>
      <c r="M539"/>
    </row>
    <row r="540" spans="9:13" ht="12.75">
      <c r="I540"/>
      <c r="K540"/>
      <c r="L540"/>
      <c r="M540"/>
    </row>
    <row r="541" spans="9:13" ht="12.75">
      <c r="I541"/>
      <c r="K541"/>
      <c r="L541"/>
      <c r="M541"/>
    </row>
    <row r="542" spans="9:13" ht="12.75">
      <c r="I542"/>
      <c r="K542"/>
      <c r="L542"/>
      <c r="M542"/>
    </row>
    <row r="543" spans="9:13" ht="12.75">
      <c r="I543"/>
      <c r="K543"/>
      <c r="L543"/>
      <c r="M543"/>
    </row>
    <row r="544" spans="9:13" ht="12.75">
      <c r="I544"/>
      <c r="K544"/>
      <c r="L544"/>
      <c r="M544"/>
    </row>
    <row r="545" spans="9:13" ht="12.75">
      <c r="I545"/>
      <c r="K545"/>
      <c r="L545"/>
      <c r="M545"/>
    </row>
    <row r="546" spans="9:13" ht="12.75">
      <c r="I546"/>
      <c r="K546"/>
      <c r="L546"/>
      <c r="M546"/>
    </row>
    <row r="547" spans="9:13" ht="12.75">
      <c r="I547"/>
      <c r="K547"/>
      <c r="L547"/>
      <c r="M547"/>
    </row>
    <row r="548" spans="9:13" ht="12.75">
      <c r="I548"/>
      <c r="K548"/>
      <c r="L548"/>
      <c r="M548"/>
    </row>
    <row r="549" spans="9:13" ht="12.75">
      <c r="I549"/>
      <c r="K549"/>
      <c r="L549"/>
      <c r="M549"/>
    </row>
    <row r="550" spans="9:13" ht="12.75">
      <c r="I550"/>
      <c r="K550"/>
      <c r="L550"/>
      <c r="M550"/>
    </row>
    <row r="551" spans="9:13" ht="12.75">
      <c r="I551"/>
      <c r="K551"/>
      <c r="L551"/>
      <c r="M551"/>
    </row>
    <row r="552" spans="9:13" ht="12.75">
      <c r="I552"/>
      <c r="K552"/>
      <c r="L552"/>
      <c r="M552"/>
    </row>
    <row r="553" spans="9:13" ht="12.75">
      <c r="I553"/>
      <c r="K553"/>
      <c r="L553"/>
      <c r="M553"/>
    </row>
    <row r="554" spans="9:13" ht="12.75">
      <c r="I554"/>
      <c r="K554"/>
      <c r="L554"/>
      <c r="M554"/>
    </row>
    <row r="555" spans="9:13" ht="12.75">
      <c r="I555"/>
      <c r="K555"/>
      <c r="L555"/>
      <c r="M555"/>
    </row>
    <row r="556" spans="9:13" ht="12.75">
      <c r="I556"/>
      <c r="K556"/>
      <c r="L556"/>
      <c r="M556"/>
    </row>
    <row r="557" spans="9:13" ht="12.75">
      <c r="I557"/>
      <c r="K557"/>
      <c r="L557"/>
      <c r="M557"/>
    </row>
    <row r="558" spans="9:13" ht="12.75">
      <c r="I558"/>
      <c r="K558"/>
      <c r="L558"/>
      <c r="M558"/>
    </row>
    <row r="559" spans="9:13" ht="12.75">
      <c r="I559"/>
      <c r="K559"/>
      <c r="L559"/>
      <c r="M559"/>
    </row>
    <row r="560" spans="9:13" ht="12.75">
      <c r="I560"/>
      <c r="K560"/>
      <c r="L560"/>
      <c r="M560"/>
    </row>
    <row r="561" spans="9:13" ht="12.75">
      <c r="I561"/>
      <c r="K561"/>
      <c r="L561"/>
      <c r="M561"/>
    </row>
    <row r="562" spans="9:13" ht="12.75">
      <c r="I562"/>
      <c r="K562"/>
      <c r="L562"/>
      <c r="M562"/>
    </row>
    <row r="563" spans="9:13" ht="12.75">
      <c r="I563"/>
      <c r="K563"/>
      <c r="L563"/>
      <c r="M563"/>
    </row>
    <row r="564" spans="9:13" ht="12.75">
      <c r="I564"/>
      <c r="K564"/>
      <c r="L564"/>
      <c r="M564"/>
    </row>
    <row r="565" spans="9:13" ht="12.75">
      <c r="I565"/>
      <c r="K565"/>
      <c r="L565"/>
      <c r="M565"/>
    </row>
    <row r="566" spans="9:13" ht="12.75">
      <c r="I566"/>
      <c r="K566"/>
      <c r="L566"/>
      <c r="M566"/>
    </row>
    <row r="567" spans="9:13" ht="12.75">
      <c r="I567"/>
      <c r="K567"/>
      <c r="L567"/>
      <c r="M567"/>
    </row>
    <row r="568" spans="9:13" ht="12.75">
      <c r="I568"/>
      <c r="K568"/>
      <c r="L568"/>
      <c r="M568"/>
    </row>
    <row r="569" spans="9:13" ht="12.75">
      <c r="I569"/>
      <c r="K569"/>
      <c r="L569"/>
      <c r="M569"/>
    </row>
    <row r="570" spans="9:13" ht="12.75">
      <c r="I570"/>
      <c r="K570"/>
      <c r="L570"/>
      <c r="M570"/>
    </row>
    <row r="571" spans="9:13" ht="12.75">
      <c r="I571"/>
      <c r="K571"/>
      <c r="L571"/>
      <c r="M571"/>
    </row>
    <row r="572" spans="9:13" ht="12.75">
      <c r="I572"/>
      <c r="K572"/>
      <c r="L572"/>
      <c r="M572"/>
    </row>
    <row r="573" spans="9:13" ht="12.75">
      <c r="I573"/>
      <c r="K573"/>
      <c r="L573"/>
      <c r="M573"/>
    </row>
    <row r="574" spans="9:13" ht="12.75">
      <c r="I574"/>
      <c r="K574"/>
      <c r="L574"/>
      <c r="M574"/>
    </row>
    <row r="575" spans="9:13" ht="12.75">
      <c r="I575"/>
      <c r="K575"/>
      <c r="L575"/>
      <c r="M575"/>
    </row>
    <row r="576" spans="9:13" ht="12.75">
      <c r="I576"/>
      <c r="K576"/>
      <c r="L576"/>
      <c r="M576"/>
    </row>
    <row r="577" spans="9:13" ht="12.75">
      <c r="I577"/>
      <c r="K577"/>
      <c r="L577"/>
      <c r="M577"/>
    </row>
    <row r="578" spans="9:13" ht="12.75">
      <c r="I578"/>
      <c r="K578"/>
      <c r="L578"/>
      <c r="M578"/>
    </row>
    <row r="579" spans="9:13" ht="12.75">
      <c r="I579"/>
      <c r="K579"/>
      <c r="L579"/>
      <c r="M579"/>
    </row>
    <row r="580" spans="9:13" ht="12.75">
      <c r="I580"/>
      <c r="K580"/>
      <c r="L580"/>
      <c r="M580"/>
    </row>
    <row r="581" spans="9:13" ht="12.75">
      <c r="I581"/>
      <c r="K581"/>
      <c r="L581"/>
      <c r="M581"/>
    </row>
    <row r="582" spans="9:13" ht="12.75">
      <c r="I582"/>
      <c r="K582"/>
      <c r="L582"/>
      <c r="M582"/>
    </row>
    <row r="583" spans="9:13" ht="12.75">
      <c r="I583"/>
      <c r="K583"/>
      <c r="L583"/>
      <c r="M583"/>
    </row>
    <row r="584" spans="9:13" ht="12.75">
      <c r="I584"/>
      <c r="K584"/>
      <c r="L584"/>
      <c r="M584"/>
    </row>
    <row r="585" spans="9:13" ht="12.75">
      <c r="I585"/>
      <c r="K585"/>
      <c r="L585"/>
      <c r="M585"/>
    </row>
    <row r="586" spans="9:13" ht="12.75">
      <c r="I586"/>
      <c r="K586"/>
      <c r="L586"/>
      <c r="M586"/>
    </row>
    <row r="587" spans="9:13" ht="12.75">
      <c r="I587"/>
      <c r="K587"/>
      <c r="L587"/>
      <c r="M587"/>
    </row>
    <row r="588" spans="9:13" ht="12.75">
      <c r="I588"/>
      <c r="K588"/>
      <c r="L588"/>
      <c r="M588"/>
    </row>
    <row r="589" spans="9:13" ht="12.75">
      <c r="I589"/>
      <c r="K589"/>
      <c r="L589"/>
      <c r="M589"/>
    </row>
    <row r="590" spans="9:13" ht="12.75">
      <c r="I590"/>
      <c r="K590"/>
      <c r="L590"/>
      <c r="M590"/>
    </row>
    <row r="591" spans="9:13" ht="12.75">
      <c r="I591"/>
      <c r="K591"/>
      <c r="L591"/>
      <c r="M591"/>
    </row>
    <row r="592" spans="9:13" ht="12.75">
      <c r="I592"/>
      <c r="K592"/>
      <c r="L592"/>
      <c r="M592"/>
    </row>
    <row r="593" spans="9:13" ht="12.75">
      <c r="I593"/>
      <c r="K593"/>
      <c r="L593"/>
      <c r="M593"/>
    </row>
    <row r="594" spans="9:13" ht="12.75">
      <c r="I594"/>
      <c r="K594"/>
      <c r="L594"/>
      <c r="M594"/>
    </row>
    <row r="595" spans="9:13" ht="12.75">
      <c r="I595"/>
      <c r="K595"/>
      <c r="L595"/>
      <c r="M595"/>
    </row>
    <row r="596" spans="9:13" ht="12.75">
      <c r="I596"/>
      <c r="K596"/>
      <c r="L596"/>
      <c r="M596"/>
    </row>
    <row r="597" spans="9:13" ht="12.75">
      <c r="I597"/>
      <c r="K597"/>
      <c r="L597"/>
      <c r="M597"/>
    </row>
    <row r="598" spans="9:13" ht="12.75">
      <c r="I598"/>
      <c r="K598"/>
      <c r="L598"/>
      <c r="M598"/>
    </row>
    <row r="599" spans="9:13" ht="12.75">
      <c r="I599"/>
      <c r="K599"/>
      <c r="L599"/>
      <c r="M599"/>
    </row>
    <row r="600" spans="9:13" ht="12.75">
      <c r="I600"/>
      <c r="K600"/>
      <c r="L600"/>
      <c r="M600"/>
    </row>
    <row r="601" spans="9:13" ht="12.75">
      <c r="I601"/>
      <c r="K601"/>
      <c r="L601"/>
      <c r="M601"/>
    </row>
    <row r="602" spans="9:13" ht="12.75">
      <c r="I602"/>
      <c r="K602"/>
      <c r="L602"/>
      <c r="M602"/>
    </row>
    <row r="603" spans="9:13" ht="12.75">
      <c r="I603"/>
      <c r="K603"/>
      <c r="L603"/>
      <c r="M603"/>
    </row>
    <row r="604" spans="9:13" ht="12.75">
      <c r="I604"/>
      <c r="K604"/>
      <c r="L604"/>
      <c r="M604"/>
    </row>
    <row r="605" spans="9:13" ht="12.75">
      <c r="I605"/>
      <c r="K605"/>
      <c r="L605"/>
      <c r="M605"/>
    </row>
    <row r="606" spans="9:13" ht="12.75">
      <c r="I606"/>
      <c r="K606"/>
      <c r="L606"/>
      <c r="M606"/>
    </row>
    <row r="607" spans="9:13" ht="12.75">
      <c r="I607"/>
      <c r="K607"/>
      <c r="L607"/>
      <c r="M607"/>
    </row>
    <row r="608" spans="9:13" ht="12.75">
      <c r="I608"/>
      <c r="K608"/>
      <c r="L608"/>
      <c r="M608"/>
    </row>
    <row r="609" spans="9:13" ht="12.75">
      <c r="I609"/>
      <c r="K609"/>
      <c r="L609"/>
      <c r="M609"/>
    </row>
    <row r="610" spans="9:13" ht="12.75">
      <c r="I610"/>
      <c r="K610"/>
      <c r="L610"/>
      <c r="M610"/>
    </row>
    <row r="611" spans="9:13" ht="12.75">
      <c r="I611"/>
      <c r="K611"/>
      <c r="L611"/>
      <c r="M611"/>
    </row>
    <row r="612" spans="9:13" ht="12.75">
      <c r="I612"/>
      <c r="K612"/>
      <c r="L612"/>
      <c r="M612"/>
    </row>
    <row r="613" spans="9:13" ht="12.75">
      <c r="I613"/>
      <c r="K613"/>
      <c r="L613"/>
      <c r="M613"/>
    </row>
    <row r="614" spans="9:13" ht="12.75">
      <c r="I614"/>
      <c r="K614"/>
      <c r="L614"/>
      <c r="M614"/>
    </row>
    <row r="615" spans="9:13" ht="12.75">
      <c r="I615"/>
      <c r="K615"/>
      <c r="L615"/>
      <c r="M615"/>
    </row>
    <row r="616" spans="9:13" ht="12.75">
      <c r="I616"/>
      <c r="K616"/>
      <c r="L616"/>
      <c r="M616"/>
    </row>
    <row r="617" spans="9:13" ht="12.75">
      <c r="I617"/>
      <c r="K617"/>
      <c r="L617"/>
      <c r="M617"/>
    </row>
    <row r="618" spans="9:13" ht="12.75">
      <c r="I618"/>
      <c r="K618"/>
      <c r="L618"/>
      <c r="M618"/>
    </row>
    <row r="619" spans="9:13" ht="12.75">
      <c r="I619"/>
      <c r="K619"/>
      <c r="L619"/>
      <c r="M619"/>
    </row>
    <row r="620" spans="9:13" ht="12.75">
      <c r="I620"/>
      <c r="K620"/>
      <c r="L620"/>
      <c r="M620"/>
    </row>
    <row r="621" spans="9:13" ht="12.75">
      <c r="I621"/>
      <c r="K621"/>
      <c r="L621"/>
      <c r="M621"/>
    </row>
    <row r="622" spans="9:13" ht="12.75">
      <c r="I622"/>
      <c r="K622"/>
      <c r="L622"/>
      <c r="M622"/>
    </row>
    <row r="623" spans="9:13" ht="12.75">
      <c r="I623"/>
      <c r="K623"/>
      <c r="L623"/>
      <c r="M623"/>
    </row>
    <row r="624" spans="9:13" ht="12.75">
      <c r="I624"/>
      <c r="K624"/>
      <c r="L624"/>
      <c r="M624"/>
    </row>
    <row r="625" spans="9:13" ht="12.75">
      <c r="I625"/>
      <c r="K625"/>
      <c r="L625"/>
      <c r="M625"/>
    </row>
    <row r="626" spans="9:13" ht="12.75">
      <c r="I626"/>
      <c r="K626"/>
      <c r="L626"/>
      <c r="M626"/>
    </row>
    <row r="627" spans="9:13" ht="12.75">
      <c r="I627"/>
      <c r="K627"/>
      <c r="L627"/>
      <c r="M627"/>
    </row>
    <row r="628" spans="9:13" ht="12.75">
      <c r="I628"/>
      <c r="K628"/>
      <c r="L628"/>
      <c r="M628"/>
    </row>
    <row r="629" spans="9:13" ht="12.75">
      <c r="I629"/>
      <c r="K629"/>
      <c r="L629"/>
      <c r="M629"/>
    </row>
    <row r="630" spans="9:13" ht="12.75">
      <c r="I630"/>
      <c r="K630"/>
      <c r="L630"/>
      <c r="M630"/>
    </row>
    <row r="631" spans="9:13" ht="12.75">
      <c r="I631"/>
      <c r="K631"/>
      <c r="L631"/>
      <c r="M631"/>
    </row>
    <row r="632" spans="9:13" ht="12.75">
      <c r="I632"/>
      <c r="K632"/>
      <c r="L632"/>
      <c r="M632"/>
    </row>
    <row r="633" spans="9:13" ht="12.75">
      <c r="I633"/>
      <c r="K633"/>
      <c r="L633"/>
      <c r="M633"/>
    </row>
    <row r="634" spans="9:13" ht="12.75">
      <c r="I634"/>
      <c r="K634"/>
      <c r="L634"/>
      <c r="M634"/>
    </row>
    <row r="635" spans="9:13" ht="12.75">
      <c r="I635"/>
      <c r="K635"/>
      <c r="L635"/>
      <c r="M635"/>
    </row>
    <row r="636" spans="9:13" ht="12.75">
      <c r="I636"/>
      <c r="K636"/>
      <c r="L636"/>
      <c r="M636"/>
    </row>
    <row r="637" spans="9:13" ht="12.75">
      <c r="I637"/>
      <c r="K637"/>
      <c r="L637"/>
      <c r="M637"/>
    </row>
    <row r="638" spans="9:13" ht="12.75">
      <c r="I638"/>
      <c r="K638"/>
      <c r="L638"/>
      <c r="M638"/>
    </row>
    <row r="639" spans="9:13" ht="12.75">
      <c r="I639"/>
      <c r="K639"/>
      <c r="L639"/>
      <c r="M639"/>
    </row>
    <row r="640" spans="9:13" ht="12.75">
      <c r="I640"/>
      <c r="K640"/>
      <c r="L640"/>
      <c r="M640"/>
    </row>
    <row r="641" spans="9:13" ht="12.75">
      <c r="I641"/>
      <c r="K641"/>
      <c r="L641"/>
      <c r="M641"/>
    </row>
    <row r="642" spans="9:13" ht="12.75">
      <c r="I642"/>
      <c r="K642"/>
      <c r="L642"/>
      <c r="M642"/>
    </row>
    <row r="643" spans="9:13" ht="12.75">
      <c r="I643"/>
      <c r="K643"/>
      <c r="L643"/>
      <c r="M643"/>
    </row>
    <row r="644" spans="9:13" ht="12.75">
      <c r="I644"/>
      <c r="K644"/>
      <c r="L644"/>
      <c r="M644"/>
    </row>
    <row r="645" spans="9:13" ht="12.75">
      <c r="I645"/>
      <c r="K645"/>
      <c r="L645"/>
      <c r="M645"/>
    </row>
    <row r="646" spans="9:13" ht="12.75">
      <c r="I646"/>
      <c r="K646"/>
      <c r="L646"/>
      <c r="M646"/>
    </row>
    <row r="647" spans="9:13" ht="12.75">
      <c r="I647"/>
      <c r="K647"/>
      <c r="L647"/>
      <c r="M647"/>
    </row>
    <row r="648" spans="9:13" ht="12.75">
      <c r="I648"/>
      <c r="K648"/>
      <c r="L648"/>
      <c r="M648"/>
    </row>
    <row r="649" spans="9:13" ht="12.75">
      <c r="I649"/>
      <c r="K649"/>
      <c r="L649"/>
      <c r="M649"/>
    </row>
    <row r="650" spans="9:13" ht="12.75">
      <c r="I650"/>
      <c r="K650"/>
      <c r="L650"/>
      <c r="M650"/>
    </row>
    <row r="651" spans="9:13" ht="12.75">
      <c r="I651"/>
      <c r="K651"/>
      <c r="L651"/>
      <c r="M651"/>
    </row>
    <row r="652" spans="9:13" ht="12.75">
      <c r="I652"/>
      <c r="K652"/>
      <c r="L652"/>
      <c r="M652"/>
    </row>
    <row r="653" spans="9:13" ht="12.75">
      <c r="I653"/>
      <c r="K653"/>
      <c r="L653"/>
      <c r="M653"/>
    </row>
    <row r="654" spans="9:13" ht="12.75">
      <c r="I654"/>
      <c r="K654"/>
      <c r="L654"/>
      <c r="M654"/>
    </row>
    <row r="655" spans="9:13" ht="12.75">
      <c r="I655"/>
      <c r="K655"/>
      <c r="L655"/>
      <c r="M655"/>
    </row>
    <row r="656" spans="9:13" ht="12.75">
      <c r="I656"/>
      <c r="K656"/>
      <c r="L656"/>
      <c r="M656"/>
    </row>
    <row r="657" spans="9:13" ht="12.75">
      <c r="I657"/>
      <c r="K657"/>
      <c r="L657"/>
      <c r="M657"/>
    </row>
    <row r="658" spans="9:13" ht="12.75">
      <c r="I658"/>
      <c r="K658"/>
      <c r="L658"/>
      <c r="M658"/>
    </row>
    <row r="659" spans="9:13" ht="12.75">
      <c r="I659"/>
      <c r="K659"/>
      <c r="L659"/>
      <c r="M659"/>
    </row>
    <row r="660" spans="9:13" ht="12.75">
      <c r="I660"/>
      <c r="K660"/>
      <c r="L660"/>
      <c r="M660"/>
    </row>
    <row r="661" spans="9:13" ht="12.75">
      <c r="I661"/>
      <c r="K661"/>
      <c r="L661"/>
      <c r="M661"/>
    </row>
    <row r="662" spans="9:13" ht="12.75">
      <c r="I662"/>
      <c r="K662"/>
      <c r="L662"/>
      <c r="M662"/>
    </row>
    <row r="663" spans="9:13" ht="12.75">
      <c r="I663"/>
      <c r="K663"/>
      <c r="L663"/>
      <c r="M663"/>
    </row>
    <row r="664" spans="9:13" ht="12.75">
      <c r="I664"/>
      <c r="K664"/>
      <c r="L664"/>
      <c r="M664"/>
    </row>
    <row r="665" spans="9:13" ht="12.75">
      <c r="I665"/>
      <c r="K665"/>
      <c r="L665"/>
      <c r="M665"/>
    </row>
    <row r="666" spans="9:13" ht="12.75">
      <c r="I666"/>
      <c r="K666"/>
      <c r="L666"/>
      <c r="M666"/>
    </row>
    <row r="667" spans="9:13" ht="12.75">
      <c r="I667"/>
      <c r="K667"/>
      <c r="L667"/>
      <c r="M667"/>
    </row>
    <row r="668" spans="9:13" ht="12.75">
      <c r="I668"/>
      <c r="K668"/>
      <c r="L668"/>
      <c r="M668"/>
    </row>
    <row r="669" spans="9:13" ht="12.75">
      <c r="I669"/>
      <c r="K669"/>
      <c r="L669"/>
      <c r="M669"/>
    </row>
    <row r="670" spans="9:13" ht="12.75">
      <c r="I670"/>
      <c r="K670"/>
      <c r="L670"/>
      <c r="M670"/>
    </row>
    <row r="671" spans="9:13" ht="12.75">
      <c r="I671"/>
      <c r="K671"/>
      <c r="L671"/>
      <c r="M671"/>
    </row>
    <row r="672" spans="9:13" ht="12.75">
      <c r="I672"/>
      <c r="K672"/>
      <c r="L672"/>
      <c r="M672"/>
    </row>
    <row r="673" spans="9:13" ht="12.75">
      <c r="I673"/>
      <c r="K673"/>
      <c r="L673"/>
      <c r="M673"/>
    </row>
    <row r="674" spans="9:13" ht="12.75">
      <c r="I674"/>
      <c r="K674"/>
      <c r="L674"/>
      <c r="M674"/>
    </row>
    <row r="675" spans="9:13" ht="12.75">
      <c r="I675"/>
      <c r="K675"/>
      <c r="L675"/>
      <c r="M675"/>
    </row>
    <row r="676" spans="9:13" ht="12.75">
      <c r="I676"/>
      <c r="K676"/>
      <c r="L676"/>
      <c r="M676"/>
    </row>
    <row r="677" spans="9:13" ht="12.75">
      <c r="I677"/>
      <c r="K677"/>
      <c r="L677"/>
      <c r="M677"/>
    </row>
    <row r="678" spans="9:13" ht="12.75">
      <c r="I678"/>
      <c r="K678"/>
      <c r="L678"/>
      <c r="M678"/>
    </row>
    <row r="679" spans="9:13" ht="12.75">
      <c r="I679"/>
      <c r="K679"/>
      <c r="L679"/>
      <c r="M679"/>
    </row>
    <row r="680" spans="9:13" ht="12.75">
      <c r="I680"/>
      <c r="K680"/>
      <c r="L680"/>
      <c r="M680"/>
    </row>
    <row r="681" spans="9:13" ht="12.75">
      <c r="I681"/>
      <c r="K681"/>
      <c r="L681"/>
      <c r="M681"/>
    </row>
    <row r="682" spans="9:13" ht="12.75">
      <c r="I682"/>
      <c r="K682"/>
      <c r="L682"/>
      <c r="M682"/>
    </row>
    <row r="683" spans="9:13" ht="12.75">
      <c r="I683"/>
      <c r="K683"/>
      <c r="L683"/>
      <c r="M683"/>
    </row>
    <row r="684" spans="9:13" ht="12.75">
      <c r="I684"/>
      <c r="K684"/>
      <c r="L684"/>
      <c r="M684"/>
    </row>
    <row r="685" spans="9:13" ht="12.75">
      <c r="I685"/>
      <c r="K685"/>
      <c r="L685"/>
      <c r="M685"/>
    </row>
    <row r="686" spans="9:13" ht="12.75">
      <c r="I686"/>
      <c r="K686"/>
      <c r="L686"/>
      <c r="M686"/>
    </row>
    <row r="687" spans="9:13" ht="12.75">
      <c r="I687"/>
      <c r="K687"/>
      <c r="L687"/>
      <c r="M687"/>
    </row>
    <row r="688" spans="9:13" ht="12.75">
      <c r="I688"/>
      <c r="K688"/>
      <c r="L688"/>
      <c r="M688"/>
    </row>
    <row r="689" spans="9:13" ht="12.75">
      <c r="I689"/>
      <c r="K689"/>
      <c r="L689"/>
      <c r="M689"/>
    </row>
    <row r="690" spans="9:13" ht="12.75">
      <c r="I690"/>
      <c r="K690"/>
      <c r="L690"/>
      <c r="M690"/>
    </row>
    <row r="691" spans="9:13" ht="12.75">
      <c r="I691"/>
      <c r="K691"/>
      <c r="L691"/>
      <c r="M691"/>
    </row>
    <row r="692" spans="9:13" ht="12.75">
      <c r="I692"/>
      <c r="K692"/>
      <c r="L692"/>
      <c r="M692"/>
    </row>
    <row r="693" spans="9:13" ht="12.75">
      <c r="I693"/>
      <c r="K693"/>
      <c r="L693"/>
      <c r="M693"/>
    </row>
    <row r="694" spans="9:13" ht="12.75">
      <c r="I694"/>
      <c r="K694"/>
      <c r="L694"/>
      <c r="M694"/>
    </row>
    <row r="695" spans="9:13" ht="12.75">
      <c r="I695"/>
      <c r="K695"/>
      <c r="L695"/>
      <c r="M695"/>
    </row>
    <row r="696" spans="9:13" ht="12.75">
      <c r="I696"/>
      <c r="K696"/>
      <c r="L696"/>
      <c r="M696"/>
    </row>
    <row r="697" spans="9:13" ht="12.75">
      <c r="I697"/>
      <c r="K697"/>
      <c r="L697"/>
      <c r="M697"/>
    </row>
    <row r="698" spans="9:13" ht="12.75">
      <c r="I698"/>
      <c r="K698"/>
      <c r="L698"/>
      <c r="M698"/>
    </row>
    <row r="699" spans="9:13" ht="12.75">
      <c r="I699"/>
      <c r="K699"/>
      <c r="L699"/>
      <c r="M699"/>
    </row>
    <row r="700" spans="9:13" ht="12.75">
      <c r="I700"/>
      <c r="K700"/>
      <c r="L700"/>
      <c r="M700"/>
    </row>
    <row r="701" spans="9:13" ht="12.75">
      <c r="I701"/>
      <c r="K701"/>
      <c r="L701"/>
      <c r="M701"/>
    </row>
    <row r="702" spans="9:13" ht="12.75">
      <c r="I702"/>
      <c r="K702"/>
      <c r="L702"/>
      <c r="M702"/>
    </row>
    <row r="703" spans="9:13" ht="12.75">
      <c r="I703"/>
      <c r="K703"/>
      <c r="L703"/>
      <c r="M703"/>
    </row>
    <row r="704" spans="9:13" ht="12.75">
      <c r="I704"/>
      <c r="K704"/>
      <c r="L704"/>
      <c r="M704"/>
    </row>
    <row r="705" spans="9:13" ht="12.75">
      <c r="I705"/>
      <c r="K705"/>
      <c r="L705"/>
      <c r="M705"/>
    </row>
    <row r="706" spans="9:13" ht="12.75">
      <c r="I706"/>
      <c r="K706"/>
      <c r="L706"/>
      <c r="M706"/>
    </row>
    <row r="707" spans="9:13" ht="12.75">
      <c r="I707"/>
      <c r="K707"/>
      <c r="L707"/>
      <c r="M707"/>
    </row>
    <row r="708" spans="9:13" ht="12.75">
      <c r="I708"/>
      <c r="K708"/>
      <c r="L708"/>
      <c r="M708"/>
    </row>
    <row r="709" spans="9:13" ht="12.75">
      <c r="I709"/>
      <c r="K709"/>
      <c r="L709"/>
      <c r="M709"/>
    </row>
    <row r="710" spans="9:13" ht="12.75">
      <c r="I710"/>
      <c r="K710"/>
      <c r="L710"/>
      <c r="M710"/>
    </row>
    <row r="711" spans="9:13" ht="12.75">
      <c r="I711"/>
      <c r="K711"/>
      <c r="L711"/>
      <c r="M711"/>
    </row>
    <row r="712" spans="9:13" ht="12.75">
      <c r="I712"/>
      <c r="K712"/>
      <c r="L712"/>
      <c r="M712"/>
    </row>
    <row r="713" spans="9:13" ht="12.75">
      <c r="I713"/>
      <c r="K713"/>
      <c r="L713"/>
      <c r="M713"/>
    </row>
    <row r="714" spans="9:13" ht="12.75">
      <c r="I714"/>
      <c r="K714"/>
      <c r="L714"/>
      <c r="M714"/>
    </row>
    <row r="715" spans="9:13" ht="12.75">
      <c r="I715"/>
      <c r="K715"/>
      <c r="L715"/>
      <c r="M715"/>
    </row>
    <row r="716" spans="9:13" ht="12.75">
      <c r="I716"/>
      <c r="K716"/>
      <c r="L716"/>
      <c r="M716"/>
    </row>
    <row r="717" spans="9:13" ht="12.75">
      <c r="I717"/>
      <c r="K717"/>
      <c r="L717"/>
      <c r="M717"/>
    </row>
    <row r="718" spans="9:13" ht="12.75">
      <c r="I718"/>
      <c r="K718"/>
      <c r="L718"/>
      <c r="M718"/>
    </row>
    <row r="719" spans="9:13" ht="12.75">
      <c r="I719"/>
      <c r="K719"/>
      <c r="L719"/>
      <c r="M719"/>
    </row>
    <row r="720" spans="9:13" ht="12.75">
      <c r="I720"/>
      <c r="K720"/>
      <c r="L720"/>
      <c r="M720"/>
    </row>
    <row r="721" spans="9:13" ht="12.75">
      <c r="I721"/>
      <c r="K721"/>
      <c r="L721"/>
      <c r="M721"/>
    </row>
    <row r="722" spans="9:13" ht="12.75">
      <c r="I722"/>
      <c r="K722"/>
      <c r="L722"/>
      <c r="M722"/>
    </row>
    <row r="723" spans="9:13" ht="12.75">
      <c r="I723"/>
      <c r="K723"/>
      <c r="L723"/>
      <c r="M723"/>
    </row>
    <row r="724" spans="9:13" ht="12.75">
      <c r="I724"/>
      <c r="K724"/>
      <c r="L724"/>
      <c r="M724"/>
    </row>
    <row r="725" spans="9:13" ht="12.75">
      <c r="I725"/>
      <c r="K725"/>
      <c r="L725"/>
      <c r="M725"/>
    </row>
    <row r="726" spans="9:13" ht="12.75">
      <c r="I726"/>
      <c r="K726"/>
      <c r="L726"/>
      <c r="M726"/>
    </row>
    <row r="727" spans="9:13" ht="12.75">
      <c r="I727"/>
      <c r="K727"/>
      <c r="L727"/>
      <c r="M727"/>
    </row>
    <row r="728" spans="9:13" ht="12.75">
      <c r="I728"/>
      <c r="K728"/>
      <c r="L728"/>
      <c r="M728"/>
    </row>
    <row r="729" spans="9:13" ht="12.75">
      <c r="I729"/>
      <c r="K729"/>
      <c r="L729"/>
      <c r="M729"/>
    </row>
    <row r="730" spans="9:13" ht="12.75">
      <c r="I730"/>
      <c r="K730"/>
      <c r="L730"/>
      <c r="M730"/>
    </row>
    <row r="731" spans="9:13" ht="12.75">
      <c r="I731"/>
      <c r="K731"/>
      <c r="L731"/>
      <c r="M731"/>
    </row>
    <row r="732" spans="9:13" ht="12.75">
      <c r="I732"/>
      <c r="K732"/>
      <c r="L732"/>
      <c r="M732"/>
    </row>
    <row r="733" spans="9:13" ht="12.75">
      <c r="I733"/>
      <c r="K733"/>
      <c r="L733"/>
      <c r="M733"/>
    </row>
    <row r="734" spans="9:13" ht="12.75">
      <c r="I734"/>
      <c r="K734"/>
      <c r="L734"/>
      <c r="M734"/>
    </row>
    <row r="735" spans="9:13" ht="12.75">
      <c r="I735"/>
      <c r="K735"/>
      <c r="L735"/>
      <c r="M735"/>
    </row>
    <row r="736" spans="9:13" ht="12.75">
      <c r="I736"/>
      <c r="K736"/>
      <c r="L736"/>
      <c r="M736"/>
    </row>
    <row r="737" spans="9:13" ht="12.75">
      <c r="I737"/>
      <c r="K737"/>
      <c r="L737"/>
      <c r="M737"/>
    </row>
    <row r="738" spans="9:13" ht="12.75">
      <c r="I738"/>
      <c r="K738"/>
      <c r="L738"/>
      <c r="M738"/>
    </row>
    <row r="739" spans="9:13" ht="12.75">
      <c r="I739"/>
      <c r="K739"/>
      <c r="L739"/>
      <c r="M739"/>
    </row>
    <row r="740" spans="9:13" ht="12.75">
      <c r="I740"/>
      <c r="K740"/>
      <c r="L740"/>
      <c r="M740"/>
    </row>
    <row r="741" spans="9:13" ht="12.75">
      <c r="I741"/>
      <c r="K741"/>
      <c r="L741"/>
      <c r="M741"/>
    </row>
    <row r="742" spans="9:13" ht="12.75">
      <c r="I742"/>
      <c r="K742"/>
      <c r="L742"/>
      <c r="M742"/>
    </row>
    <row r="743" spans="9:13" ht="12.75">
      <c r="I743"/>
      <c r="K743"/>
      <c r="L743"/>
      <c r="M743"/>
    </row>
    <row r="744" spans="9:13" ht="12.75">
      <c r="I744"/>
      <c r="K744"/>
      <c r="L744"/>
      <c r="M744"/>
    </row>
    <row r="745" spans="9:13" ht="12.75">
      <c r="I745"/>
      <c r="K745"/>
      <c r="L745"/>
      <c r="M745"/>
    </row>
    <row r="746" spans="9:13" ht="12.75">
      <c r="I746"/>
      <c r="K746"/>
      <c r="L746"/>
      <c r="M746"/>
    </row>
    <row r="747" spans="9:13" ht="12.75">
      <c r="I747"/>
      <c r="K747"/>
      <c r="L747"/>
      <c r="M747"/>
    </row>
    <row r="748" spans="9:13" ht="12.75">
      <c r="I748"/>
      <c r="K748"/>
      <c r="L748"/>
      <c r="M748"/>
    </row>
    <row r="749" spans="9:13" ht="12.75">
      <c r="I749"/>
      <c r="K749"/>
      <c r="L749"/>
      <c r="M749"/>
    </row>
    <row r="750" spans="9:13" ht="12.75">
      <c r="I750"/>
      <c r="K750"/>
      <c r="L750"/>
      <c r="M750"/>
    </row>
    <row r="751" spans="9:13" ht="12.75">
      <c r="I751"/>
      <c r="K751"/>
      <c r="L751"/>
      <c r="M751"/>
    </row>
    <row r="752" spans="9:13" ht="12.75">
      <c r="I752"/>
      <c r="K752"/>
      <c r="L752"/>
      <c r="M752"/>
    </row>
    <row r="753" spans="9:13" ht="12.75">
      <c r="I753"/>
      <c r="K753"/>
      <c r="L753"/>
      <c r="M753"/>
    </row>
    <row r="754" spans="9:13" ht="12.75">
      <c r="I754"/>
      <c r="K754"/>
      <c r="L754"/>
      <c r="M754"/>
    </row>
    <row r="755" spans="9:13" ht="12.75">
      <c r="I755"/>
      <c r="K755"/>
      <c r="L755"/>
      <c r="M755"/>
    </row>
    <row r="756" spans="9:13" ht="12.75">
      <c r="I756"/>
      <c r="K756"/>
      <c r="L756"/>
      <c r="M756"/>
    </row>
    <row r="757" spans="9:13" ht="12.75">
      <c r="I757"/>
      <c r="K757"/>
      <c r="L757"/>
      <c r="M757"/>
    </row>
    <row r="758" spans="9:13" ht="12.75">
      <c r="I758"/>
      <c r="K758"/>
      <c r="L758"/>
      <c r="M758"/>
    </row>
    <row r="759" spans="9:13" ht="12.75">
      <c r="I759"/>
      <c r="K759"/>
      <c r="L759"/>
      <c r="M759"/>
    </row>
    <row r="760" spans="9:13" ht="12.75">
      <c r="I760"/>
      <c r="K760"/>
      <c r="L760"/>
      <c r="M760"/>
    </row>
    <row r="761" spans="9:13" ht="12.75">
      <c r="I761"/>
      <c r="K761"/>
      <c r="L761"/>
      <c r="M761"/>
    </row>
    <row r="762" spans="9:13" ht="12.75">
      <c r="I762"/>
      <c r="K762"/>
      <c r="L762"/>
      <c r="M762"/>
    </row>
    <row r="763" spans="9:13" ht="12.75">
      <c r="I763"/>
      <c r="K763"/>
      <c r="L763"/>
      <c r="M763"/>
    </row>
    <row r="764" spans="9:13" ht="12.75">
      <c r="I764"/>
      <c r="K764"/>
      <c r="L764"/>
      <c r="M764"/>
    </row>
    <row r="765" spans="9:13" ht="12.75">
      <c r="I765"/>
      <c r="K765"/>
      <c r="L765"/>
      <c r="M765"/>
    </row>
    <row r="766" spans="9:13" ht="12.75">
      <c r="I766"/>
      <c r="K766"/>
      <c r="L766"/>
      <c r="M766"/>
    </row>
    <row r="767" spans="9:13" ht="12.75">
      <c r="I767"/>
      <c r="K767"/>
      <c r="L767"/>
      <c r="M767"/>
    </row>
    <row r="768" spans="9:13" ht="12.75">
      <c r="I768"/>
      <c r="K768"/>
      <c r="L768"/>
      <c r="M768"/>
    </row>
    <row r="769" spans="9:13" ht="12.75">
      <c r="I769"/>
      <c r="K769"/>
      <c r="L769"/>
      <c r="M769"/>
    </row>
    <row r="770" spans="9:13" ht="12.75">
      <c r="I770"/>
      <c r="K770"/>
      <c r="L770"/>
      <c r="M770"/>
    </row>
    <row r="771" spans="9:13" ht="12.75">
      <c r="I771"/>
      <c r="K771"/>
      <c r="L771"/>
      <c r="M771"/>
    </row>
    <row r="772" spans="9:13" ht="12.75">
      <c r="I772"/>
      <c r="K772"/>
      <c r="L772"/>
      <c r="M772"/>
    </row>
    <row r="773" spans="9:13" ht="12.75">
      <c r="I773"/>
      <c r="K773"/>
      <c r="L773"/>
      <c r="M773"/>
    </row>
    <row r="774" spans="9:13" ht="12.75">
      <c r="I774"/>
      <c r="K774"/>
      <c r="L774"/>
      <c r="M774"/>
    </row>
    <row r="775" spans="9:13" ht="12.75">
      <c r="I775"/>
      <c r="K775"/>
      <c r="L775"/>
      <c r="M775"/>
    </row>
    <row r="776" spans="9:13" ht="12.75">
      <c r="I776"/>
      <c r="K776"/>
      <c r="L776"/>
      <c r="M776"/>
    </row>
    <row r="777" spans="9:13" ht="12.75">
      <c r="I777"/>
      <c r="K777"/>
      <c r="L777"/>
      <c r="M777"/>
    </row>
    <row r="778" spans="9:13" ht="12.75">
      <c r="I778"/>
      <c r="K778"/>
      <c r="L778"/>
      <c r="M778"/>
    </row>
    <row r="779" spans="9:13" ht="12.75">
      <c r="I779"/>
      <c r="K779"/>
      <c r="L779"/>
      <c r="M779"/>
    </row>
    <row r="780" spans="9:13" ht="12.75">
      <c r="I780"/>
      <c r="K780"/>
      <c r="L780"/>
      <c r="M780"/>
    </row>
    <row r="781" spans="9:13" ht="12.75">
      <c r="I781"/>
      <c r="K781"/>
      <c r="L781"/>
      <c r="M781"/>
    </row>
    <row r="782" spans="9:13" ht="12.75">
      <c r="I782"/>
      <c r="K782"/>
      <c r="L782"/>
      <c r="M782"/>
    </row>
    <row r="783" spans="9:13" ht="12.75">
      <c r="I783"/>
      <c r="K783"/>
      <c r="L783"/>
      <c r="M783"/>
    </row>
    <row r="784" spans="9:13" ht="12.75">
      <c r="I784"/>
      <c r="K784"/>
      <c r="L784"/>
      <c r="M784"/>
    </row>
    <row r="785" spans="9:13" ht="12.75">
      <c r="I785"/>
      <c r="K785"/>
      <c r="L785"/>
      <c r="M785"/>
    </row>
    <row r="786" spans="9:13" ht="12.75">
      <c r="I786"/>
      <c r="K786"/>
      <c r="L786"/>
      <c r="M786"/>
    </row>
    <row r="787" spans="9:13" ht="12.75">
      <c r="I787"/>
      <c r="K787"/>
      <c r="L787"/>
      <c r="M787"/>
    </row>
    <row r="788" spans="9:13" ht="12.75">
      <c r="I788"/>
      <c r="K788"/>
      <c r="L788"/>
      <c r="M788"/>
    </row>
    <row r="789" spans="9:13" ht="12.75">
      <c r="I789"/>
      <c r="K789"/>
      <c r="L789"/>
      <c r="M789"/>
    </row>
    <row r="790" spans="9:13" ht="12.75">
      <c r="I790"/>
      <c r="K790"/>
      <c r="L790"/>
      <c r="M790"/>
    </row>
    <row r="791" spans="9:13" ht="12.75">
      <c r="I791"/>
      <c r="K791"/>
      <c r="L791"/>
      <c r="M791"/>
    </row>
    <row r="792" spans="9:13" ht="12.75">
      <c r="I792"/>
      <c r="K792"/>
      <c r="L792"/>
      <c r="M792"/>
    </row>
    <row r="793" spans="9:13" ht="12.75">
      <c r="I793"/>
      <c r="K793"/>
      <c r="L793"/>
      <c r="M793"/>
    </row>
    <row r="794" spans="9:13" ht="12.75">
      <c r="I794"/>
      <c r="K794"/>
      <c r="L794"/>
      <c r="M794"/>
    </row>
    <row r="795" spans="9:13" ht="12.75">
      <c r="I795"/>
      <c r="K795"/>
      <c r="L795"/>
      <c r="M795"/>
    </row>
    <row r="796" spans="9:13" ht="12.75">
      <c r="I796"/>
      <c r="K796"/>
      <c r="L796"/>
      <c r="M796"/>
    </row>
    <row r="797" spans="9:13" ht="12.75">
      <c r="I797"/>
      <c r="K797"/>
      <c r="L797"/>
      <c r="M797"/>
    </row>
    <row r="798" spans="9:13" ht="12.75">
      <c r="I798"/>
      <c r="K798"/>
      <c r="L798"/>
      <c r="M798"/>
    </row>
    <row r="799" spans="9:13" ht="12.75">
      <c r="I799"/>
      <c r="K799"/>
      <c r="L799"/>
      <c r="M799"/>
    </row>
    <row r="800" spans="9:13" ht="12.75">
      <c r="I800"/>
      <c r="K800"/>
      <c r="L800"/>
      <c r="M800"/>
    </row>
    <row r="801" spans="9:13" ht="12.75">
      <c r="I801"/>
      <c r="K801"/>
      <c r="L801"/>
      <c r="M801"/>
    </row>
    <row r="802" spans="9:13" ht="12.75">
      <c r="I802"/>
      <c r="K802"/>
      <c r="L802"/>
      <c r="M802"/>
    </row>
    <row r="803" spans="9:13" ht="12.75">
      <c r="I803"/>
      <c r="K803"/>
      <c r="L803"/>
      <c r="M803"/>
    </row>
    <row r="804" spans="9:13" ht="12.75">
      <c r="I804"/>
      <c r="K804"/>
      <c r="L804"/>
      <c r="M804"/>
    </row>
    <row r="805" spans="9:13" ht="12.75">
      <c r="I805"/>
      <c r="K805"/>
      <c r="L805"/>
      <c r="M805"/>
    </row>
    <row r="806" spans="9:13" ht="12.75">
      <c r="I806"/>
      <c r="K806"/>
      <c r="L806"/>
      <c r="M806"/>
    </row>
    <row r="807" spans="9:13" ht="12.75">
      <c r="I807"/>
      <c r="K807"/>
      <c r="L807"/>
      <c r="M807"/>
    </row>
    <row r="808" spans="9:13" ht="12.75">
      <c r="I808"/>
      <c r="K808"/>
      <c r="L808"/>
      <c r="M808"/>
    </row>
    <row r="809" spans="9:13" ht="12.75">
      <c r="I809"/>
      <c r="K809"/>
      <c r="L809"/>
      <c r="M809"/>
    </row>
    <row r="810" spans="9:13" ht="12.75">
      <c r="I810"/>
      <c r="K810"/>
      <c r="L810"/>
      <c r="M810"/>
    </row>
    <row r="811" spans="9:13" ht="12.75">
      <c r="I811"/>
      <c r="K811"/>
      <c r="L811"/>
      <c r="M811"/>
    </row>
    <row r="812" spans="9:13" ht="12.75">
      <c r="I812"/>
      <c r="K812"/>
      <c r="L812"/>
      <c r="M812"/>
    </row>
    <row r="813" spans="9:13" ht="12.75">
      <c r="I813"/>
      <c r="K813"/>
      <c r="L813"/>
      <c r="M813"/>
    </row>
    <row r="814" spans="9:13" ht="12.75">
      <c r="I814"/>
      <c r="K814"/>
      <c r="L814"/>
      <c r="M814"/>
    </row>
    <row r="815" spans="9:13" ht="12.75">
      <c r="I815"/>
      <c r="K815"/>
      <c r="L815"/>
      <c r="M815"/>
    </row>
    <row r="816" spans="9:13" ht="12.75">
      <c r="I816"/>
      <c r="K816"/>
      <c r="L816"/>
      <c r="M816"/>
    </row>
    <row r="817" spans="9:13" ht="12.75">
      <c r="I817"/>
      <c r="K817"/>
      <c r="L817"/>
      <c r="M817"/>
    </row>
    <row r="818" spans="9:13" ht="12.75">
      <c r="I818"/>
      <c r="K818"/>
      <c r="L818"/>
      <c r="M818"/>
    </row>
    <row r="819" spans="9:13" ht="12.75">
      <c r="I819"/>
      <c r="K819"/>
      <c r="L819"/>
      <c r="M819"/>
    </row>
    <row r="820" spans="9:13" ht="12.75">
      <c r="I820"/>
      <c r="K820"/>
      <c r="L820"/>
      <c r="M820"/>
    </row>
    <row r="821" spans="9:13" ht="12.75">
      <c r="I821"/>
      <c r="K821"/>
      <c r="L821"/>
      <c r="M821"/>
    </row>
    <row r="822" spans="9:13" ht="12.75">
      <c r="I822"/>
      <c r="K822"/>
      <c r="L822"/>
      <c r="M822"/>
    </row>
    <row r="823" spans="9:13" ht="12.75">
      <c r="I823"/>
      <c r="K823"/>
      <c r="L823"/>
      <c r="M823"/>
    </row>
    <row r="824" spans="9:13" ht="12.75">
      <c r="I824"/>
      <c r="K824"/>
      <c r="L824"/>
      <c r="M824"/>
    </row>
    <row r="825" spans="9:13" ht="12.75">
      <c r="I825"/>
      <c r="K825"/>
      <c r="L825"/>
      <c r="M825"/>
    </row>
    <row r="826" spans="9:13" ht="12.75">
      <c r="I826"/>
      <c r="K826"/>
      <c r="L826"/>
      <c r="M826"/>
    </row>
    <row r="827" spans="9:13" ht="12.75">
      <c r="I827"/>
      <c r="K827"/>
      <c r="L827"/>
      <c r="M827"/>
    </row>
    <row r="828" spans="9:13" ht="12.75">
      <c r="I828"/>
      <c r="K828"/>
      <c r="L828"/>
      <c r="M828"/>
    </row>
    <row r="829" spans="9:13" ht="12.75">
      <c r="I829"/>
      <c r="K829"/>
      <c r="L829"/>
      <c r="M829"/>
    </row>
    <row r="830" spans="9:13" ht="12.75">
      <c r="I830"/>
      <c r="K830"/>
      <c r="L830"/>
      <c r="M830"/>
    </row>
    <row r="831" spans="9:13" ht="12.75">
      <c r="I831"/>
      <c r="K831"/>
      <c r="L831"/>
      <c r="M831"/>
    </row>
    <row r="832" spans="9:13" ht="12.75">
      <c r="I832"/>
      <c r="K832"/>
      <c r="L832"/>
      <c r="M832"/>
    </row>
    <row r="833" spans="9:13" ht="12.75">
      <c r="I833"/>
      <c r="K833"/>
      <c r="L833"/>
      <c r="M833"/>
    </row>
    <row r="834" spans="9:13" ht="12.75">
      <c r="I834"/>
      <c r="K834"/>
      <c r="L834"/>
      <c r="M834"/>
    </row>
    <row r="835" spans="9:13" ht="12.75">
      <c r="I835"/>
      <c r="K835"/>
      <c r="L835"/>
      <c r="M835"/>
    </row>
    <row r="836" spans="9:13" ht="12.75">
      <c r="I836"/>
      <c r="K836"/>
      <c r="L836"/>
      <c r="M836"/>
    </row>
    <row r="837" spans="9:13" ht="12.75">
      <c r="I837"/>
      <c r="K837"/>
      <c r="L837"/>
      <c r="M837"/>
    </row>
    <row r="838" spans="9:13" ht="12.75">
      <c r="I838"/>
      <c r="K838"/>
      <c r="L838"/>
      <c r="M838"/>
    </row>
    <row r="839" spans="9:13" ht="12.75">
      <c r="I839"/>
      <c r="K839"/>
      <c r="L839"/>
      <c r="M839"/>
    </row>
    <row r="840" spans="9:13" ht="12.75">
      <c r="I840"/>
      <c r="K840"/>
      <c r="L840"/>
      <c r="M840"/>
    </row>
    <row r="841" spans="9:13" ht="12.75">
      <c r="I841"/>
      <c r="K841"/>
      <c r="L841"/>
      <c r="M841"/>
    </row>
    <row r="842" spans="9:13" ht="12.75">
      <c r="I842"/>
      <c r="K842"/>
      <c r="L842"/>
      <c r="M842"/>
    </row>
    <row r="843" spans="9:13" ht="12.75">
      <c r="I843"/>
      <c r="K843"/>
      <c r="L843"/>
      <c r="M843"/>
    </row>
    <row r="844" spans="9:13" ht="12.75">
      <c r="I844"/>
      <c r="K844"/>
      <c r="L844"/>
      <c r="M844"/>
    </row>
    <row r="845" spans="9:13" ht="12.75">
      <c r="I845"/>
      <c r="K845"/>
      <c r="L845"/>
      <c r="M845"/>
    </row>
    <row r="846" spans="9:13" ht="12.75">
      <c r="I846"/>
      <c r="K846"/>
      <c r="L846"/>
      <c r="M846"/>
    </row>
    <row r="847" spans="9:13" ht="12.75">
      <c r="I847"/>
      <c r="K847"/>
      <c r="L847"/>
      <c r="M847"/>
    </row>
    <row r="848" spans="9:13" ht="12.75">
      <c r="I848"/>
      <c r="K848"/>
      <c r="L848"/>
      <c r="M848"/>
    </row>
    <row r="849" spans="9:13" ht="12.75">
      <c r="I849"/>
      <c r="K849"/>
      <c r="L849"/>
      <c r="M849"/>
    </row>
    <row r="850" spans="9:13" ht="12.75">
      <c r="I850"/>
      <c r="K850"/>
      <c r="L850"/>
      <c r="M850"/>
    </row>
    <row r="851" spans="9:13" ht="12.75">
      <c r="I851"/>
      <c r="K851"/>
      <c r="L851"/>
      <c r="M851"/>
    </row>
    <row r="852" spans="9:13" ht="12.75">
      <c r="I852"/>
      <c r="K852"/>
      <c r="L852"/>
      <c r="M852"/>
    </row>
    <row r="853" spans="9:13" ht="12.75">
      <c r="I853"/>
      <c r="K853"/>
      <c r="L853"/>
      <c r="M853"/>
    </row>
    <row r="854" spans="9:13" ht="12.75">
      <c r="I854"/>
      <c r="K854"/>
      <c r="L854"/>
      <c r="M854"/>
    </row>
    <row r="855" spans="9:13" ht="12.75">
      <c r="I855"/>
      <c r="K855"/>
      <c r="L855"/>
      <c r="M855"/>
    </row>
    <row r="856" spans="9:13" ht="12.75">
      <c r="I856"/>
      <c r="K856"/>
      <c r="L856"/>
      <c r="M856"/>
    </row>
    <row r="857" spans="9:13" ht="12.75">
      <c r="I857"/>
      <c r="K857"/>
      <c r="L857"/>
      <c r="M857"/>
    </row>
    <row r="858" spans="9:13" ht="12.75">
      <c r="I858"/>
      <c r="K858"/>
      <c r="L858"/>
      <c r="M858"/>
    </row>
    <row r="859" spans="9:13" ht="12.75">
      <c r="I859"/>
      <c r="K859"/>
      <c r="L859"/>
      <c r="M859"/>
    </row>
    <row r="860" spans="9:13" ht="12.75">
      <c r="I860"/>
      <c r="K860"/>
      <c r="L860"/>
      <c r="M860"/>
    </row>
    <row r="861" spans="9:13" ht="12.75">
      <c r="I861"/>
      <c r="K861"/>
      <c r="L861"/>
      <c r="M861"/>
    </row>
    <row r="862" spans="9:13" ht="12.75">
      <c r="I862"/>
      <c r="K862"/>
      <c r="L862"/>
      <c r="M862"/>
    </row>
    <row r="863" spans="9:13" ht="12.75">
      <c r="I863"/>
      <c r="K863"/>
      <c r="L863"/>
      <c r="M863"/>
    </row>
    <row r="864" spans="9:13" ht="12.75">
      <c r="I864"/>
      <c r="K864"/>
      <c r="L864"/>
      <c r="M864"/>
    </row>
    <row r="865" spans="9:13" ht="12.75">
      <c r="I865"/>
      <c r="K865"/>
      <c r="L865"/>
      <c r="M865"/>
    </row>
    <row r="866" spans="9:13" ht="12.75">
      <c r="I866"/>
      <c r="K866"/>
      <c r="L866"/>
      <c r="M866"/>
    </row>
    <row r="867" spans="9:13" ht="12.75">
      <c r="I867"/>
      <c r="K867"/>
      <c r="L867"/>
      <c r="M867"/>
    </row>
    <row r="868" spans="9:13" ht="12.75">
      <c r="I868"/>
      <c r="K868"/>
      <c r="L868"/>
      <c r="M868"/>
    </row>
    <row r="869" spans="9:13" ht="12.75">
      <c r="I869"/>
      <c r="K869"/>
      <c r="L869"/>
      <c r="M869"/>
    </row>
    <row r="870" spans="9:13" ht="12.75">
      <c r="I870"/>
      <c r="K870"/>
      <c r="L870"/>
      <c r="M870"/>
    </row>
    <row r="871" spans="9:13" ht="12.75">
      <c r="I871"/>
      <c r="K871"/>
      <c r="L871"/>
      <c r="M871"/>
    </row>
    <row r="872" spans="9:13" ht="12.75">
      <c r="I872"/>
      <c r="K872"/>
      <c r="L872"/>
      <c r="M872"/>
    </row>
    <row r="873" spans="9:13" ht="12.75">
      <c r="I873"/>
      <c r="K873"/>
      <c r="L873"/>
      <c r="M873"/>
    </row>
    <row r="874" spans="9:13" ht="12.75">
      <c r="I874"/>
      <c r="K874"/>
      <c r="L874"/>
      <c r="M874"/>
    </row>
    <row r="875" spans="9:13" ht="12.75">
      <c r="I875"/>
      <c r="K875"/>
      <c r="L875"/>
      <c r="M875"/>
    </row>
    <row r="876" spans="9:13" ht="12.75">
      <c r="I876"/>
      <c r="K876"/>
      <c r="L876"/>
      <c r="M876"/>
    </row>
    <row r="877" spans="9:13" ht="12.75">
      <c r="I877"/>
      <c r="K877"/>
      <c r="L877"/>
      <c r="M877"/>
    </row>
    <row r="878" spans="9:13" ht="12.75">
      <c r="I878"/>
      <c r="K878"/>
      <c r="L878"/>
      <c r="M878"/>
    </row>
    <row r="879" spans="9:13" ht="12.75">
      <c r="I879"/>
      <c r="K879"/>
      <c r="L879"/>
      <c r="M879"/>
    </row>
    <row r="880" spans="9:13" ht="12.75">
      <c r="I880"/>
      <c r="K880"/>
      <c r="L880"/>
      <c r="M880"/>
    </row>
    <row r="881" spans="9:13" ht="12.75">
      <c r="I881"/>
      <c r="K881"/>
      <c r="L881"/>
      <c r="M881"/>
    </row>
    <row r="882" spans="9:13" ht="12.75">
      <c r="I882"/>
      <c r="K882"/>
      <c r="L882"/>
      <c r="M882"/>
    </row>
    <row r="883" spans="9:13" ht="12.75">
      <c r="I883"/>
      <c r="K883"/>
      <c r="L883"/>
      <c r="M883"/>
    </row>
    <row r="884" spans="9:13" ht="12.75">
      <c r="I884"/>
      <c r="K884"/>
      <c r="L884"/>
      <c r="M884"/>
    </row>
    <row r="885" spans="9:13" ht="12.75">
      <c r="I885"/>
      <c r="K885"/>
      <c r="L885"/>
      <c r="M885"/>
    </row>
    <row r="886" spans="9:13" ht="12.75">
      <c r="I886"/>
      <c r="K886"/>
      <c r="L886"/>
      <c r="M886"/>
    </row>
    <row r="887" spans="9:13" ht="12.75">
      <c r="I887"/>
      <c r="K887"/>
      <c r="L887"/>
      <c r="M887"/>
    </row>
    <row r="888" spans="9:13" ht="12.75">
      <c r="I888"/>
      <c r="K888"/>
      <c r="L888"/>
      <c r="M888"/>
    </row>
    <row r="889" spans="9:13" ht="12.75">
      <c r="I889"/>
      <c r="K889"/>
      <c r="L889"/>
      <c r="M889"/>
    </row>
    <row r="890" spans="9:13" ht="12.75">
      <c r="I890"/>
      <c r="K890"/>
      <c r="L890"/>
      <c r="M890"/>
    </row>
    <row r="891" spans="9:13" ht="12.75">
      <c r="I891"/>
      <c r="K891"/>
      <c r="L891"/>
      <c r="M891"/>
    </row>
    <row r="892" spans="9:13" ht="12.75">
      <c r="I892"/>
      <c r="K892"/>
      <c r="L892"/>
      <c r="M892"/>
    </row>
    <row r="893" spans="9:13" ht="12.75">
      <c r="I893"/>
      <c r="K893"/>
      <c r="L893"/>
      <c r="M893"/>
    </row>
    <row r="894" spans="9:13" ht="12.75">
      <c r="I894"/>
      <c r="K894"/>
      <c r="L894"/>
      <c r="M894"/>
    </row>
    <row r="895" spans="9:13" ht="12.75">
      <c r="I895"/>
      <c r="K895"/>
      <c r="L895"/>
      <c r="M895"/>
    </row>
    <row r="896" spans="9:13" ht="12.75">
      <c r="I896"/>
      <c r="K896"/>
      <c r="L896"/>
      <c r="M896"/>
    </row>
    <row r="897" spans="9:13" ht="12.75">
      <c r="I897"/>
      <c r="K897"/>
      <c r="L897"/>
      <c r="M897"/>
    </row>
    <row r="898" spans="9:13" ht="12.75">
      <c r="I898"/>
      <c r="K898"/>
      <c r="L898"/>
      <c r="M898"/>
    </row>
    <row r="899" spans="9:13" ht="12.75">
      <c r="I899"/>
      <c r="K899"/>
      <c r="L899"/>
      <c r="M899"/>
    </row>
    <row r="900" spans="9:13" ht="12.75">
      <c r="I900"/>
      <c r="K900"/>
      <c r="L900"/>
      <c r="M900"/>
    </row>
    <row r="901" spans="9:13" ht="12.75">
      <c r="I901"/>
      <c r="K901"/>
      <c r="L901"/>
      <c r="M901"/>
    </row>
    <row r="902" spans="9:13" ht="12.75">
      <c r="I902"/>
      <c r="K902"/>
      <c r="L902"/>
      <c r="M902"/>
    </row>
    <row r="903" spans="9:13" ht="12.75">
      <c r="I903"/>
      <c r="K903"/>
      <c r="L903"/>
      <c r="M903"/>
    </row>
    <row r="904" spans="9:13" ht="12.75">
      <c r="I904"/>
      <c r="K904"/>
      <c r="L904"/>
      <c r="M904"/>
    </row>
    <row r="905" spans="9:13" ht="12.75">
      <c r="I905"/>
      <c r="K905"/>
      <c r="L905"/>
      <c r="M905"/>
    </row>
    <row r="906" spans="9:13" ht="12.75">
      <c r="I906"/>
      <c r="K906"/>
      <c r="L906"/>
      <c r="M906"/>
    </row>
    <row r="907" spans="9:13" ht="12.75">
      <c r="I907"/>
      <c r="K907"/>
      <c r="L907"/>
      <c r="M907"/>
    </row>
    <row r="908" spans="9:13" ht="12.75">
      <c r="I908"/>
      <c r="K908"/>
      <c r="L908"/>
      <c r="M908"/>
    </row>
    <row r="909" spans="9:13" ht="12.75">
      <c r="I909"/>
      <c r="K909"/>
      <c r="L909"/>
      <c r="M909"/>
    </row>
    <row r="910" spans="9:13" ht="12.75">
      <c r="I910"/>
      <c r="K910"/>
      <c r="L910"/>
      <c r="M910"/>
    </row>
    <row r="911" spans="9:13" ht="12.75">
      <c r="I911"/>
      <c r="K911"/>
      <c r="L911"/>
      <c r="M911"/>
    </row>
    <row r="912" spans="9:13" ht="12.75">
      <c r="I912"/>
      <c r="K912"/>
      <c r="L912"/>
      <c r="M912"/>
    </row>
    <row r="913" spans="9:13" ht="12.75">
      <c r="I913"/>
      <c r="K913"/>
      <c r="L913"/>
      <c r="M913"/>
    </row>
    <row r="914" spans="9:13" ht="12.75">
      <c r="I914"/>
      <c r="K914"/>
      <c r="L914"/>
      <c r="M914"/>
    </row>
    <row r="915" spans="9:13" ht="12.75">
      <c r="I915"/>
      <c r="K915"/>
      <c r="L915"/>
      <c r="M915"/>
    </row>
    <row r="916" spans="9:13" ht="12.75">
      <c r="I916"/>
      <c r="K916"/>
      <c r="L916"/>
      <c r="M916"/>
    </row>
    <row r="917" spans="9:13" ht="12.75">
      <c r="I917"/>
      <c r="K917"/>
      <c r="L917"/>
      <c r="M917"/>
    </row>
    <row r="918" spans="9:13" ht="12.75">
      <c r="I918"/>
      <c r="K918"/>
      <c r="L918"/>
      <c r="M918"/>
    </row>
    <row r="919" spans="9:13" ht="12.75">
      <c r="I919"/>
      <c r="K919"/>
      <c r="L919"/>
      <c r="M919"/>
    </row>
    <row r="920" spans="9:13" ht="12.75">
      <c r="I920"/>
      <c r="K920"/>
      <c r="L920"/>
      <c r="M920"/>
    </row>
    <row r="921" spans="9:13" ht="12.75">
      <c r="I921"/>
      <c r="K921"/>
      <c r="L921"/>
      <c r="M921"/>
    </row>
    <row r="922" spans="9:13" ht="12.75">
      <c r="I922"/>
      <c r="K922"/>
      <c r="L922"/>
      <c r="M922"/>
    </row>
    <row r="923" spans="9:13" ht="12.75">
      <c r="I923"/>
      <c r="K923"/>
      <c r="L923"/>
      <c r="M923"/>
    </row>
    <row r="924" spans="9:13" ht="12.75">
      <c r="I924"/>
      <c r="K924"/>
      <c r="L924"/>
      <c r="M924"/>
    </row>
    <row r="925" spans="9:13" ht="12.75">
      <c r="I925"/>
      <c r="K925"/>
      <c r="L925"/>
      <c r="M925"/>
    </row>
    <row r="926" spans="9:13" ht="12.75">
      <c r="I926"/>
      <c r="K926"/>
      <c r="L926"/>
      <c r="M926"/>
    </row>
    <row r="927" spans="9:13" ht="12.75">
      <c r="I927"/>
      <c r="K927"/>
      <c r="L927"/>
      <c r="M927"/>
    </row>
    <row r="928" spans="9:13" ht="12.75">
      <c r="I928"/>
      <c r="K928"/>
      <c r="L928"/>
      <c r="M928"/>
    </row>
    <row r="929" spans="9:13" ht="12.75">
      <c r="I929"/>
      <c r="K929"/>
      <c r="L929"/>
      <c r="M929"/>
    </row>
    <row r="930" spans="9:13" ht="12.75">
      <c r="I930"/>
      <c r="K930"/>
      <c r="L930"/>
      <c r="M930"/>
    </row>
    <row r="931" spans="9:13" ht="12.75">
      <c r="I931"/>
      <c r="K931"/>
      <c r="L931"/>
      <c r="M931"/>
    </row>
    <row r="932" spans="9:13" ht="12.75">
      <c r="I932"/>
      <c r="K932"/>
      <c r="L932"/>
      <c r="M932"/>
    </row>
    <row r="933" spans="9:13" ht="12.75">
      <c r="I933"/>
      <c r="K933"/>
      <c r="L933"/>
      <c r="M933"/>
    </row>
    <row r="934" spans="9:13" ht="12.75">
      <c r="I934"/>
      <c r="K934"/>
      <c r="L934"/>
      <c r="M934"/>
    </row>
    <row r="935" spans="9:13" ht="12.75">
      <c r="I935"/>
      <c r="K935"/>
      <c r="L935"/>
      <c r="M935"/>
    </row>
    <row r="936" spans="9:13" ht="12.75">
      <c r="I936"/>
      <c r="K936"/>
      <c r="L936"/>
      <c r="M936"/>
    </row>
    <row r="937" spans="9:13" ht="12.75">
      <c r="I937"/>
      <c r="K937"/>
      <c r="L937"/>
      <c r="M937"/>
    </row>
    <row r="938" spans="9:13" ht="12.75">
      <c r="I938"/>
      <c r="K938"/>
      <c r="L938"/>
      <c r="M938"/>
    </row>
    <row r="939" spans="9:13" ht="12.75">
      <c r="I939"/>
      <c r="K939"/>
      <c r="L939"/>
      <c r="M939"/>
    </row>
    <row r="940" spans="9:13" ht="12.75">
      <c r="I940"/>
      <c r="K940"/>
      <c r="L940"/>
      <c r="M940"/>
    </row>
    <row r="941" spans="9:13" ht="12.75">
      <c r="I941"/>
      <c r="K941"/>
      <c r="L941"/>
      <c r="M941"/>
    </row>
    <row r="942" spans="9:13" ht="12.75">
      <c r="I942"/>
      <c r="K942"/>
      <c r="L942"/>
      <c r="M942"/>
    </row>
    <row r="943" spans="9:13" ht="12.75">
      <c r="I943"/>
      <c r="K943"/>
      <c r="L943"/>
      <c r="M943"/>
    </row>
    <row r="944" spans="9:13" ht="12.75">
      <c r="I944"/>
      <c r="K944"/>
      <c r="L944"/>
      <c r="M944"/>
    </row>
    <row r="945" spans="9:13" ht="12.75">
      <c r="I945"/>
      <c r="K945"/>
      <c r="L945"/>
      <c r="M945"/>
    </row>
    <row r="946" spans="9:13" ht="12.75">
      <c r="I946"/>
      <c r="K946"/>
      <c r="L946"/>
      <c r="M946"/>
    </row>
    <row r="947" spans="9:13" ht="12.75">
      <c r="I947"/>
      <c r="K947"/>
      <c r="L947"/>
      <c r="M947"/>
    </row>
    <row r="948" spans="9:13" ht="12.75">
      <c r="I948"/>
      <c r="K948"/>
      <c r="L948"/>
      <c r="M948"/>
    </row>
    <row r="949" spans="9:13" ht="12.75">
      <c r="I949"/>
      <c r="K949"/>
      <c r="L949"/>
      <c r="M949"/>
    </row>
    <row r="950" spans="9:13" ht="12.75">
      <c r="I950"/>
      <c r="K950"/>
      <c r="L950"/>
      <c r="M950"/>
    </row>
    <row r="951" spans="9:13" ht="12.75">
      <c r="I951"/>
      <c r="K951"/>
      <c r="L951"/>
      <c r="M951"/>
    </row>
    <row r="952" spans="9:13" ht="12.75">
      <c r="I952"/>
      <c r="K952"/>
      <c r="L952"/>
      <c r="M952"/>
    </row>
    <row r="953" spans="9:13" ht="12.75">
      <c r="I953"/>
      <c r="K953"/>
      <c r="L953"/>
      <c r="M953"/>
    </row>
  </sheetData>
  <sheetProtection/>
  <mergeCells count="11">
    <mergeCell ref="D6:D8"/>
    <mergeCell ref="E6:E8"/>
    <mergeCell ref="F6:F8"/>
    <mergeCell ref="G6:G8"/>
    <mergeCell ref="L6:M7"/>
    <mergeCell ref="N6:N8"/>
    <mergeCell ref="J9:K9"/>
    <mergeCell ref="L9:M9"/>
    <mergeCell ref="H6:H8"/>
    <mergeCell ref="J6:K7"/>
    <mergeCell ref="I6:I8"/>
  </mergeCells>
  <printOptions horizontalCentered="1"/>
  <pageMargins left="0.3937007874015748" right="0.3937007874015748" top="0.3937007874015748" bottom="0.3937007874015748" header="0.5118110236220472" footer="0.31496062992125984"/>
  <pageSetup horizontalDpi="600" verticalDpi="600" orientation="portrait" paperSize="9" scale="52" r:id="rId1"/>
  <headerFooter alignWithMargins="0">
    <oddFooter>&amp;C&amp;P. oldal</oddFooter>
  </headerFooter>
  <rowBreaks count="2" manualBreakCount="2">
    <brk id="107" max="13" man="1"/>
    <brk id="211" max="13" man="1"/>
  </rowBreaks>
</worksheet>
</file>

<file path=xl/worksheets/sheet4.xml><?xml version="1.0" encoding="utf-8"?>
<worksheet xmlns="http://schemas.openxmlformats.org/spreadsheetml/2006/main" xmlns:r="http://schemas.openxmlformats.org/officeDocument/2006/relationships">
  <dimension ref="A1:W95"/>
  <sheetViews>
    <sheetView zoomScalePageLayoutView="0" workbookViewId="0" topLeftCell="A1">
      <selection activeCell="A1" sqref="A1"/>
    </sheetView>
  </sheetViews>
  <sheetFormatPr defaultColWidth="9.140625" defaultRowHeight="12.75"/>
  <cols>
    <col min="1" max="1" width="42.421875" style="0" customWidth="1"/>
    <col min="2" max="2" width="7.57421875" style="0" customWidth="1"/>
    <col min="3" max="3" width="10.7109375" style="181" customWidth="1"/>
    <col min="4" max="14" width="10.7109375" style="0" customWidth="1"/>
    <col min="15" max="15" width="9.8515625" style="0" bestFit="1" customWidth="1"/>
  </cols>
  <sheetData>
    <row r="1" spans="1:14" ht="15.75">
      <c r="A1" s="4" t="s">
        <v>765</v>
      </c>
      <c r="B1" s="4"/>
      <c r="C1" s="6"/>
      <c r="D1" s="4"/>
      <c r="E1" s="4"/>
      <c r="F1" s="4"/>
      <c r="G1" s="4"/>
      <c r="H1" s="5"/>
      <c r="I1" s="5"/>
      <c r="J1" s="5"/>
      <c r="K1" s="5"/>
      <c r="L1" s="5"/>
      <c r="M1" s="5"/>
      <c r="N1" s="5"/>
    </row>
    <row r="2" spans="1:14" ht="15.75">
      <c r="A2" s="4"/>
      <c r="B2" s="4"/>
      <c r="C2" s="6"/>
      <c r="D2" s="4"/>
      <c r="E2" s="4"/>
      <c r="F2" s="4"/>
      <c r="G2" s="4"/>
      <c r="H2" s="5"/>
      <c r="I2" s="5"/>
      <c r="J2" s="5"/>
      <c r="K2" s="5"/>
      <c r="L2" s="5"/>
      <c r="M2" s="5"/>
      <c r="N2" s="5"/>
    </row>
    <row r="3" spans="1:14" ht="15.75">
      <c r="A3" s="4"/>
      <c r="B3" s="4"/>
      <c r="C3" s="6"/>
      <c r="D3" s="4"/>
      <c r="E3" s="4"/>
      <c r="F3" s="6"/>
      <c r="G3" s="6"/>
      <c r="H3" s="6" t="s">
        <v>36</v>
      </c>
      <c r="I3" s="5"/>
      <c r="J3" s="5"/>
      <c r="K3" s="5"/>
      <c r="L3" s="5"/>
      <c r="M3" s="5"/>
      <c r="N3" s="5"/>
    </row>
    <row r="4" spans="1:14" ht="15.75">
      <c r="A4" s="4"/>
      <c r="B4" s="4"/>
      <c r="C4" s="6"/>
      <c r="D4" s="4"/>
      <c r="E4" s="4"/>
      <c r="F4" s="6"/>
      <c r="G4" s="6"/>
      <c r="H4" s="6" t="s">
        <v>551</v>
      </c>
      <c r="I4" s="5"/>
      <c r="J4" s="5"/>
      <c r="K4" s="5"/>
      <c r="L4" s="5"/>
      <c r="M4" s="5"/>
      <c r="N4" s="5"/>
    </row>
    <row r="5" spans="1:14" ht="15.75">
      <c r="A5" s="6"/>
      <c r="B5" s="6"/>
      <c r="C5" s="6"/>
      <c r="D5" s="4"/>
      <c r="E5" s="4"/>
      <c r="F5" s="6"/>
      <c r="G5" s="6"/>
      <c r="H5" s="6" t="s">
        <v>2</v>
      </c>
      <c r="I5" s="5"/>
      <c r="J5" s="5"/>
      <c r="K5" s="5"/>
      <c r="L5" s="5"/>
      <c r="M5" s="5"/>
      <c r="N5" s="5"/>
    </row>
    <row r="6" spans="1:14" ht="12.75">
      <c r="A6" s="5"/>
      <c r="B6" s="5"/>
      <c r="C6" s="179"/>
      <c r="D6" s="5"/>
      <c r="E6" s="5"/>
      <c r="F6" s="5"/>
      <c r="G6" s="5"/>
      <c r="H6" s="5"/>
      <c r="I6" s="5"/>
      <c r="J6" s="5"/>
      <c r="K6" s="5"/>
      <c r="L6" s="5"/>
      <c r="M6" s="5" t="s">
        <v>28</v>
      </c>
      <c r="N6" s="5"/>
    </row>
    <row r="7" spans="1:14" ht="12.75" customHeight="1">
      <c r="A7" s="7" t="s">
        <v>29</v>
      </c>
      <c r="B7" s="7"/>
      <c r="C7" s="7" t="s">
        <v>30</v>
      </c>
      <c r="D7" s="738" t="s">
        <v>515</v>
      </c>
      <c r="E7" s="738" t="s">
        <v>204</v>
      </c>
      <c r="F7" s="738" t="s">
        <v>516</v>
      </c>
      <c r="G7" s="738" t="s">
        <v>517</v>
      </c>
      <c r="H7" s="738" t="s">
        <v>177</v>
      </c>
      <c r="I7" s="738" t="s">
        <v>179</v>
      </c>
      <c r="J7" s="746" t="s">
        <v>206</v>
      </c>
      <c r="K7" s="742"/>
      <c r="L7" s="746" t="s">
        <v>207</v>
      </c>
      <c r="M7" s="742"/>
      <c r="N7" s="738" t="s">
        <v>208</v>
      </c>
    </row>
    <row r="8" spans="1:14" ht="12.75">
      <c r="A8" s="18" t="s">
        <v>31</v>
      </c>
      <c r="B8" s="18"/>
      <c r="C8" s="18" t="s">
        <v>32</v>
      </c>
      <c r="D8" s="739"/>
      <c r="E8" s="739"/>
      <c r="F8" s="739"/>
      <c r="G8" s="739"/>
      <c r="H8" s="739"/>
      <c r="I8" s="739"/>
      <c r="J8" s="741"/>
      <c r="K8" s="743"/>
      <c r="L8" s="741"/>
      <c r="M8" s="743"/>
      <c r="N8" s="739"/>
    </row>
    <row r="9" spans="1:14" ht="12.75">
      <c r="A9" s="8"/>
      <c r="B9" s="8"/>
      <c r="C9" s="8" t="s">
        <v>33</v>
      </c>
      <c r="D9" s="740"/>
      <c r="E9" s="740"/>
      <c r="F9" s="740"/>
      <c r="G9" s="740"/>
      <c r="H9" s="740"/>
      <c r="I9" s="740"/>
      <c r="J9" s="193" t="s">
        <v>162</v>
      </c>
      <c r="K9" s="193" t="s">
        <v>124</v>
      </c>
      <c r="L9" s="193" t="s">
        <v>162</v>
      </c>
      <c r="M9" s="193" t="s">
        <v>124</v>
      </c>
      <c r="N9" s="740"/>
    </row>
    <row r="10" spans="1:14" ht="12.75">
      <c r="A10" s="7" t="s">
        <v>8</v>
      </c>
      <c r="B10" s="7"/>
      <c r="C10" s="7" t="s">
        <v>9</v>
      </c>
      <c r="D10" s="7" t="s">
        <v>10</v>
      </c>
      <c r="E10" s="7" t="s">
        <v>11</v>
      </c>
      <c r="F10" s="7" t="s">
        <v>12</v>
      </c>
      <c r="G10" s="9" t="s">
        <v>13</v>
      </c>
      <c r="H10" s="7" t="s">
        <v>14</v>
      </c>
      <c r="I10" s="9" t="s">
        <v>15</v>
      </c>
      <c r="J10" s="747" t="s">
        <v>16</v>
      </c>
      <c r="K10" s="748"/>
      <c r="L10" s="747" t="s">
        <v>17</v>
      </c>
      <c r="M10" s="748"/>
      <c r="N10" s="18">
        <v>11</v>
      </c>
    </row>
    <row r="11" spans="1:14" ht="12.75">
      <c r="A11" s="13" t="s">
        <v>220</v>
      </c>
      <c r="B11" s="27"/>
      <c r="C11" s="7"/>
      <c r="D11" s="113"/>
      <c r="E11" s="110"/>
      <c r="F11" s="113"/>
      <c r="G11" s="110"/>
      <c r="H11" s="113"/>
      <c r="I11" s="110"/>
      <c r="J11" s="113"/>
      <c r="K11" s="110"/>
      <c r="L11" s="113"/>
      <c r="M11" s="110"/>
      <c r="N11" s="112"/>
    </row>
    <row r="12" spans="1:14" ht="12.75">
      <c r="A12" s="11" t="s">
        <v>46</v>
      </c>
      <c r="B12" s="31" t="s">
        <v>166</v>
      </c>
      <c r="C12" s="229">
        <f>SUM(D12:N12)</f>
        <v>2015</v>
      </c>
      <c r="D12" s="114"/>
      <c r="E12" s="87">
        <v>0</v>
      </c>
      <c r="F12" s="114">
        <v>0</v>
      </c>
      <c r="G12" s="87">
        <v>0</v>
      </c>
      <c r="H12" s="114">
        <v>1999</v>
      </c>
      <c r="I12" s="87">
        <v>16</v>
      </c>
      <c r="J12" s="114">
        <v>0</v>
      </c>
      <c r="K12" s="87">
        <v>0</v>
      </c>
      <c r="L12" s="114">
        <v>0</v>
      </c>
      <c r="M12" s="87">
        <v>0</v>
      </c>
      <c r="N12" s="107">
        <v>0</v>
      </c>
    </row>
    <row r="13" spans="1:14" ht="12.75">
      <c r="A13" s="11" t="s">
        <v>493</v>
      </c>
      <c r="B13" s="31"/>
      <c r="C13" s="229">
        <f>SUM(D13:N13)</f>
        <v>4030</v>
      </c>
      <c r="D13" s="114"/>
      <c r="E13" s="87"/>
      <c r="F13" s="114"/>
      <c r="G13" s="87"/>
      <c r="H13" s="114">
        <v>3998</v>
      </c>
      <c r="I13" s="87">
        <v>32</v>
      </c>
      <c r="J13" s="114"/>
      <c r="K13" s="87"/>
      <c r="L13" s="114"/>
      <c r="M13" s="87"/>
      <c r="N13" s="107"/>
    </row>
    <row r="14" spans="1:14" ht="12.75">
      <c r="A14" s="11" t="s">
        <v>590</v>
      </c>
      <c r="B14" s="31"/>
      <c r="C14" s="229">
        <f>SUM(D14:N14)</f>
        <v>-2015</v>
      </c>
      <c r="D14" s="114"/>
      <c r="E14" s="87"/>
      <c r="F14" s="114"/>
      <c r="G14" s="87"/>
      <c r="H14" s="114">
        <v>-1999</v>
      </c>
      <c r="I14" s="87">
        <v>-16</v>
      </c>
      <c r="J14" s="114"/>
      <c r="K14" s="87"/>
      <c r="L14" s="114"/>
      <c r="M14" s="87"/>
      <c r="N14" s="107"/>
    </row>
    <row r="15" spans="1:14" ht="12.75">
      <c r="A15" s="11" t="s">
        <v>607</v>
      </c>
      <c r="B15" s="31"/>
      <c r="C15" s="229">
        <f>SUM(D15:N15)</f>
        <v>2175</v>
      </c>
      <c r="D15" s="114"/>
      <c r="E15" s="87"/>
      <c r="F15" s="114"/>
      <c r="G15" s="87"/>
      <c r="H15" s="114">
        <v>2175</v>
      </c>
      <c r="I15" s="87"/>
      <c r="J15" s="114"/>
      <c r="K15" s="87"/>
      <c r="L15" s="114"/>
      <c r="M15" s="87"/>
      <c r="N15" s="107"/>
    </row>
    <row r="16" spans="1:14" ht="12.75">
      <c r="A16" s="11" t="s">
        <v>521</v>
      </c>
      <c r="B16" s="31"/>
      <c r="C16" s="229">
        <f>SUM(C14:C15)</f>
        <v>160</v>
      </c>
      <c r="D16" s="229">
        <f aca="true" t="shared" si="0" ref="D16:N16">SUM(D14:D15)</f>
        <v>0</v>
      </c>
      <c r="E16" s="229">
        <f t="shared" si="0"/>
        <v>0</v>
      </c>
      <c r="F16" s="229">
        <f t="shared" si="0"/>
        <v>0</v>
      </c>
      <c r="G16" s="229">
        <f t="shared" si="0"/>
        <v>0</v>
      </c>
      <c r="H16" s="229">
        <f t="shared" si="0"/>
        <v>176</v>
      </c>
      <c r="I16" s="229">
        <f t="shared" si="0"/>
        <v>-16</v>
      </c>
      <c r="J16" s="229">
        <f t="shared" si="0"/>
        <v>0</v>
      </c>
      <c r="K16" s="229">
        <f t="shared" si="0"/>
        <v>0</v>
      </c>
      <c r="L16" s="229">
        <f t="shared" si="0"/>
        <v>0</v>
      </c>
      <c r="M16" s="229">
        <f t="shared" si="0"/>
        <v>0</v>
      </c>
      <c r="N16" s="229">
        <f t="shared" si="0"/>
        <v>0</v>
      </c>
    </row>
    <row r="17" spans="1:14" ht="12.75">
      <c r="A17" s="11" t="s">
        <v>557</v>
      </c>
      <c r="B17" s="31"/>
      <c r="C17" s="229">
        <f>SUM(C13,C16)</f>
        <v>4190</v>
      </c>
      <c r="D17" s="229">
        <f aca="true" t="shared" si="1" ref="D17:N17">SUM(D13,D16)</f>
        <v>0</v>
      </c>
      <c r="E17" s="229">
        <f t="shared" si="1"/>
        <v>0</v>
      </c>
      <c r="F17" s="229">
        <f t="shared" si="1"/>
        <v>0</v>
      </c>
      <c r="G17" s="229">
        <f t="shared" si="1"/>
        <v>0</v>
      </c>
      <c r="H17" s="229">
        <f t="shared" si="1"/>
        <v>4174</v>
      </c>
      <c r="I17" s="229">
        <f t="shared" si="1"/>
        <v>16</v>
      </c>
      <c r="J17" s="229">
        <f t="shared" si="1"/>
        <v>0</v>
      </c>
      <c r="K17" s="229">
        <f t="shared" si="1"/>
        <v>0</v>
      </c>
      <c r="L17" s="229">
        <f t="shared" si="1"/>
        <v>0</v>
      </c>
      <c r="M17" s="229">
        <f t="shared" si="1"/>
        <v>0</v>
      </c>
      <c r="N17" s="229">
        <f t="shared" si="1"/>
        <v>0</v>
      </c>
    </row>
    <row r="18" spans="1:14" ht="12.75">
      <c r="A18" s="13" t="s">
        <v>221</v>
      </c>
      <c r="B18" s="27"/>
      <c r="C18" s="194"/>
      <c r="D18" s="113"/>
      <c r="E18" s="110"/>
      <c r="F18" s="113"/>
      <c r="G18" s="110"/>
      <c r="H18" s="113"/>
      <c r="I18" s="110"/>
      <c r="J18" s="113"/>
      <c r="K18" s="110"/>
      <c r="L18" s="113"/>
      <c r="M18" s="110"/>
      <c r="N18" s="112"/>
    </row>
    <row r="19" spans="1:14" ht="12.75">
      <c r="A19" s="11" t="s">
        <v>35</v>
      </c>
      <c r="B19" s="31" t="s">
        <v>166</v>
      </c>
      <c r="C19" s="229">
        <f>SUM(D19:N19)</f>
        <v>0</v>
      </c>
      <c r="D19" s="114"/>
      <c r="E19" s="162"/>
      <c r="F19" s="114"/>
      <c r="G19" s="87">
        <v>0</v>
      </c>
      <c r="H19" s="114">
        <v>0</v>
      </c>
      <c r="I19" s="87">
        <v>0</v>
      </c>
      <c r="J19" s="114">
        <v>0</v>
      </c>
      <c r="K19" s="87">
        <v>0</v>
      </c>
      <c r="L19" s="114">
        <v>0</v>
      </c>
      <c r="M19" s="87">
        <v>0</v>
      </c>
      <c r="N19" s="107">
        <v>0</v>
      </c>
    </row>
    <row r="20" spans="1:14" ht="12.75">
      <c r="A20" s="11" t="s">
        <v>526</v>
      </c>
      <c r="B20" s="31"/>
      <c r="C20" s="229">
        <f>SUM(D20:N20)</f>
        <v>2739</v>
      </c>
      <c r="D20" s="114"/>
      <c r="E20" s="162">
        <v>2739</v>
      </c>
      <c r="F20" s="114"/>
      <c r="G20" s="87"/>
      <c r="H20" s="114"/>
      <c r="I20" s="87"/>
      <c r="J20" s="114"/>
      <c r="K20" s="87"/>
      <c r="L20" s="114"/>
      <c r="M20" s="87"/>
      <c r="N20" s="107"/>
    </row>
    <row r="21" spans="1:14" ht="12.75">
      <c r="A21" s="11" t="s">
        <v>556</v>
      </c>
      <c r="B21" s="31"/>
      <c r="C21" s="229">
        <f>SUM(D21:N21)</f>
        <v>3181</v>
      </c>
      <c r="D21" s="114"/>
      <c r="E21" s="162">
        <v>3181</v>
      </c>
      <c r="F21" s="114"/>
      <c r="G21" s="87"/>
      <c r="H21" s="114"/>
      <c r="I21" s="87"/>
      <c r="J21" s="114"/>
      <c r="K21" s="87"/>
      <c r="L21" s="114"/>
      <c r="M21" s="87"/>
      <c r="N21" s="107"/>
    </row>
    <row r="22" spans="1:14" ht="12.75">
      <c r="A22" s="11" t="s">
        <v>663</v>
      </c>
      <c r="B22" s="31"/>
      <c r="C22" s="229">
        <f>SUM(D22:N22)</f>
        <v>12</v>
      </c>
      <c r="D22" s="114"/>
      <c r="E22" s="162">
        <v>12</v>
      </c>
      <c r="F22" s="114"/>
      <c r="G22" s="87"/>
      <c r="H22" s="114"/>
      <c r="I22" s="87"/>
      <c r="J22" s="114"/>
      <c r="K22" s="87"/>
      <c r="L22" s="114"/>
      <c r="M22" s="87"/>
      <c r="N22" s="107"/>
    </row>
    <row r="23" spans="1:14" ht="12.75">
      <c r="A23" s="11" t="s">
        <v>525</v>
      </c>
      <c r="B23" s="31"/>
      <c r="C23" s="229">
        <f>SUM(C21:C22)</f>
        <v>3193</v>
      </c>
      <c r="D23" s="229">
        <f aca="true" t="shared" si="2" ref="D23:N23">SUM(D21:D22)</f>
        <v>0</v>
      </c>
      <c r="E23" s="229">
        <f t="shared" si="2"/>
        <v>3193</v>
      </c>
      <c r="F23" s="229">
        <f t="shared" si="2"/>
        <v>0</v>
      </c>
      <c r="G23" s="229">
        <f t="shared" si="2"/>
        <v>0</v>
      </c>
      <c r="H23" s="229">
        <f t="shared" si="2"/>
        <v>0</v>
      </c>
      <c r="I23" s="229">
        <f t="shared" si="2"/>
        <v>0</v>
      </c>
      <c r="J23" s="229">
        <f t="shared" si="2"/>
        <v>0</v>
      </c>
      <c r="K23" s="229">
        <f t="shared" si="2"/>
        <v>0</v>
      </c>
      <c r="L23" s="229">
        <f t="shared" si="2"/>
        <v>0</v>
      </c>
      <c r="M23" s="229">
        <f t="shared" si="2"/>
        <v>0</v>
      </c>
      <c r="N23" s="229">
        <f t="shared" si="2"/>
        <v>0</v>
      </c>
    </row>
    <row r="24" spans="1:14" ht="12.75">
      <c r="A24" s="304" t="s">
        <v>526</v>
      </c>
      <c r="B24" s="419"/>
      <c r="C24" s="286">
        <f>SUM(C20,C23)</f>
        <v>5932</v>
      </c>
      <c r="D24" s="286">
        <f aca="true" t="shared" si="3" ref="D24:N24">SUM(D20,D23)</f>
        <v>0</v>
      </c>
      <c r="E24" s="286">
        <f t="shared" si="3"/>
        <v>5932</v>
      </c>
      <c r="F24" s="286">
        <f t="shared" si="3"/>
        <v>0</v>
      </c>
      <c r="G24" s="286">
        <f t="shared" si="3"/>
        <v>0</v>
      </c>
      <c r="H24" s="286">
        <f t="shared" si="3"/>
        <v>0</v>
      </c>
      <c r="I24" s="286">
        <f t="shared" si="3"/>
        <v>0</v>
      </c>
      <c r="J24" s="286">
        <f t="shared" si="3"/>
        <v>0</v>
      </c>
      <c r="K24" s="286">
        <f t="shared" si="3"/>
        <v>0</v>
      </c>
      <c r="L24" s="286">
        <f t="shared" si="3"/>
        <v>0</v>
      </c>
      <c r="M24" s="286">
        <f t="shared" si="3"/>
        <v>0</v>
      </c>
      <c r="N24" s="286">
        <f t="shared" si="3"/>
        <v>0</v>
      </c>
    </row>
    <row r="25" spans="1:14" ht="12.75">
      <c r="A25" s="52" t="s">
        <v>269</v>
      </c>
      <c r="B25" s="31"/>
      <c r="C25" s="229"/>
      <c r="D25" s="114"/>
      <c r="E25" s="162"/>
      <c r="F25" s="114"/>
      <c r="G25" s="87"/>
      <c r="H25" s="114"/>
      <c r="I25" s="87"/>
      <c r="J25" s="114"/>
      <c r="K25" s="305"/>
      <c r="L25" s="114"/>
      <c r="M25" s="87"/>
      <c r="N25" s="426"/>
    </row>
    <row r="26" spans="1:14" ht="12.75">
      <c r="A26" s="11" t="s">
        <v>46</v>
      </c>
      <c r="B26" s="31" t="s">
        <v>166</v>
      </c>
      <c r="C26" s="229">
        <f>SUM(D26:N26)</f>
        <v>0</v>
      </c>
      <c r="D26" s="114"/>
      <c r="E26" s="162"/>
      <c r="F26" s="114"/>
      <c r="G26" s="87"/>
      <c r="H26" s="114"/>
      <c r="I26" s="87"/>
      <c r="J26" s="114"/>
      <c r="K26" s="87"/>
      <c r="L26" s="114"/>
      <c r="M26" s="87"/>
      <c r="N26" s="107"/>
    </row>
    <row r="27" spans="1:14" ht="12.75">
      <c r="A27" s="11" t="s">
        <v>493</v>
      </c>
      <c r="B27" s="31"/>
      <c r="C27" s="229">
        <f>SUM(D27:N27)</f>
        <v>0</v>
      </c>
      <c r="D27" s="114"/>
      <c r="E27" s="162"/>
      <c r="F27" s="114"/>
      <c r="G27" s="87"/>
      <c r="H27" s="114"/>
      <c r="I27" s="87"/>
      <c r="J27" s="114"/>
      <c r="K27" s="87"/>
      <c r="L27" s="114"/>
      <c r="M27" s="87"/>
      <c r="N27" s="107"/>
    </row>
    <row r="28" spans="1:14" ht="12.75">
      <c r="A28" s="15" t="s">
        <v>557</v>
      </c>
      <c r="B28" s="31"/>
      <c r="C28" s="286">
        <f>SUM(D28:N28)</f>
        <v>0</v>
      </c>
      <c r="D28" s="114"/>
      <c r="E28" s="162"/>
      <c r="F28" s="114"/>
      <c r="G28" s="87"/>
      <c r="H28" s="114"/>
      <c r="I28" s="87"/>
      <c r="J28" s="114"/>
      <c r="K28" s="87"/>
      <c r="L28" s="114"/>
      <c r="M28" s="87"/>
      <c r="N28" s="107"/>
    </row>
    <row r="29" spans="1:14" ht="12.75">
      <c r="A29" s="13" t="s">
        <v>268</v>
      </c>
      <c r="B29" s="27"/>
      <c r="C29" s="194"/>
      <c r="D29" s="113"/>
      <c r="E29" s="110"/>
      <c r="F29" s="113"/>
      <c r="G29" s="110"/>
      <c r="H29" s="113"/>
      <c r="I29" s="110"/>
      <c r="J29" s="113"/>
      <c r="K29" s="110"/>
      <c r="L29" s="113"/>
      <c r="M29" s="110"/>
      <c r="N29" s="112"/>
    </row>
    <row r="30" spans="1:14" ht="12.75">
      <c r="A30" s="11" t="s">
        <v>46</v>
      </c>
      <c r="B30" s="31" t="s">
        <v>164</v>
      </c>
      <c r="C30" s="229">
        <f>SUM(D30:N30)</f>
        <v>274597</v>
      </c>
      <c r="D30" s="289">
        <v>274597</v>
      </c>
      <c r="E30" s="87">
        <v>0</v>
      </c>
      <c r="F30" s="114">
        <v>0</v>
      </c>
      <c r="G30" s="87">
        <v>0</v>
      </c>
      <c r="H30" s="114">
        <v>0</v>
      </c>
      <c r="I30" s="87">
        <v>0</v>
      </c>
      <c r="J30" s="114">
        <v>0</v>
      </c>
      <c r="K30" s="87">
        <v>0</v>
      </c>
      <c r="L30" s="114">
        <v>0</v>
      </c>
      <c r="M30" s="87">
        <v>0</v>
      </c>
      <c r="N30" s="107">
        <v>0</v>
      </c>
    </row>
    <row r="31" spans="1:14" ht="12.75">
      <c r="A31" s="11" t="s">
        <v>493</v>
      </c>
      <c r="B31" s="31"/>
      <c r="C31" s="229">
        <f>SUM(D31:N31)</f>
        <v>277952</v>
      </c>
      <c r="D31" s="289">
        <v>275845</v>
      </c>
      <c r="E31" s="87"/>
      <c r="F31" s="114"/>
      <c r="G31" s="87"/>
      <c r="H31" s="114"/>
      <c r="I31" s="87"/>
      <c r="J31" s="114"/>
      <c r="K31" s="87"/>
      <c r="L31" s="114"/>
      <c r="M31" s="87"/>
      <c r="N31" s="107">
        <v>2107</v>
      </c>
    </row>
    <row r="32" spans="1:14" ht="12.75">
      <c r="A32" s="11" t="s">
        <v>522</v>
      </c>
      <c r="B32" s="31"/>
      <c r="C32" s="229">
        <f>SUM(D32:N32)</f>
        <v>10439</v>
      </c>
      <c r="D32" s="289">
        <v>10439</v>
      </c>
      <c r="E32" s="87"/>
      <c r="F32" s="114"/>
      <c r="G32" s="87"/>
      <c r="H32" s="114"/>
      <c r="I32" s="87"/>
      <c r="J32" s="114"/>
      <c r="K32" s="87"/>
      <c r="L32" s="114"/>
      <c r="M32" s="87"/>
      <c r="N32" s="107"/>
    </row>
    <row r="33" spans="1:14" ht="12.75">
      <c r="A33" s="11" t="s">
        <v>523</v>
      </c>
      <c r="B33" s="31"/>
      <c r="C33" s="229">
        <f>SUM(C32:C32)</f>
        <v>10439</v>
      </c>
      <c r="D33" s="229">
        <f aca="true" t="shared" si="4" ref="D33:N33">SUM(D32:D32)</f>
        <v>10439</v>
      </c>
      <c r="E33" s="229">
        <f t="shared" si="4"/>
        <v>0</v>
      </c>
      <c r="F33" s="229">
        <f t="shared" si="4"/>
        <v>0</v>
      </c>
      <c r="G33" s="229">
        <f t="shared" si="4"/>
        <v>0</v>
      </c>
      <c r="H33" s="229">
        <f t="shared" si="4"/>
        <v>0</v>
      </c>
      <c r="I33" s="229">
        <f t="shared" si="4"/>
        <v>0</v>
      </c>
      <c r="J33" s="229">
        <f t="shared" si="4"/>
        <v>0</v>
      </c>
      <c r="K33" s="229">
        <f t="shared" si="4"/>
        <v>0</v>
      </c>
      <c r="L33" s="229">
        <f t="shared" si="4"/>
        <v>0</v>
      </c>
      <c r="M33" s="229">
        <f t="shared" si="4"/>
        <v>0</v>
      </c>
      <c r="N33" s="229">
        <f t="shared" si="4"/>
        <v>0</v>
      </c>
    </row>
    <row r="34" spans="1:14" ht="12.75">
      <c r="A34" s="15" t="s">
        <v>558</v>
      </c>
      <c r="B34" s="28"/>
      <c r="C34" s="286">
        <f>SUM(C31,C33)</f>
        <v>288391</v>
      </c>
      <c r="D34" s="286">
        <f aca="true" t="shared" si="5" ref="D34:N34">SUM(D31,D33)</f>
        <v>286284</v>
      </c>
      <c r="E34" s="286">
        <f t="shared" si="5"/>
        <v>0</v>
      </c>
      <c r="F34" s="286">
        <f t="shared" si="5"/>
        <v>0</v>
      </c>
      <c r="G34" s="286">
        <f t="shared" si="5"/>
        <v>0</v>
      </c>
      <c r="H34" s="286">
        <f t="shared" si="5"/>
        <v>0</v>
      </c>
      <c r="I34" s="286">
        <f t="shared" si="5"/>
        <v>0</v>
      </c>
      <c r="J34" s="286">
        <f t="shared" si="5"/>
        <v>0</v>
      </c>
      <c r="K34" s="286">
        <f t="shared" si="5"/>
        <v>0</v>
      </c>
      <c r="L34" s="286">
        <f t="shared" si="5"/>
        <v>0</v>
      </c>
      <c r="M34" s="286">
        <f t="shared" si="5"/>
        <v>0</v>
      </c>
      <c r="N34" s="286">
        <f t="shared" si="5"/>
        <v>2107</v>
      </c>
    </row>
    <row r="35" spans="1:14" ht="12.75">
      <c r="A35" s="13" t="s">
        <v>352</v>
      </c>
      <c r="B35" s="27"/>
      <c r="C35" s="194"/>
      <c r="D35" s="113"/>
      <c r="E35" s="110"/>
      <c r="F35" s="113"/>
      <c r="G35" s="110"/>
      <c r="H35" s="113"/>
      <c r="I35" s="110"/>
      <c r="J35" s="113"/>
      <c r="K35" s="110"/>
      <c r="L35" s="114"/>
      <c r="M35" s="110"/>
      <c r="N35" s="112"/>
    </row>
    <row r="36" spans="1:14" ht="12.75">
      <c r="A36" s="11" t="s">
        <v>46</v>
      </c>
      <c r="B36" s="31" t="s">
        <v>164</v>
      </c>
      <c r="C36" s="229">
        <f>SUM(D36:N36)</f>
        <v>0</v>
      </c>
      <c r="D36" s="114">
        <f>SUM(E36:N36)</f>
        <v>0</v>
      </c>
      <c r="E36" s="87">
        <v>0</v>
      </c>
      <c r="F36" s="114">
        <v>0</v>
      </c>
      <c r="G36" s="87">
        <v>0</v>
      </c>
      <c r="H36" s="114">
        <v>0</v>
      </c>
      <c r="I36" s="87">
        <v>0</v>
      </c>
      <c r="J36" s="114">
        <v>0</v>
      </c>
      <c r="K36" s="87">
        <v>0</v>
      </c>
      <c r="L36" s="114">
        <v>0</v>
      </c>
      <c r="M36" s="87">
        <v>0</v>
      </c>
      <c r="N36" s="107">
        <v>0</v>
      </c>
    </row>
    <row r="37" spans="1:14" ht="12.75">
      <c r="A37" s="31" t="s">
        <v>493</v>
      </c>
      <c r="B37" s="25"/>
      <c r="C37" s="229">
        <f>SUM(D37:N37)</f>
        <v>0</v>
      </c>
      <c r="D37" s="114"/>
      <c r="E37" s="87"/>
      <c r="F37" s="114"/>
      <c r="G37" s="87"/>
      <c r="H37" s="114"/>
      <c r="I37" s="87"/>
      <c r="J37" s="114"/>
      <c r="K37" s="87"/>
      <c r="L37" s="114"/>
      <c r="M37" s="87"/>
      <c r="N37" s="107"/>
    </row>
    <row r="38" spans="1:14" ht="12.75">
      <c r="A38" s="15" t="s">
        <v>558</v>
      </c>
      <c r="B38" s="31"/>
      <c r="C38" s="229">
        <f>SUM(D38:N38)</f>
        <v>0</v>
      </c>
      <c r="D38" s="114"/>
      <c r="E38" s="87"/>
      <c r="F38" s="114"/>
      <c r="G38" s="87"/>
      <c r="H38" s="114"/>
      <c r="I38" s="87"/>
      <c r="J38" s="114"/>
      <c r="K38" s="87"/>
      <c r="L38" s="114"/>
      <c r="M38" s="109"/>
      <c r="N38" s="107"/>
    </row>
    <row r="39" spans="1:23" ht="12.75">
      <c r="A39" s="49" t="s">
        <v>134</v>
      </c>
      <c r="B39" s="177"/>
      <c r="C39" s="43"/>
      <c r="D39" s="20"/>
      <c r="E39" s="10"/>
      <c r="F39" s="20"/>
      <c r="G39" s="10"/>
      <c r="H39" s="20"/>
      <c r="I39" s="10"/>
      <c r="J39" s="425"/>
      <c r="K39" s="10"/>
      <c r="L39" s="20"/>
      <c r="M39" s="11"/>
      <c r="N39" s="418"/>
      <c r="O39" s="5"/>
      <c r="P39" s="5"/>
      <c r="Q39" s="5"/>
      <c r="R39" s="5"/>
      <c r="S39" s="5"/>
      <c r="T39" s="5"/>
      <c r="U39" s="5"/>
      <c r="V39" s="5"/>
      <c r="W39" s="5"/>
    </row>
    <row r="40" spans="1:23" s="145" customFormat="1" ht="12.75">
      <c r="A40" s="52" t="s">
        <v>45</v>
      </c>
      <c r="B40" s="368"/>
      <c r="C40" s="251">
        <f>SUM(D40:N40)</f>
        <v>276612</v>
      </c>
      <c r="D40" s="388">
        <f aca="true" t="shared" si="6" ref="D40:N40">SUM(D12,D19,D30,D36)</f>
        <v>274597</v>
      </c>
      <c r="E40" s="229">
        <f t="shared" si="6"/>
        <v>0</v>
      </c>
      <c r="F40" s="388">
        <f t="shared" si="6"/>
        <v>0</v>
      </c>
      <c r="G40" s="229">
        <f t="shared" si="6"/>
        <v>0</v>
      </c>
      <c r="H40" s="388">
        <f t="shared" si="6"/>
        <v>1999</v>
      </c>
      <c r="I40" s="229">
        <f t="shared" si="6"/>
        <v>16</v>
      </c>
      <c r="J40" s="388">
        <f t="shared" si="6"/>
        <v>0</v>
      </c>
      <c r="K40" s="229">
        <f t="shared" si="6"/>
        <v>0</v>
      </c>
      <c r="L40" s="388">
        <f t="shared" si="6"/>
        <v>0</v>
      </c>
      <c r="M40" s="229">
        <f t="shared" si="6"/>
        <v>0</v>
      </c>
      <c r="N40" s="420">
        <f t="shared" si="6"/>
        <v>0</v>
      </c>
      <c r="O40" s="95"/>
      <c r="P40" s="95"/>
      <c r="Q40" s="95"/>
      <c r="R40" s="95"/>
      <c r="S40" s="95"/>
      <c r="T40" s="95"/>
      <c r="U40" s="95"/>
      <c r="V40" s="95"/>
      <c r="W40" s="95"/>
    </row>
    <row r="41" spans="1:23" s="145" customFormat="1" ht="12.75">
      <c r="A41" s="52" t="s">
        <v>526</v>
      </c>
      <c r="B41" s="368"/>
      <c r="C41" s="251">
        <f aca="true" t="shared" si="7" ref="C41:N41">SUM(C13,C20,C27,C31,C37,)</f>
        <v>284721</v>
      </c>
      <c r="D41" s="251">
        <f t="shared" si="7"/>
        <v>275845</v>
      </c>
      <c r="E41" s="251">
        <f t="shared" si="7"/>
        <v>2739</v>
      </c>
      <c r="F41" s="251">
        <f t="shared" si="7"/>
        <v>0</v>
      </c>
      <c r="G41" s="251">
        <f t="shared" si="7"/>
        <v>0</v>
      </c>
      <c r="H41" s="251">
        <f t="shared" si="7"/>
        <v>3998</v>
      </c>
      <c r="I41" s="251">
        <f t="shared" si="7"/>
        <v>32</v>
      </c>
      <c r="J41" s="251">
        <f t="shared" si="7"/>
        <v>0</v>
      </c>
      <c r="K41" s="251">
        <f t="shared" si="7"/>
        <v>0</v>
      </c>
      <c r="L41" s="251">
        <f t="shared" si="7"/>
        <v>0</v>
      </c>
      <c r="M41" s="251">
        <f t="shared" si="7"/>
        <v>0</v>
      </c>
      <c r="N41" s="251">
        <f t="shared" si="7"/>
        <v>2107</v>
      </c>
      <c r="O41" s="95"/>
      <c r="P41" s="95"/>
      <c r="Q41" s="95"/>
      <c r="R41" s="95"/>
      <c r="S41" s="95"/>
      <c r="T41" s="95"/>
      <c r="U41" s="95"/>
      <c r="V41" s="95"/>
      <c r="W41" s="95"/>
    </row>
    <row r="42" spans="1:23" s="145" customFormat="1" ht="12.75">
      <c r="A42" s="52" t="s">
        <v>521</v>
      </c>
      <c r="B42" s="368"/>
      <c r="C42" s="251">
        <f>SUM(C16,C23,C33,)</f>
        <v>13792</v>
      </c>
      <c r="D42" s="251">
        <f aca="true" t="shared" si="8" ref="D42:N42">SUM(D16,D23,D33,)</f>
        <v>10439</v>
      </c>
      <c r="E42" s="251">
        <f t="shared" si="8"/>
        <v>3193</v>
      </c>
      <c r="F42" s="251">
        <f t="shared" si="8"/>
        <v>0</v>
      </c>
      <c r="G42" s="251">
        <f t="shared" si="8"/>
        <v>0</v>
      </c>
      <c r="H42" s="251">
        <f t="shared" si="8"/>
        <v>176</v>
      </c>
      <c r="I42" s="251">
        <f t="shared" si="8"/>
        <v>-16</v>
      </c>
      <c r="J42" s="251">
        <f t="shared" si="8"/>
        <v>0</v>
      </c>
      <c r="K42" s="251">
        <f t="shared" si="8"/>
        <v>0</v>
      </c>
      <c r="L42" s="251">
        <f t="shared" si="8"/>
        <v>0</v>
      </c>
      <c r="M42" s="251">
        <f t="shared" si="8"/>
        <v>0</v>
      </c>
      <c r="N42" s="251">
        <f t="shared" si="8"/>
        <v>0</v>
      </c>
      <c r="O42" s="95"/>
      <c r="P42" s="95"/>
      <c r="Q42" s="95"/>
      <c r="R42" s="95"/>
      <c r="S42" s="95"/>
      <c r="T42" s="95"/>
      <c r="U42" s="95"/>
      <c r="V42" s="95"/>
      <c r="W42" s="95"/>
    </row>
    <row r="43" spans="1:23" s="145" customFormat="1" ht="12.75">
      <c r="A43" s="296" t="s">
        <v>552</v>
      </c>
      <c r="B43" s="302"/>
      <c r="C43" s="297">
        <f>SUM(C41:C42)</f>
        <v>298513</v>
      </c>
      <c r="D43" s="297">
        <f aca="true" t="shared" si="9" ref="D43:N43">SUM(D41:D42)</f>
        <v>286284</v>
      </c>
      <c r="E43" s="297">
        <f t="shared" si="9"/>
        <v>5932</v>
      </c>
      <c r="F43" s="297">
        <f t="shared" si="9"/>
        <v>0</v>
      </c>
      <c r="G43" s="297">
        <f t="shared" si="9"/>
        <v>0</v>
      </c>
      <c r="H43" s="297">
        <f t="shared" si="9"/>
        <v>4174</v>
      </c>
      <c r="I43" s="297">
        <f t="shared" si="9"/>
        <v>16</v>
      </c>
      <c r="J43" s="297">
        <f t="shared" si="9"/>
        <v>0</v>
      </c>
      <c r="K43" s="297">
        <f t="shared" si="9"/>
        <v>0</v>
      </c>
      <c r="L43" s="297">
        <f t="shared" si="9"/>
        <v>0</v>
      </c>
      <c r="M43" s="297">
        <f t="shared" si="9"/>
        <v>0</v>
      </c>
      <c r="N43" s="297">
        <f t="shared" si="9"/>
        <v>2107</v>
      </c>
      <c r="O43" s="95"/>
      <c r="P43" s="95"/>
      <c r="Q43" s="95"/>
      <c r="R43" s="95"/>
      <c r="S43" s="95"/>
      <c r="T43" s="95"/>
      <c r="U43" s="95"/>
      <c r="V43" s="95"/>
      <c r="W43" s="95"/>
    </row>
    <row r="44" spans="1:23" ht="20.25" customHeight="1">
      <c r="A44" s="49" t="s">
        <v>167</v>
      </c>
      <c r="B44" s="177"/>
      <c r="C44" s="300">
        <f aca="true" t="shared" si="10" ref="C44:N44">C30+C36</f>
        <v>274597</v>
      </c>
      <c r="D44" s="407">
        <f t="shared" si="10"/>
        <v>274597</v>
      </c>
      <c r="E44" s="300">
        <f t="shared" si="10"/>
        <v>0</v>
      </c>
      <c r="F44" s="407">
        <f t="shared" si="10"/>
        <v>0</v>
      </c>
      <c r="G44" s="300">
        <f t="shared" si="10"/>
        <v>0</v>
      </c>
      <c r="H44" s="407">
        <f t="shared" si="10"/>
        <v>0</v>
      </c>
      <c r="I44" s="300">
        <f t="shared" si="10"/>
        <v>0</v>
      </c>
      <c r="J44" s="407">
        <f t="shared" si="10"/>
        <v>0</v>
      </c>
      <c r="K44" s="300">
        <f t="shared" si="10"/>
        <v>0</v>
      </c>
      <c r="L44" s="407">
        <f t="shared" si="10"/>
        <v>0</v>
      </c>
      <c r="M44" s="300">
        <f t="shared" si="10"/>
        <v>0</v>
      </c>
      <c r="N44" s="301">
        <f t="shared" si="10"/>
        <v>0</v>
      </c>
      <c r="O44" s="5"/>
      <c r="P44" s="5"/>
      <c r="Q44" s="5"/>
      <c r="R44" s="5"/>
      <c r="S44" s="5"/>
      <c r="T44" s="5"/>
      <c r="U44" s="5"/>
      <c r="V44" s="5"/>
      <c r="W44" s="5"/>
    </row>
    <row r="45" spans="1:23" ht="20.25" customHeight="1">
      <c r="A45" s="52" t="s">
        <v>496</v>
      </c>
      <c r="B45" s="368"/>
      <c r="C45" s="251">
        <f>C34+C37</f>
        <v>288391</v>
      </c>
      <c r="D45" s="391">
        <f aca="true" t="shared" si="11" ref="D45:N45">D34+D37</f>
        <v>286284</v>
      </c>
      <c r="E45" s="251">
        <f t="shared" si="11"/>
        <v>0</v>
      </c>
      <c r="F45" s="391">
        <f t="shared" si="11"/>
        <v>0</v>
      </c>
      <c r="G45" s="251">
        <f t="shared" si="11"/>
        <v>0</v>
      </c>
      <c r="H45" s="391">
        <f t="shared" si="11"/>
        <v>0</v>
      </c>
      <c r="I45" s="251">
        <f t="shared" si="11"/>
        <v>0</v>
      </c>
      <c r="J45" s="391">
        <f t="shared" si="11"/>
        <v>0</v>
      </c>
      <c r="K45" s="251">
        <f t="shared" si="11"/>
        <v>0</v>
      </c>
      <c r="L45" s="391">
        <f t="shared" si="11"/>
        <v>0</v>
      </c>
      <c r="M45" s="251">
        <f t="shared" si="11"/>
        <v>0</v>
      </c>
      <c r="N45" s="299">
        <f t="shared" si="11"/>
        <v>2107</v>
      </c>
      <c r="O45" s="5"/>
      <c r="P45" s="5"/>
      <c r="Q45" s="5"/>
      <c r="R45" s="5"/>
      <c r="S45" s="5"/>
      <c r="T45" s="5"/>
      <c r="U45" s="5"/>
      <c r="V45" s="5"/>
      <c r="W45" s="5"/>
    </row>
    <row r="46" spans="1:23" ht="20.25" customHeight="1">
      <c r="A46" s="52" t="s">
        <v>559</v>
      </c>
      <c r="B46" s="302"/>
      <c r="C46" s="297">
        <f>SUM(C34,)</f>
        <v>288391</v>
      </c>
      <c r="D46" s="297">
        <f aca="true" t="shared" si="12" ref="D46:N46">SUM(D34,)</f>
        <v>286284</v>
      </c>
      <c r="E46" s="297">
        <f t="shared" si="12"/>
        <v>0</v>
      </c>
      <c r="F46" s="297">
        <f t="shared" si="12"/>
        <v>0</v>
      </c>
      <c r="G46" s="297">
        <f t="shared" si="12"/>
        <v>0</v>
      </c>
      <c r="H46" s="297">
        <f t="shared" si="12"/>
        <v>0</v>
      </c>
      <c r="I46" s="297">
        <f t="shared" si="12"/>
        <v>0</v>
      </c>
      <c r="J46" s="297">
        <f t="shared" si="12"/>
        <v>0</v>
      </c>
      <c r="K46" s="297">
        <f t="shared" si="12"/>
        <v>0</v>
      </c>
      <c r="L46" s="297">
        <f t="shared" si="12"/>
        <v>0</v>
      </c>
      <c r="M46" s="297">
        <f t="shared" si="12"/>
        <v>0</v>
      </c>
      <c r="N46" s="297">
        <f t="shared" si="12"/>
        <v>2107</v>
      </c>
      <c r="O46" s="5"/>
      <c r="P46" s="5"/>
      <c r="Q46" s="5"/>
      <c r="R46" s="5"/>
      <c r="S46" s="5"/>
      <c r="T46" s="5"/>
      <c r="U46" s="5"/>
      <c r="V46" s="5"/>
      <c r="W46" s="5"/>
    </row>
    <row r="47" spans="1:23" ht="18.75" customHeight="1">
      <c r="A47" s="49" t="s">
        <v>168</v>
      </c>
      <c r="B47" s="177"/>
      <c r="C47" s="300"/>
      <c r="D47" s="423"/>
      <c r="E47" s="416"/>
      <c r="F47" s="423"/>
      <c r="G47" s="416"/>
      <c r="H47" s="423"/>
      <c r="I47" s="416"/>
      <c r="J47" s="423"/>
      <c r="K47" s="416"/>
      <c r="L47" s="423"/>
      <c r="M47" s="416"/>
      <c r="N47" s="421"/>
      <c r="O47" s="5"/>
      <c r="P47" s="5"/>
      <c r="Q47" s="5"/>
      <c r="R47" s="5"/>
      <c r="S47" s="5"/>
      <c r="T47" s="5"/>
      <c r="U47" s="5"/>
      <c r="V47" s="5"/>
      <c r="W47" s="5"/>
    </row>
    <row r="48" spans="1:23" ht="18.75" customHeight="1">
      <c r="A48" s="52" t="s">
        <v>498</v>
      </c>
      <c r="B48" s="368"/>
      <c r="C48" s="251"/>
      <c r="D48" s="424"/>
      <c r="E48" s="417"/>
      <c r="F48" s="424"/>
      <c r="G48" s="417"/>
      <c r="H48" s="424"/>
      <c r="I48" s="417"/>
      <c r="J48" s="424"/>
      <c r="K48" s="417"/>
      <c r="L48" s="424"/>
      <c r="M48" s="417"/>
      <c r="N48" s="422"/>
      <c r="O48" s="5"/>
      <c r="P48" s="5"/>
      <c r="Q48" s="5"/>
      <c r="R48" s="5"/>
      <c r="S48" s="5"/>
      <c r="T48" s="5"/>
      <c r="U48" s="5"/>
      <c r="V48" s="5"/>
      <c r="W48" s="5"/>
    </row>
    <row r="49" spans="1:23" ht="18.75" customHeight="1">
      <c r="A49" s="52" t="s">
        <v>560</v>
      </c>
      <c r="B49" s="302"/>
      <c r="C49" s="297"/>
      <c r="D49" s="294"/>
      <c r="E49" s="415"/>
      <c r="F49" s="294"/>
      <c r="G49" s="415"/>
      <c r="H49" s="294"/>
      <c r="I49" s="415"/>
      <c r="J49" s="294"/>
      <c r="K49" s="415"/>
      <c r="L49" s="294"/>
      <c r="M49" s="415"/>
      <c r="N49" s="427"/>
      <c r="O49" s="5"/>
      <c r="P49" s="5"/>
      <c r="Q49" s="5"/>
      <c r="R49" s="5"/>
      <c r="S49" s="5"/>
      <c r="T49" s="5"/>
      <c r="U49" s="5"/>
      <c r="V49" s="5"/>
      <c r="W49" s="5"/>
    </row>
    <row r="50" spans="1:23" ht="20.25" customHeight="1">
      <c r="A50" s="49" t="s">
        <v>169</v>
      </c>
      <c r="B50" s="703"/>
      <c r="C50" s="300">
        <f aca="true" t="shared" si="13" ref="C50:N50">C12+C19+C26</f>
        <v>2015</v>
      </c>
      <c r="D50" s="407">
        <f t="shared" si="13"/>
        <v>0</v>
      </c>
      <c r="E50" s="300">
        <f t="shared" si="13"/>
        <v>0</v>
      </c>
      <c r="F50" s="407">
        <f t="shared" si="13"/>
        <v>0</v>
      </c>
      <c r="G50" s="300">
        <f t="shared" si="13"/>
        <v>0</v>
      </c>
      <c r="H50" s="407">
        <f t="shared" si="13"/>
        <v>1999</v>
      </c>
      <c r="I50" s="300">
        <f t="shared" si="13"/>
        <v>16</v>
      </c>
      <c r="J50" s="407">
        <f t="shared" si="13"/>
        <v>0</v>
      </c>
      <c r="K50" s="300">
        <f t="shared" si="13"/>
        <v>0</v>
      </c>
      <c r="L50" s="407">
        <f t="shared" si="13"/>
        <v>0</v>
      </c>
      <c r="M50" s="300">
        <f t="shared" si="13"/>
        <v>0</v>
      </c>
      <c r="N50" s="300">
        <f t="shared" si="13"/>
        <v>0</v>
      </c>
      <c r="O50" s="5"/>
      <c r="P50" s="5"/>
      <c r="Q50" s="5"/>
      <c r="R50" s="5"/>
      <c r="S50" s="5"/>
      <c r="T50" s="5"/>
      <c r="U50" s="5"/>
      <c r="V50" s="5"/>
      <c r="W50" s="5"/>
    </row>
    <row r="51" spans="1:23" ht="20.25" customHeight="1">
      <c r="A51" s="52" t="s">
        <v>497</v>
      </c>
      <c r="B51" s="59"/>
      <c r="C51" s="251">
        <f>SUM(D51:N51)</f>
        <v>4754</v>
      </c>
      <c r="D51" s="391">
        <f aca="true" t="shared" si="14" ref="D51:N51">D17+D24+D28</f>
        <v>0</v>
      </c>
      <c r="E51" s="251">
        <v>2739</v>
      </c>
      <c r="F51" s="391">
        <f t="shared" si="14"/>
        <v>0</v>
      </c>
      <c r="G51" s="251">
        <f t="shared" si="14"/>
        <v>0</v>
      </c>
      <c r="H51" s="391">
        <v>1999</v>
      </c>
      <c r="I51" s="251">
        <f t="shared" si="14"/>
        <v>16</v>
      </c>
      <c r="J51" s="391">
        <f t="shared" si="14"/>
        <v>0</v>
      </c>
      <c r="K51" s="251">
        <f t="shared" si="14"/>
        <v>0</v>
      </c>
      <c r="L51" s="391">
        <f t="shared" si="14"/>
        <v>0</v>
      </c>
      <c r="M51" s="251">
        <f t="shared" si="14"/>
        <v>0</v>
      </c>
      <c r="N51" s="251">
        <f t="shared" si="14"/>
        <v>0</v>
      </c>
      <c r="O51" s="5"/>
      <c r="P51" s="5"/>
      <c r="Q51" s="5"/>
      <c r="R51" s="5"/>
      <c r="S51" s="5"/>
      <c r="T51" s="5"/>
      <c r="U51" s="5"/>
      <c r="V51" s="5"/>
      <c r="W51" s="5"/>
    </row>
    <row r="52" spans="1:23" ht="18" customHeight="1">
      <c r="A52" s="296" t="s">
        <v>561</v>
      </c>
      <c r="B52" s="374"/>
      <c r="C52" s="286">
        <f>SUM(C17,C24,)</f>
        <v>10122</v>
      </c>
      <c r="D52" s="392">
        <f aca="true" t="shared" si="15" ref="D52:N52">SUM(D17,D24,)</f>
        <v>0</v>
      </c>
      <c r="E52" s="286">
        <f t="shared" si="15"/>
        <v>5932</v>
      </c>
      <c r="F52" s="392">
        <f t="shared" si="15"/>
        <v>0</v>
      </c>
      <c r="G52" s="286">
        <f t="shared" si="15"/>
        <v>0</v>
      </c>
      <c r="H52" s="392">
        <f t="shared" si="15"/>
        <v>4174</v>
      </c>
      <c r="I52" s="286">
        <f t="shared" si="15"/>
        <v>16</v>
      </c>
      <c r="J52" s="392">
        <f t="shared" si="15"/>
        <v>0</v>
      </c>
      <c r="K52" s="286">
        <f t="shared" si="15"/>
        <v>0</v>
      </c>
      <c r="L52" s="392">
        <f t="shared" si="15"/>
        <v>0</v>
      </c>
      <c r="M52" s="286">
        <f t="shared" si="15"/>
        <v>0</v>
      </c>
      <c r="N52" s="286">
        <f t="shared" si="15"/>
        <v>0</v>
      </c>
      <c r="O52" s="5"/>
      <c r="P52" s="5"/>
      <c r="Q52" s="5"/>
      <c r="R52" s="5"/>
      <c r="S52" s="5"/>
      <c r="T52" s="5"/>
      <c r="U52" s="5"/>
      <c r="V52" s="5"/>
      <c r="W52" s="5"/>
    </row>
    <row r="53" spans="1:23" ht="12.75">
      <c r="A53" s="5"/>
      <c r="B53" s="5"/>
      <c r="C53" s="179"/>
      <c r="D53" s="5"/>
      <c r="E53" s="5"/>
      <c r="F53" s="5"/>
      <c r="G53" s="5"/>
      <c r="H53" s="5"/>
      <c r="I53" s="5"/>
      <c r="J53" s="5"/>
      <c r="K53" s="5"/>
      <c r="L53" s="5"/>
      <c r="M53" s="5"/>
      <c r="N53" s="5"/>
      <c r="O53" s="5"/>
      <c r="P53" s="5"/>
      <c r="Q53" s="5"/>
      <c r="R53" s="5"/>
      <c r="S53" s="5"/>
      <c r="T53" s="5"/>
      <c r="U53" s="5"/>
      <c r="V53" s="5"/>
      <c r="W53" s="5"/>
    </row>
    <row r="54" spans="1:23" ht="12.75">
      <c r="A54" s="25"/>
      <c r="B54" s="5"/>
      <c r="C54" s="179"/>
      <c r="D54" s="5"/>
      <c r="E54" s="5"/>
      <c r="F54" s="5"/>
      <c r="G54" s="5"/>
      <c r="H54" s="5"/>
      <c r="I54" s="5"/>
      <c r="J54" s="5"/>
      <c r="K54" s="5"/>
      <c r="L54" s="5"/>
      <c r="M54" s="5"/>
      <c r="N54" s="5"/>
      <c r="O54" s="5"/>
      <c r="P54" s="5"/>
      <c r="Q54" s="5"/>
      <c r="R54" s="5"/>
      <c r="S54" s="5"/>
      <c r="T54" s="5"/>
      <c r="U54" s="5"/>
      <c r="V54" s="5"/>
      <c r="W54" s="5"/>
    </row>
    <row r="55" spans="1:23" ht="12.75">
      <c r="A55" s="25"/>
      <c r="B55" s="5"/>
      <c r="C55" s="179"/>
      <c r="D55" s="5"/>
      <c r="E55" s="5"/>
      <c r="F55" s="5"/>
      <c r="G55" s="5"/>
      <c r="H55" s="5"/>
      <c r="I55" s="5"/>
      <c r="J55" s="5"/>
      <c r="K55" s="5"/>
      <c r="L55" s="5"/>
      <c r="M55" s="5"/>
      <c r="N55" s="5"/>
      <c r="O55" s="5"/>
      <c r="P55" s="5"/>
      <c r="Q55" s="5"/>
      <c r="R55" s="5"/>
      <c r="S55" s="5"/>
      <c r="T55" s="5"/>
      <c r="U55" s="5"/>
      <c r="V55" s="5"/>
      <c r="W55" s="5"/>
    </row>
    <row r="56" spans="1:23" ht="12.75">
      <c r="A56" s="5"/>
      <c r="B56" s="5"/>
      <c r="C56" s="179"/>
      <c r="D56" s="25"/>
      <c r="E56" s="25"/>
      <c r="F56" s="5"/>
      <c r="G56" s="5"/>
      <c r="H56" s="5"/>
      <c r="I56" s="5"/>
      <c r="J56" s="5"/>
      <c r="K56" s="5"/>
      <c r="L56" s="5"/>
      <c r="M56" s="5"/>
      <c r="N56" s="5"/>
      <c r="O56" s="5"/>
      <c r="P56" s="5"/>
      <c r="Q56" s="5"/>
      <c r="R56" s="5"/>
      <c r="S56" s="5"/>
      <c r="T56" s="5"/>
      <c r="U56" s="5"/>
      <c r="V56" s="5"/>
      <c r="W56" s="5"/>
    </row>
    <row r="57" spans="1:23" ht="12.75">
      <c r="A57" s="5"/>
      <c r="B57" s="5"/>
      <c r="C57" s="179"/>
      <c r="D57" s="5"/>
      <c r="E57" s="5"/>
      <c r="F57" s="5"/>
      <c r="G57" s="5"/>
      <c r="H57" s="5"/>
      <c r="I57" s="5"/>
      <c r="J57" s="5"/>
      <c r="K57" s="5"/>
      <c r="L57" s="5"/>
      <c r="M57" s="5"/>
      <c r="N57" s="5"/>
      <c r="O57" s="5"/>
      <c r="P57" s="5"/>
      <c r="Q57" s="5"/>
      <c r="R57" s="5"/>
      <c r="S57" s="5"/>
      <c r="T57" s="5"/>
      <c r="U57" s="5"/>
      <c r="V57" s="5"/>
      <c r="W57" s="5"/>
    </row>
    <row r="58" spans="1:23" ht="12.75">
      <c r="A58" s="25"/>
      <c r="B58" s="5"/>
      <c r="C58" s="179"/>
      <c r="D58" s="5"/>
      <c r="E58" s="5"/>
      <c r="F58" s="5"/>
      <c r="G58" s="5"/>
      <c r="H58" s="5"/>
      <c r="I58" s="5"/>
      <c r="J58" s="5"/>
      <c r="K58" s="5"/>
      <c r="L58" s="5"/>
      <c r="M58" s="5"/>
      <c r="N58" s="5"/>
      <c r="O58" s="5"/>
      <c r="P58" s="5"/>
      <c r="Q58" s="5"/>
      <c r="R58" s="5"/>
      <c r="S58" s="5"/>
      <c r="T58" s="5"/>
      <c r="U58" s="5"/>
      <c r="V58" s="5"/>
      <c r="W58" s="5"/>
    </row>
    <row r="59" spans="1:23" ht="12.75">
      <c r="A59" s="5"/>
      <c r="B59" s="5"/>
      <c r="C59" s="179"/>
      <c r="D59" s="5"/>
      <c r="E59" s="5"/>
      <c r="F59" s="5"/>
      <c r="G59" s="5"/>
      <c r="H59" s="5"/>
      <c r="I59" s="5"/>
      <c r="J59" s="5"/>
      <c r="K59" s="5"/>
      <c r="L59" s="5"/>
      <c r="M59" s="5"/>
      <c r="N59" s="5"/>
      <c r="O59" s="5"/>
      <c r="P59" s="5"/>
      <c r="Q59" s="5"/>
      <c r="R59" s="5"/>
      <c r="S59" s="5"/>
      <c r="T59" s="5"/>
      <c r="U59" s="5"/>
      <c r="V59" s="5"/>
      <c r="W59" s="5"/>
    </row>
    <row r="60" spans="1:23" ht="12.75">
      <c r="A60" s="5"/>
      <c r="B60" s="5"/>
      <c r="C60" s="179"/>
      <c r="D60" s="5"/>
      <c r="E60" s="5"/>
      <c r="F60" s="5"/>
      <c r="G60" s="5"/>
      <c r="H60" s="5"/>
      <c r="I60" s="5"/>
      <c r="J60" s="5"/>
      <c r="K60" s="5"/>
      <c r="L60" s="5"/>
      <c r="M60" s="5"/>
      <c r="N60" s="5"/>
      <c r="O60" s="5"/>
      <c r="P60" s="5"/>
      <c r="Q60" s="5"/>
      <c r="R60" s="5"/>
      <c r="S60" s="5"/>
      <c r="T60" s="5"/>
      <c r="U60" s="5"/>
      <c r="V60" s="5"/>
      <c r="W60" s="5"/>
    </row>
    <row r="61" spans="1:23" ht="12.75">
      <c r="A61" s="5"/>
      <c r="B61" s="5"/>
      <c r="C61" s="179"/>
      <c r="D61" s="5"/>
      <c r="E61" s="5"/>
      <c r="F61" s="5"/>
      <c r="G61" s="5"/>
      <c r="H61" s="5"/>
      <c r="I61" s="5"/>
      <c r="J61" s="5"/>
      <c r="K61" s="5"/>
      <c r="L61" s="5"/>
      <c r="M61" s="5"/>
      <c r="N61" s="5"/>
      <c r="O61" s="5"/>
      <c r="P61" s="5"/>
      <c r="Q61" s="5"/>
      <c r="R61" s="5"/>
      <c r="S61" s="5"/>
      <c r="T61" s="5"/>
      <c r="U61" s="5"/>
      <c r="V61" s="5"/>
      <c r="W61" s="5"/>
    </row>
    <row r="62" spans="1:23" ht="12.75">
      <c r="A62" s="5"/>
      <c r="B62" s="5"/>
      <c r="C62" s="179"/>
      <c r="D62" s="5"/>
      <c r="E62" s="5"/>
      <c r="F62" s="5"/>
      <c r="G62" s="5"/>
      <c r="H62" s="5"/>
      <c r="I62" s="5"/>
      <c r="J62" s="5"/>
      <c r="K62" s="5"/>
      <c r="L62" s="5"/>
      <c r="M62" s="5"/>
      <c r="N62" s="5"/>
      <c r="O62" s="5"/>
      <c r="P62" s="5"/>
      <c r="Q62" s="5"/>
      <c r="R62" s="5"/>
      <c r="S62" s="5"/>
      <c r="T62" s="5"/>
      <c r="U62" s="5"/>
      <c r="V62" s="5"/>
      <c r="W62" s="5"/>
    </row>
    <row r="63" spans="1:23" ht="12.75">
      <c r="A63" s="5"/>
      <c r="B63" s="5"/>
      <c r="C63" s="179"/>
      <c r="D63" s="5"/>
      <c r="E63" s="5"/>
      <c r="F63" s="5"/>
      <c r="G63" s="5"/>
      <c r="H63" s="5"/>
      <c r="I63" s="5"/>
      <c r="J63" s="5"/>
      <c r="K63" s="5"/>
      <c r="L63" s="5"/>
      <c r="M63" s="5"/>
      <c r="N63" s="5"/>
      <c r="O63" s="5"/>
      <c r="P63" s="5"/>
      <c r="Q63" s="5"/>
      <c r="R63" s="5"/>
      <c r="S63" s="5"/>
      <c r="T63" s="5"/>
      <c r="U63" s="5"/>
      <c r="V63" s="5"/>
      <c r="W63" s="5"/>
    </row>
    <row r="64" spans="1:23" ht="12.75">
      <c r="A64" s="5"/>
      <c r="B64" s="5"/>
      <c r="C64" s="179"/>
      <c r="D64" s="5"/>
      <c r="E64" s="5"/>
      <c r="F64" s="5"/>
      <c r="G64" s="5"/>
      <c r="H64" s="5"/>
      <c r="I64" s="5"/>
      <c r="J64" s="5"/>
      <c r="K64" s="5"/>
      <c r="L64" s="5"/>
      <c r="M64" s="5"/>
      <c r="N64" s="5"/>
      <c r="O64" s="5"/>
      <c r="P64" s="5"/>
      <c r="Q64" s="5"/>
      <c r="R64" s="5"/>
      <c r="S64" s="5"/>
      <c r="T64" s="5"/>
      <c r="U64" s="5"/>
      <c r="V64" s="5"/>
      <c r="W64" s="5"/>
    </row>
    <row r="65" spans="1:23" ht="12.75">
      <c r="A65" s="5"/>
      <c r="B65" s="5"/>
      <c r="C65" s="179"/>
      <c r="D65" s="5"/>
      <c r="E65" s="5"/>
      <c r="F65" s="5"/>
      <c r="G65" s="5"/>
      <c r="H65" s="5"/>
      <c r="I65" s="5"/>
      <c r="J65" s="5"/>
      <c r="K65" s="5"/>
      <c r="L65" s="5"/>
      <c r="M65" s="5"/>
      <c r="N65" s="5"/>
      <c r="O65" s="5"/>
      <c r="P65" s="5"/>
      <c r="Q65" s="5"/>
      <c r="R65" s="5"/>
      <c r="S65" s="5"/>
      <c r="T65" s="5"/>
      <c r="U65" s="5"/>
      <c r="V65" s="5"/>
      <c r="W65" s="5"/>
    </row>
    <row r="66" spans="1:23" ht="12.75">
      <c r="A66" s="5"/>
      <c r="B66" s="5"/>
      <c r="C66" s="179"/>
      <c r="D66" s="5"/>
      <c r="E66" s="5"/>
      <c r="F66" s="5"/>
      <c r="G66" s="5"/>
      <c r="H66" s="5"/>
      <c r="I66" s="5"/>
      <c r="J66" s="5"/>
      <c r="K66" s="5"/>
      <c r="L66" s="5"/>
      <c r="M66" s="5"/>
      <c r="N66" s="5"/>
      <c r="O66" s="5"/>
      <c r="P66" s="5"/>
      <c r="Q66" s="5"/>
      <c r="R66" s="5"/>
      <c r="S66" s="5"/>
      <c r="T66" s="5"/>
      <c r="U66" s="5"/>
      <c r="V66" s="5"/>
      <c r="W66" s="5"/>
    </row>
    <row r="67" spans="1:23" ht="12.75">
      <c r="A67" s="5"/>
      <c r="B67" s="5"/>
      <c r="C67" s="179"/>
      <c r="D67" s="5"/>
      <c r="E67" s="5"/>
      <c r="F67" s="5"/>
      <c r="G67" s="5"/>
      <c r="H67" s="5"/>
      <c r="I67" s="5"/>
      <c r="J67" s="5"/>
      <c r="K67" s="5"/>
      <c r="L67" s="5"/>
      <c r="M67" s="5"/>
      <c r="N67" s="5"/>
      <c r="O67" s="5"/>
      <c r="P67" s="5"/>
      <c r="Q67" s="5"/>
      <c r="R67" s="5"/>
      <c r="S67" s="5"/>
      <c r="T67" s="5"/>
      <c r="U67" s="5"/>
      <c r="V67" s="5"/>
      <c r="W67" s="5"/>
    </row>
    <row r="68" spans="1:23" ht="12.75">
      <c r="A68" s="5"/>
      <c r="B68" s="5"/>
      <c r="C68" s="179"/>
      <c r="D68" s="5"/>
      <c r="E68" s="5"/>
      <c r="F68" s="5"/>
      <c r="G68" s="5"/>
      <c r="H68" s="5"/>
      <c r="I68" s="5"/>
      <c r="J68" s="5"/>
      <c r="K68" s="5"/>
      <c r="L68" s="5"/>
      <c r="M68" s="5"/>
      <c r="N68" s="5"/>
      <c r="O68" s="5"/>
      <c r="P68" s="5"/>
      <c r="Q68" s="5"/>
      <c r="R68" s="5"/>
      <c r="S68" s="5"/>
      <c r="T68" s="5"/>
      <c r="U68" s="5"/>
      <c r="V68" s="5"/>
      <c r="W68" s="5"/>
    </row>
    <row r="69" spans="1:23" ht="12.75">
      <c r="A69" s="5"/>
      <c r="B69" s="5"/>
      <c r="C69" s="179"/>
      <c r="D69" s="5"/>
      <c r="E69" s="5"/>
      <c r="F69" s="5"/>
      <c r="G69" s="5"/>
      <c r="H69" s="5"/>
      <c r="I69" s="5"/>
      <c r="J69" s="5"/>
      <c r="K69" s="5"/>
      <c r="L69" s="5"/>
      <c r="M69" s="5"/>
      <c r="N69" s="5"/>
      <c r="O69" s="5"/>
      <c r="P69" s="5"/>
      <c r="Q69" s="5"/>
      <c r="R69" s="5"/>
      <c r="S69" s="5"/>
      <c r="T69" s="5"/>
      <c r="U69" s="5"/>
      <c r="V69" s="5"/>
      <c r="W69" s="5"/>
    </row>
    <row r="70" spans="1:23" ht="12.75">
      <c r="A70" s="5"/>
      <c r="B70" s="5"/>
      <c r="C70" s="179"/>
      <c r="D70" s="5"/>
      <c r="E70" s="5"/>
      <c r="F70" s="5"/>
      <c r="G70" s="5"/>
      <c r="H70" s="5"/>
      <c r="I70" s="5"/>
      <c r="J70" s="5"/>
      <c r="K70" s="5"/>
      <c r="L70" s="5"/>
      <c r="M70" s="5"/>
      <c r="N70" s="5"/>
      <c r="O70" s="5"/>
      <c r="P70" s="5"/>
      <c r="Q70" s="5"/>
      <c r="R70" s="5"/>
      <c r="S70" s="5"/>
      <c r="T70" s="5"/>
      <c r="U70" s="5"/>
      <c r="V70" s="5"/>
      <c r="W70" s="5"/>
    </row>
    <row r="71" spans="1:23" ht="12.75">
      <c r="A71" s="5"/>
      <c r="B71" s="5"/>
      <c r="C71" s="179"/>
      <c r="D71" s="5"/>
      <c r="E71" s="5"/>
      <c r="F71" s="5"/>
      <c r="G71" s="5"/>
      <c r="H71" s="5"/>
      <c r="I71" s="5"/>
      <c r="J71" s="5"/>
      <c r="K71" s="5"/>
      <c r="L71" s="5"/>
      <c r="M71" s="5"/>
      <c r="N71" s="5"/>
      <c r="O71" s="5"/>
      <c r="P71" s="5"/>
      <c r="Q71" s="5"/>
      <c r="R71" s="5"/>
      <c r="S71" s="5"/>
      <c r="T71" s="5"/>
      <c r="U71" s="5"/>
      <c r="V71" s="5"/>
      <c r="W71" s="5"/>
    </row>
    <row r="72" spans="1:23" ht="12.75">
      <c r="A72" s="5"/>
      <c r="B72" s="5"/>
      <c r="C72" s="179"/>
      <c r="D72" s="5"/>
      <c r="E72" s="5"/>
      <c r="F72" s="5"/>
      <c r="G72" s="5"/>
      <c r="H72" s="5"/>
      <c r="I72" s="5"/>
      <c r="J72" s="5"/>
      <c r="K72" s="5"/>
      <c r="L72" s="5"/>
      <c r="M72" s="5"/>
      <c r="N72" s="5"/>
      <c r="O72" s="5"/>
      <c r="P72" s="5"/>
      <c r="Q72" s="5"/>
      <c r="R72" s="5"/>
      <c r="S72" s="5"/>
      <c r="T72" s="5"/>
      <c r="U72" s="5"/>
      <c r="V72" s="5"/>
      <c r="W72" s="5"/>
    </row>
    <row r="73" spans="1:23" ht="12.75">
      <c r="A73" s="5"/>
      <c r="B73" s="5"/>
      <c r="C73" s="179"/>
      <c r="D73" s="5"/>
      <c r="E73" s="5"/>
      <c r="F73" s="5"/>
      <c r="G73" s="5"/>
      <c r="H73" s="5"/>
      <c r="I73" s="5"/>
      <c r="J73" s="5"/>
      <c r="K73" s="5"/>
      <c r="L73" s="5"/>
      <c r="M73" s="5"/>
      <c r="N73" s="5"/>
      <c r="O73" s="5"/>
      <c r="P73" s="5"/>
      <c r="Q73" s="5"/>
      <c r="R73" s="5"/>
      <c r="S73" s="5"/>
      <c r="T73" s="5"/>
      <c r="U73" s="5"/>
      <c r="V73" s="5"/>
      <c r="W73" s="5"/>
    </row>
    <row r="74" spans="1:23" ht="12.75">
      <c r="A74" s="5"/>
      <c r="B74" s="5"/>
      <c r="C74" s="179"/>
      <c r="D74" s="5"/>
      <c r="E74" s="5"/>
      <c r="F74" s="5"/>
      <c r="G74" s="5"/>
      <c r="H74" s="5"/>
      <c r="I74" s="5"/>
      <c r="J74" s="5"/>
      <c r="K74" s="5"/>
      <c r="L74" s="5"/>
      <c r="M74" s="5"/>
      <c r="N74" s="5"/>
      <c r="O74" s="5"/>
      <c r="P74" s="5"/>
      <c r="Q74" s="5"/>
      <c r="R74" s="5"/>
      <c r="S74" s="5"/>
      <c r="T74" s="5"/>
      <c r="U74" s="5"/>
      <c r="V74" s="5"/>
      <c r="W74" s="5"/>
    </row>
    <row r="75" spans="1:23" ht="12.75">
      <c r="A75" s="5"/>
      <c r="B75" s="5"/>
      <c r="C75" s="179"/>
      <c r="D75" s="5"/>
      <c r="E75" s="5"/>
      <c r="F75" s="5"/>
      <c r="G75" s="5"/>
      <c r="H75" s="5"/>
      <c r="I75" s="5"/>
      <c r="J75" s="5"/>
      <c r="K75" s="5"/>
      <c r="L75" s="5"/>
      <c r="M75" s="5"/>
      <c r="N75" s="5"/>
      <c r="O75" s="5"/>
      <c r="P75" s="5"/>
      <c r="Q75" s="5"/>
      <c r="R75" s="5"/>
      <c r="S75" s="5"/>
      <c r="T75" s="5"/>
      <c r="U75" s="5"/>
      <c r="V75" s="5"/>
      <c r="W75" s="5"/>
    </row>
    <row r="76" spans="1:23" ht="12.75">
      <c r="A76" s="5"/>
      <c r="B76" s="5"/>
      <c r="C76" s="179"/>
      <c r="D76" s="5"/>
      <c r="E76" s="5"/>
      <c r="F76" s="5"/>
      <c r="G76" s="5"/>
      <c r="H76" s="5"/>
      <c r="I76" s="5"/>
      <c r="J76" s="5"/>
      <c r="K76" s="5"/>
      <c r="L76" s="5"/>
      <c r="M76" s="5"/>
      <c r="N76" s="5"/>
      <c r="O76" s="5"/>
      <c r="P76" s="5"/>
      <c r="Q76" s="5"/>
      <c r="R76" s="5"/>
      <c r="S76" s="5"/>
      <c r="T76" s="5"/>
      <c r="U76" s="5"/>
      <c r="V76" s="5"/>
      <c r="W76" s="5"/>
    </row>
    <row r="77" spans="1:23" ht="12.75">
      <c r="A77" s="5"/>
      <c r="B77" s="5"/>
      <c r="C77" s="179"/>
      <c r="D77" s="5"/>
      <c r="E77" s="5"/>
      <c r="F77" s="5"/>
      <c r="G77" s="5"/>
      <c r="H77" s="5"/>
      <c r="I77" s="5"/>
      <c r="J77" s="5"/>
      <c r="K77" s="5"/>
      <c r="L77" s="5"/>
      <c r="M77" s="5"/>
      <c r="N77" s="5"/>
      <c r="O77" s="5"/>
      <c r="P77" s="5"/>
      <c r="Q77" s="5"/>
      <c r="R77" s="5"/>
      <c r="S77" s="5"/>
      <c r="T77" s="5"/>
      <c r="U77" s="5"/>
      <c r="V77" s="5"/>
      <c r="W77" s="5"/>
    </row>
    <row r="78" spans="1:23" ht="12.75">
      <c r="A78" s="5"/>
      <c r="B78" s="5"/>
      <c r="C78" s="179"/>
      <c r="D78" s="5"/>
      <c r="E78" s="5"/>
      <c r="F78" s="5"/>
      <c r="G78" s="5"/>
      <c r="H78" s="5"/>
      <c r="I78" s="5"/>
      <c r="J78" s="5"/>
      <c r="K78" s="5"/>
      <c r="L78" s="5"/>
      <c r="M78" s="5"/>
      <c r="N78" s="5"/>
      <c r="O78" s="5"/>
      <c r="P78" s="5"/>
      <c r="Q78" s="5"/>
      <c r="R78" s="5"/>
      <c r="S78" s="5"/>
      <c r="T78" s="5"/>
      <c r="U78" s="5"/>
      <c r="V78" s="5"/>
      <c r="W78" s="5"/>
    </row>
    <row r="79" spans="1:23" ht="12.75">
      <c r="A79" s="5"/>
      <c r="B79" s="5"/>
      <c r="C79" s="179"/>
      <c r="D79" s="5"/>
      <c r="E79" s="5"/>
      <c r="F79" s="5"/>
      <c r="G79" s="5"/>
      <c r="H79" s="5"/>
      <c r="I79" s="5"/>
      <c r="J79" s="5"/>
      <c r="K79" s="5"/>
      <c r="L79" s="5"/>
      <c r="M79" s="5"/>
      <c r="N79" s="5"/>
      <c r="O79" s="5"/>
      <c r="P79" s="5"/>
      <c r="Q79" s="5"/>
      <c r="R79" s="5"/>
      <c r="S79" s="5"/>
      <c r="T79" s="5"/>
      <c r="U79" s="5"/>
      <c r="V79" s="5"/>
      <c r="W79" s="5"/>
    </row>
    <row r="80" spans="1:23" ht="12.75">
      <c r="A80" s="5"/>
      <c r="B80" s="5"/>
      <c r="C80" s="179"/>
      <c r="D80" s="5"/>
      <c r="E80" s="5"/>
      <c r="F80" s="5"/>
      <c r="G80" s="5"/>
      <c r="H80" s="5"/>
      <c r="I80" s="5"/>
      <c r="J80" s="5"/>
      <c r="K80" s="5"/>
      <c r="L80" s="5"/>
      <c r="M80" s="5"/>
      <c r="N80" s="5"/>
      <c r="O80" s="5"/>
      <c r="P80" s="5"/>
      <c r="Q80" s="5"/>
      <c r="R80" s="5"/>
      <c r="S80" s="5"/>
      <c r="T80" s="5"/>
      <c r="U80" s="5"/>
      <c r="V80" s="5"/>
      <c r="W80" s="5"/>
    </row>
    <row r="81" spans="1:23" ht="12.75">
      <c r="A81" s="5"/>
      <c r="B81" s="5"/>
      <c r="C81" s="179"/>
      <c r="D81" s="5"/>
      <c r="E81" s="5"/>
      <c r="F81" s="5"/>
      <c r="G81" s="5"/>
      <c r="H81" s="5"/>
      <c r="I81" s="5"/>
      <c r="J81" s="5"/>
      <c r="K81" s="5"/>
      <c r="L81" s="5"/>
      <c r="M81" s="5"/>
      <c r="N81" s="5"/>
      <c r="O81" s="5"/>
      <c r="P81" s="5"/>
      <c r="Q81" s="5"/>
      <c r="R81" s="5"/>
      <c r="S81" s="5"/>
      <c r="T81" s="5"/>
      <c r="U81" s="5"/>
      <c r="V81" s="5"/>
      <c r="W81" s="5"/>
    </row>
    <row r="82" spans="1:23" ht="12.75">
      <c r="A82" s="5"/>
      <c r="B82" s="5"/>
      <c r="C82" s="179"/>
      <c r="D82" s="5"/>
      <c r="E82" s="5"/>
      <c r="F82" s="5"/>
      <c r="G82" s="5"/>
      <c r="H82" s="5"/>
      <c r="I82" s="5"/>
      <c r="J82" s="5"/>
      <c r="K82" s="5"/>
      <c r="L82" s="5"/>
      <c r="M82" s="5"/>
      <c r="N82" s="5"/>
      <c r="O82" s="5"/>
      <c r="P82" s="5"/>
      <c r="Q82" s="5"/>
      <c r="R82" s="5"/>
      <c r="S82" s="5"/>
      <c r="T82" s="5"/>
      <c r="U82" s="5"/>
      <c r="V82" s="5"/>
      <c r="W82" s="5"/>
    </row>
    <row r="83" spans="1:23" ht="12.75">
      <c r="A83" s="5"/>
      <c r="B83" s="5"/>
      <c r="C83" s="179"/>
      <c r="D83" s="5"/>
      <c r="E83" s="5"/>
      <c r="F83" s="5"/>
      <c r="G83" s="5"/>
      <c r="H83" s="5"/>
      <c r="I83" s="5"/>
      <c r="J83" s="5"/>
      <c r="K83" s="5"/>
      <c r="L83" s="5"/>
      <c r="M83" s="5"/>
      <c r="N83" s="5"/>
      <c r="O83" s="5"/>
      <c r="P83" s="5"/>
      <c r="Q83" s="5"/>
      <c r="R83" s="5"/>
      <c r="S83" s="5"/>
      <c r="T83" s="5"/>
      <c r="U83" s="5"/>
      <c r="V83" s="5"/>
      <c r="W83" s="5"/>
    </row>
    <row r="84" spans="1:14" ht="12.75">
      <c r="A84" s="1"/>
      <c r="B84" s="1"/>
      <c r="C84" s="180"/>
      <c r="D84" s="1"/>
      <c r="E84" s="1"/>
      <c r="F84" s="1"/>
      <c r="G84" s="1"/>
      <c r="H84" s="1"/>
      <c r="I84" s="1"/>
      <c r="J84" s="1"/>
      <c r="K84" s="1"/>
      <c r="L84" s="1"/>
      <c r="M84" s="1"/>
      <c r="N84" s="1"/>
    </row>
    <row r="85" spans="1:14" ht="12.75">
      <c r="A85" s="1"/>
      <c r="B85" s="1"/>
      <c r="C85" s="180"/>
      <c r="D85" s="1"/>
      <c r="E85" s="1"/>
      <c r="F85" s="1"/>
      <c r="G85" s="1"/>
      <c r="H85" s="1"/>
      <c r="I85" s="1"/>
      <c r="J85" s="1"/>
      <c r="K85" s="1"/>
      <c r="L85" s="1"/>
      <c r="M85" s="1"/>
      <c r="N85" s="1"/>
    </row>
    <row r="86" spans="1:14" ht="12.75">
      <c r="A86" s="1"/>
      <c r="B86" s="1"/>
      <c r="C86" s="180"/>
      <c r="D86" s="1"/>
      <c r="E86" s="1"/>
      <c r="F86" s="1"/>
      <c r="G86" s="1"/>
      <c r="H86" s="1"/>
      <c r="I86" s="1"/>
      <c r="J86" s="1"/>
      <c r="K86" s="1"/>
      <c r="L86" s="1"/>
      <c r="M86" s="1"/>
      <c r="N86" s="1"/>
    </row>
    <row r="87" spans="1:14" ht="12.75">
      <c r="A87" s="1"/>
      <c r="B87" s="1"/>
      <c r="C87" s="180"/>
      <c r="D87" s="1"/>
      <c r="E87" s="1"/>
      <c r="F87" s="1"/>
      <c r="G87" s="1"/>
      <c r="H87" s="1"/>
      <c r="I87" s="1"/>
      <c r="J87" s="1"/>
      <c r="K87" s="1"/>
      <c r="L87" s="1"/>
      <c r="M87" s="1"/>
      <c r="N87" s="1"/>
    </row>
    <row r="88" spans="1:14" ht="12.75">
      <c r="A88" s="1"/>
      <c r="B88" s="1"/>
      <c r="C88" s="180"/>
      <c r="D88" s="1"/>
      <c r="E88" s="1"/>
      <c r="F88" s="1"/>
      <c r="G88" s="1"/>
      <c r="H88" s="1"/>
      <c r="I88" s="1"/>
      <c r="J88" s="1"/>
      <c r="K88" s="1"/>
      <c r="L88" s="1"/>
      <c r="M88" s="1"/>
      <c r="N88" s="1"/>
    </row>
    <row r="89" spans="1:14" ht="12.75">
      <c r="A89" s="1"/>
      <c r="B89" s="1"/>
      <c r="C89" s="180"/>
      <c r="D89" s="1"/>
      <c r="E89" s="1"/>
      <c r="F89" s="1"/>
      <c r="G89" s="1"/>
      <c r="H89" s="1"/>
      <c r="I89" s="1"/>
      <c r="J89" s="1"/>
      <c r="K89" s="1"/>
      <c r="L89" s="1"/>
      <c r="M89" s="1"/>
      <c r="N89" s="1"/>
    </row>
    <row r="90" spans="1:14" ht="12.75">
      <c r="A90" s="1"/>
      <c r="B90" s="1"/>
      <c r="C90" s="180"/>
      <c r="D90" s="1"/>
      <c r="E90" s="1"/>
      <c r="F90" s="1"/>
      <c r="G90" s="1"/>
      <c r="H90" s="1"/>
      <c r="I90" s="1"/>
      <c r="J90" s="1"/>
      <c r="K90" s="1"/>
      <c r="L90" s="1"/>
      <c r="M90" s="1"/>
      <c r="N90" s="1"/>
    </row>
    <row r="91" spans="1:14" ht="12.75">
      <c r="A91" s="1"/>
      <c r="B91" s="1"/>
      <c r="C91" s="180"/>
      <c r="D91" s="1"/>
      <c r="E91" s="1"/>
      <c r="F91" s="1"/>
      <c r="G91" s="1"/>
      <c r="H91" s="1"/>
      <c r="I91" s="1"/>
      <c r="J91" s="1"/>
      <c r="K91" s="1"/>
      <c r="L91" s="1"/>
      <c r="M91" s="1"/>
      <c r="N91" s="1"/>
    </row>
    <row r="92" spans="1:14" ht="12.75">
      <c r="A92" s="1"/>
      <c r="B92" s="1"/>
      <c r="C92" s="180"/>
      <c r="D92" s="1"/>
      <c r="E92" s="1"/>
      <c r="F92" s="1"/>
      <c r="G92" s="1"/>
      <c r="H92" s="1"/>
      <c r="I92" s="1"/>
      <c r="J92" s="1"/>
      <c r="K92" s="1"/>
      <c r="L92" s="1"/>
      <c r="M92" s="1"/>
      <c r="N92" s="1"/>
    </row>
    <row r="93" spans="1:14" ht="12.75">
      <c r="A93" s="1"/>
      <c r="B93" s="1"/>
      <c r="C93" s="180"/>
      <c r="D93" s="1"/>
      <c r="E93" s="1"/>
      <c r="F93" s="1"/>
      <c r="G93" s="1"/>
      <c r="H93" s="1"/>
      <c r="I93" s="1"/>
      <c r="J93" s="1"/>
      <c r="K93" s="1"/>
      <c r="L93" s="1"/>
      <c r="M93" s="1"/>
      <c r="N93" s="1"/>
    </row>
    <row r="94" spans="1:14" ht="12.75">
      <c r="A94" s="1"/>
      <c r="B94" s="1"/>
      <c r="C94" s="180"/>
      <c r="D94" s="1"/>
      <c r="E94" s="1"/>
      <c r="F94" s="1"/>
      <c r="G94" s="1"/>
      <c r="H94" s="1"/>
      <c r="I94" s="1"/>
      <c r="J94" s="1"/>
      <c r="K94" s="1"/>
      <c r="L94" s="1"/>
      <c r="M94" s="1"/>
      <c r="N94" s="1"/>
    </row>
    <row r="95" spans="1:14" ht="12.75">
      <c r="A95" s="1"/>
      <c r="B95" s="1"/>
      <c r="C95" s="180"/>
      <c r="D95" s="1"/>
      <c r="E95" s="1"/>
      <c r="F95" s="1"/>
      <c r="G95" s="1"/>
      <c r="H95" s="1"/>
      <c r="I95" s="1"/>
      <c r="J95" s="1"/>
      <c r="K95" s="1"/>
      <c r="L95" s="1"/>
      <c r="M95" s="1"/>
      <c r="N95" s="1"/>
    </row>
  </sheetData>
  <sheetProtection/>
  <mergeCells count="11">
    <mergeCell ref="J7:K8"/>
    <mergeCell ref="L7:M8"/>
    <mergeCell ref="N7:N9"/>
    <mergeCell ref="J10:K10"/>
    <mergeCell ref="L10:M10"/>
    <mergeCell ref="I7:I9"/>
    <mergeCell ref="D7:D9"/>
    <mergeCell ref="E7:E9"/>
    <mergeCell ref="F7:F9"/>
    <mergeCell ref="G7:G9"/>
    <mergeCell ref="H7:H9"/>
  </mergeCells>
  <printOptions horizontalCentered="1"/>
  <pageMargins left="0.3937007874015748" right="0.3937007874015748" top="0.3937007874015748" bottom="0.3937007874015748" header="0.5118110236220472" footer="0.31496062992125984"/>
  <pageSetup horizontalDpi="600" verticalDpi="600" orientation="portrait" paperSize="9" scale="50" r:id="rId1"/>
  <headerFooter alignWithMargins="0">
    <oddFooter>&amp;C&amp;P. oldal</oddFooter>
  </headerFooter>
</worksheet>
</file>

<file path=xl/worksheets/sheet5.xml><?xml version="1.0" encoding="utf-8"?>
<worksheet xmlns="http://schemas.openxmlformats.org/spreadsheetml/2006/main" xmlns:r="http://schemas.openxmlformats.org/officeDocument/2006/relationships">
  <dimension ref="A1:Q273"/>
  <sheetViews>
    <sheetView view="pageBreakPreview" zoomScaleSheetLayoutView="100" zoomScalePageLayoutView="0" workbookViewId="0" topLeftCell="A1">
      <selection activeCell="A1" sqref="A1"/>
    </sheetView>
  </sheetViews>
  <sheetFormatPr defaultColWidth="9.140625" defaultRowHeight="12.75"/>
  <cols>
    <col min="1" max="1" width="33.28125" style="597" customWidth="1"/>
    <col min="2" max="2" width="8.57421875" style="597" customWidth="1"/>
    <col min="3" max="3" width="13.421875" style="597" customWidth="1"/>
    <col min="4" max="4" width="14.421875" style="597" customWidth="1"/>
    <col min="5" max="5" width="13.7109375" style="597" customWidth="1"/>
    <col min="6" max="6" width="13.28125" style="597" customWidth="1"/>
    <col min="7" max="7" width="11.00390625" style="597" customWidth="1"/>
    <col min="8" max="8" width="10.28125" style="597" customWidth="1"/>
    <col min="9" max="9" width="10.421875" style="597" customWidth="1"/>
    <col min="10" max="10" width="9.421875" style="597" customWidth="1"/>
    <col min="11" max="12" width="10.57421875" style="597" customWidth="1"/>
    <col min="13" max="13" width="8.421875" style="612" customWidth="1"/>
    <col min="14" max="14" width="10.57421875" style="601" customWidth="1"/>
    <col min="15" max="16384" width="9.140625" style="597" customWidth="1"/>
  </cols>
  <sheetData>
    <row r="1" spans="1:14" ht="15.75">
      <c r="A1" s="593" t="s">
        <v>766</v>
      </c>
      <c r="B1" s="594"/>
      <c r="C1" s="593"/>
      <c r="D1" s="593"/>
      <c r="E1" s="593"/>
      <c r="F1" s="593"/>
      <c r="G1" s="593"/>
      <c r="H1" s="593"/>
      <c r="I1" s="595"/>
      <c r="J1" s="595"/>
      <c r="K1" s="595"/>
      <c r="L1" s="595"/>
      <c r="M1" s="596"/>
      <c r="N1" s="597"/>
    </row>
    <row r="2" spans="1:14" ht="15.75">
      <c r="A2" s="593"/>
      <c r="B2" s="594"/>
      <c r="C2" s="593"/>
      <c r="D2" s="593"/>
      <c r="E2" s="593"/>
      <c r="F2" s="593"/>
      <c r="G2" s="593"/>
      <c r="H2" s="593"/>
      <c r="I2" s="595"/>
      <c r="J2" s="595"/>
      <c r="K2" s="595"/>
      <c r="L2" s="595"/>
      <c r="M2" s="596"/>
      <c r="N2" s="597"/>
    </row>
    <row r="3" spans="1:14" ht="15.75">
      <c r="A3" s="749" t="s">
        <v>668</v>
      </c>
      <c r="B3" s="749"/>
      <c r="C3" s="749"/>
      <c r="D3" s="749"/>
      <c r="E3" s="749"/>
      <c r="F3" s="749"/>
      <c r="G3" s="749"/>
      <c r="H3" s="749"/>
      <c r="I3" s="749"/>
      <c r="J3" s="749"/>
      <c r="K3" s="749"/>
      <c r="L3" s="749"/>
      <c r="M3" s="749"/>
      <c r="N3" s="749"/>
    </row>
    <row r="4" spans="1:14" ht="15.75">
      <c r="A4" s="750" t="s">
        <v>669</v>
      </c>
      <c r="B4" s="750"/>
      <c r="C4" s="750"/>
      <c r="D4" s="750"/>
      <c r="E4" s="750"/>
      <c r="F4" s="750"/>
      <c r="G4" s="750"/>
      <c r="H4" s="750"/>
      <c r="I4" s="750"/>
      <c r="J4" s="750"/>
      <c r="K4" s="750"/>
      <c r="L4" s="750"/>
      <c r="M4" s="750"/>
      <c r="N4" s="750"/>
    </row>
    <row r="5" spans="1:14" ht="15.75">
      <c r="A5" s="749" t="s">
        <v>2</v>
      </c>
      <c r="B5" s="749"/>
      <c r="C5" s="749"/>
      <c r="D5" s="749"/>
      <c r="E5" s="749"/>
      <c r="F5" s="749"/>
      <c r="G5" s="749"/>
      <c r="H5" s="749"/>
      <c r="I5" s="749"/>
      <c r="J5" s="749"/>
      <c r="K5" s="749"/>
      <c r="L5" s="749"/>
      <c r="M5" s="749"/>
      <c r="N5" s="749"/>
    </row>
    <row r="6" spans="1:13" ht="15.75">
      <c r="A6" s="599"/>
      <c r="B6" s="595"/>
      <c r="C6" s="599"/>
      <c r="D6" s="599"/>
      <c r="E6" s="599"/>
      <c r="F6" s="598"/>
      <c r="G6" s="598"/>
      <c r="H6" s="599"/>
      <c r="I6" s="599"/>
      <c r="J6" s="599"/>
      <c r="K6" s="600"/>
      <c r="L6" s="600"/>
      <c r="M6" s="596"/>
    </row>
    <row r="7" spans="1:14" ht="15" customHeight="1">
      <c r="A7" s="600"/>
      <c r="C7" s="600"/>
      <c r="D7" s="600"/>
      <c r="E7" s="600"/>
      <c r="F7" s="600"/>
      <c r="G7" s="600"/>
      <c r="H7" s="600"/>
      <c r="I7" s="600"/>
      <c r="J7" s="600"/>
      <c r="K7" s="751" t="s">
        <v>28</v>
      </c>
      <c r="L7" s="751"/>
      <c r="M7" s="751"/>
      <c r="N7" s="751"/>
    </row>
    <row r="8" spans="1:14" ht="12.75" customHeight="1">
      <c r="A8" s="602" t="s">
        <v>29</v>
      </c>
      <c r="B8" s="752" t="s">
        <v>670</v>
      </c>
      <c r="C8" s="752" t="s">
        <v>671</v>
      </c>
      <c r="D8" s="752" t="s">
        <v>209</v>
      </c>
      <c r="E8" s="752" t="s">
        <v>204</v>
      </c>
      <c r="F8" s="752" t="s">
        <v>205</v>
      </c>
      <c r="G8" s="752" t="s">
        <v>158</v>
      </c>
      <c r="H8" s="752" t="s">
        <v>177</v>
      </c>
      <c r="I8" s="752" t="s">
        <v>672</v>
      </c>
      <c r="J8" s="757" t="s">
        <v>206</v>
      </c>
      <c r="K8" s="758"/>
      <c r="L8" s="757" t="s">
        <v>207</v>
      </c>
      <c r="M8" s="758"/>
      <c r="N8" s="752" t="s">
        <v>481</v>
      </c>
    </row>
    <row r="9" spans="1:14" ht="15">
      <c r="A9" s="603" t="s">
        <v>31</v>
      </c>
      <c r="B9" s="753"/>
      <c r="C9" s="755"/>
      <c r="D9" s="753"/>
      <c r="E9" s="755"/>
      <c r="F9" s="755"/>
      <c r="G9" s="755"/>
      <c r="H9" s="755"/>
      <c r="I9" s="755"/>
      <c r="J9" s="759"/>
      <c r="K9" s="760"/>
      <c r="L9" s="759"/>
      <c r="M9" s="760"/>
      <c r="N9" s="755"/>
    </row>
    <row r="10" spans="1:14" ht="21.75" customHeight="1">
      <c r="A10" s="604"/>
      <c r="B10" s="754"/>
      <c r="C10" s="756"/>
      <c r="D10" s="754"/>
      <c r="E10" s="756"/>
      <c r="F10" s="756"/>
      <c r="G10" s="756"/>
      <c r="H10" s="756"/>
      <c r="I10" s="756"/>
      <c r="J10" s="605" t="s">
        <v>162</v>
      </c>
      <c r="K10" s="605" t="s">
        <v>124</v>
      </c>
      <c r="L10" s="605" t="s">
        <v>162</v>
      </c>
      <c r="M10" s="606" t="s">
        <v>124</v>
      </c>
      <c r="N10" s="756"/>
    </row>
    <row r="11" spans="1:14" ht="15">
      <c r="A11" s="602" t="s">
        <v>8</v>
      </c>
      <c r="B11" s="602" t="s">
        <v>9</v>
      </c>
      <c r="C11" s="602" t="s">
        <v>10</v>
      </c>
      <c r="D11" s="602"/>
      <c r="E11" s="602" t="s">
        <v>11</v>
      </c>
      <c r="F11" s="602" t="s">
        <v>12</v>
      </c>
      <c r="G11" s="607" t="s">
        <v>13</v>
      </c>
      <c r="H11" s="602" t="s">
        <v>14</v>
      </c>
      <c r="I11" s="607" t="s">
        <v>15</v>
      </c>
      <c r="J11" s="761" t="s">
        <v>16</v>
      </c>
      <c r="K11" s="762"/>
      <c r="L11" s="761" t="s">
        <v>17</v>
      </c>
      <c r="M11" s="762"/>
      <c r="N11" s="607">
        <v>11</v>
      </c>
    </row>
    <row r="12" spans="1:17" ht="15">
      <c r="A12" s="608" t="s">
        <v>673</v>
      </c>
      <c r="B12" s="609" t="s">
        <v>674</v>
      </c>
      <c r="C12" s="610"/>
      <c r="D12" s="610"/>
      <c r="E12" s="610"/>
      <c r="F12" s="611"/>
      <c r="G12" s="610"/>
      <c r="H12" s="611"/>
      <c r="I12" s="610"/>
      <c r="J12" s="611"/>
      <c r="K12" s="610"/>
      <c r="L12" s="611"/>
      <c r="M12" s="610"/>
      <c r="N12" s="610"/>
      <c r="O12" s="612"/>
      <c r="P12" s="612"/>
      <c r="Q12" s="612"/>
    </row>
    <row r="13" spans="1:17" ht="15">
      <c r="A13" s="613" t="s">
        <v>48</v>
      </c>
      <c r="B13" s="613"/>
      <c r="C13" s="614">
        <f>SUM(D13:N13)</f>
        <v>139810</v>
      </c>
      <c r="D13" s="614">
        <f>'[1]5.3'!C13-'[2]4.3'!E13-'[2]4.3'!F13-'[2]4.3'!G13-'[2]4.3'!H13-'[2]4.3'!I13-'[2]4.3'!J13-'[2]4.3'!K13-'[2]4.3'!L13-'[2]4.3'!M13-'[2]4.3'!N13</f>
        <v>138381</v>
      </c>
      <c r="E13" s="614"/>
      <c r="F13" s="614"/>
      <c r="G13" s="614"/>
      <c r="H13" s="614">
        <v>1429</v>
      </c>
      <c r="I13" s="614"/>
      <c r="J13" s="614"/>
      <c r="K13" s="614"/>
      <c r="L13" s="615"/>
      <c r="M13" s="614"/>
      <c r="N13" s="614"/>
      <c r="O13" s="612">
        <f>SUM(D13:N13)</f>
        <v>139810</v>
      </c>
      <c r="P13" s="612">
        <f>O13-C13</f>
        <v>0</v>
      </c>
      <c r="Q13" s="612"/>
    </row>
    <row r="14" spans="1:17" ht="15">
      <c r="A14" s="613" t="s">
        <v>499</v>
      </c>
      <c r="B14" s="613"/>
      <c r="C14" s="614">
        <v>141313</v>
      </c>
      <c r="D14" s="614">
        <v>138381</v>
      </c>
      <c r="E14" s="614">
        <v>0</v>
      </c>
      <c r="F14" s="614">
        <v>0</v>
      </c>
      <c r="G14" s="614">
        <v>0</v>
      </c>
      <c r="H14" s="615">
        <v>1429</v>
      </c>
      <c r="I14" s="614">
        <v>0</v>
      </c>
      <c r="J14" s="614">
        <v>0</v>
      </c>
      <c r="K14" s="614">
        <v>0</v>
      </c>
      <c r="L14" s="615">
        <v>0</v>
      </c>
      <c r="M14" s="614">
        <v>0</v>
      </c>
      <c r="N14" s="614">
        <v>1503</v>
      </c>
      <c r="O14" s="612">
        <f aca="true" t="shared" si="0" ref="O14:O77">SUM(D14:N14)</f>
        <v>141313</v>
      </c>
      <c r="P14" s="612">
        <f aca="true" t="shared" si="1" ref="P14:P77">O14-C14</f>
        <v>0</v>
      </c>
      <c r="Q14" s="612"/>
    </row>
    <row r="15" spans="1:17" ht="15">
      <c r="A15" s="613" t="s">
        <v>675</v>
      </c>
      <c r="B15" s="613"/>
      <c r="C15" s="614">
        <v>5000</v>
      </c>
      <c r="D15" s="614">
        <v>5000</v>
      </c>
      <c r="E15" s="614"/>
      <c r="F15" s="614"/>
      <c r="G15" s="614"/>
      <c r="H15" s="615"/>
      <c r="I15" s="614"/>
      <c r="J15" s="614"/>
      <c r="K15" s="614"/>
      <c r="L15" s="615"/>
      <c r="M15" s="614"/>
      <c r="N15" s="614"/>
      <c r="O15" s="612">
        <f t="shared" si="0"/>
        <v>5000</v>
      </c>
      <c r="P15" s="612">
        <f t="shared" si="1"/>
        <v>0</v>
      </c>
      <c r="Q15" s="612"/>
    </row>
    <row r="16" spans="1:17" ht="15">
      <c r="A16" s="613" t="s">
        <v>676</v>
      </c>
      <c r="B16" s="613"/>
      <c r="C16" s="614">
        <f>SUM(C15)</f>
        <v>5000</v>
      </c>
      <c r="D16" s="614">
        <f aca="true" t="shared" si="2" ref="D16:N16">SUM(D15)</f>
        <v>5000</v>
      </c>
      <c r="E16" s="614">
        <f t="shared" si="2"/>
        <v>0</v>
      </c>
      <c r="F16" s="614">
        <f t="shared" si="2"/>
        <v>0</v>
      </c>
      <c r="G16" s="614">
        <f t="shared" si="2"/>
        <v>0</v>
      </c>
      <c r="H16" s="614">
        <f t="shared" si="2"/>
        <v>0</v>
      </c>
      <c r="I16" s="614">
        <f t="shared" si="2"/>
        <v>0</v>
      </c>
      <c r="J16" s="614">
        <f t="shared" si="2"/>
        <v>0</v>
      </c>
      <c r="K16" s="614">
        <f t="shared" si="2"/>
        <v>0</v>
      </c>
      <c r="L16" s="615">
        <f t="shared" si="2"/>
        <v>0</v>
      </c>
      <c r="M16" s="614">
        <f t="shared" si="2"/>
        <v>0</v>
      </c>
      <c r="N16" s="614">
        <f t="shared" si="2"/>
        <v>0</v>
      </c>
      <c r="O16" s="612">
        <f t="shared" si="0"/>
        <v>5000</v>
      </c>
      <c r="P16" s="612">
        <f t="shared" si="1"/>
        <v>0</v>
      </c>
      <c r="Q16" s="612"/>
    </row>
    <row r="17" spans="1:17" ht="15">
      <c r="A17" s="616" t="s">
        <v>499</v>
      </c>
      <c r="B17" s="613"/>
      <c r="C17" s="617">
        <f>C14+C16</f>
        <v>146313</v>
      </c>
      <c r="D17" s="617">
        <f aca="true" t="shared" si="3" ref="D17:N17">D14+D16</f>
        <v>143381</v>
      </c>
      <c r="E17" s="617">
        <f t="shared" si="3"/>
        <v>0</v>
      </c>
      <c r="F17" s="617">
        <f t="shared" si="3"/>
        <v>0</v>
      </c>
      <c r="G17" s="617">
        <f t="shared" si="3"/>
        <v>0</v>
      </c>
      <c r="H17" s="617">
        <f t="shared" si="3"/>
        <v>1429</v>
      </c>
      <c r="I17" s="617">
        <f t="shared" si="3"/>
        <v>0</v>
      </c>
      <c r="J17" s="617">
        <f t="shared" si="3"/>
        <v>0</v>
      </c>
      <c r="K17" s="617">
        <f t="shared" si="3"/>
        <v>0</v>
      </c>
      <c r="L17" s="617">
        <f t="shared" si="3"/>
        <v>0</v>
      </c>
      <c r="M17" s="617">
        <f t="shared" si="3"/>
        <v>0</v>
      </c>
      <c r="N17" s="617">
        <f t="shared" si="3"/>
        <v>1503</v>
      </c>
      <c r="O17" s="612">
        <f t="shared" si="0"/>
        <v>146313</v>
      </c>
      <c r="P17" s="612">
        <f t="shared" si="1"/>
        <v>0</v>
      </c>
      <c r="Q17" s="612"/>
    </row>
    <row r="18" spans="1:17" ht="15">
      <c r="A18" s="618" t="s">
        <v>677</v>
      </c>
      <c r="B18" s="609" t="s">
        <v>674</v>
      </c>
      <c r="C18" s="614"/>
      <c r="D18" s="614"/>
      <c r="E18" s="614"/>
      <c r="F18" s="596"/>
      <c r="G18" s="614"/>
      <c r="H18" s="596"/>
      <c r="I18" s="614"/>
      <c r="J18" s="596"/>
      <c r="K18" s="614"/>
      <c r="L18" s="596"/>
      <c r="M18" s="614"/>
      <c r="N18" s="619"/>
      <c r="O18" s="612">
        <f t="shared" si="0"/>
        <v>0</v>
      </c>
      <c r="P18" s="612">
        <f t="shared" si="1"/>
        <v>0</v>
      </c>
      <c r="Q18" s="612"/>
    </row>
    <row r="19" spans="1:17" ht="15">
      <c r="A19" s="613" t="s">
        <v>48</v>
      </c>
      <c r="B19" s="613"/>
      <c r="C19" s="614">
        <f>SUM(D19:N19)</f>
        <v>129512</v>
      </c>
      <c r="D19" s="614">
        <f>'[1]5.3'!C15-'[2]4.3'!E19-'[2]4.3'!F19-'[2]4.3'!G19-'[2]4.3'!H19-'[2]4.3'!I19-'[2]4.3'!J19-'[2]4.3'!K19-'[2]4.3'!L19-'[2]4.3'!M19-'[2]4.3'!N19</f>
        <v>127868</v>
      </c>
      <c r="E19" s="614"/>
      <c r="F19" s="614"/>
      <c r="G19" s="614"/>
      <c r="H19" s="596">
        <v>1644</v>
      </c>
      <c r="I19" s="614"/>
      <c r="J19" s="614"/>
      <c r="K19" s="614"/>
      <c r="L19" s="596"/>
      <c r="M19" s="614"/>
      <c r="N19" s="614"/>
      <c r="O19" s="612">
        <f t="shared" si="0"/>
        <v>129512</v>
      </c>
      <c r="P19" s="612">
        <f t="shared" si="1"/>
        <v>0</v>
      </c>
      <c r="Q19" s="612"/>
    </row>
    <row r="20" spans="1:17" ht="15">
      <c r="A20" s="613" t="s">
        <v>499</v>
      </c>
      <c r="B20" s="613"/>
      <c r="C20" s="614">
        <v>131147</v>
      </c>
      <c r="D20" s="614">
        <v>127868</v>
      </c>
      <c r="E20" s="614">
        <v>0</v>
      </c>
      <c r="F20" s="614">
        <v>0</v>
      </c>
      <c r="G20" s="614">
        <v>0</v>
      </c>
      <c r="H20" s="596">
        <v>1644</v>
      </c>
      <c r="I20" s="614">
        <v>0</v>
      </c>
      <c r="J20" s="614">
        <v>0</v>
      </c>
      <c r="K20" s="614">
        <v>0</v>
      </c>
      <c r="L20" s="596">
        <v>0</v>
      </c>
      <c r="M20" s="614">
        <v>0</v>
      </c>
      <c r="N20" s="614">
        <v>1635</v>
      </c>
      <c r="O20" s="612">
        <f t="shared" si="0"/>
        <v>131147</v>
      </c>
      <c r="P20" s="612">
        <f t="shared" si="1"/>
        <v>0</v>
      </c>
      <c r="Q20" s="612"/>
    </row>
    <row r="21" spans="1:17" ht="15">
      <c r="A21" s="613" t="s">
        <v>678</v>
      </c>
      <c r="B21" s="613"/>
      <c r="C21" s="614">
        <v>822</v>
      </c>
      <c r="D21" s="614"/>
      <c r="E21" s="614"/>
      <c r="F21" s="614"/>
      <c r="G21" s="614"/>
      <c r="H21" s="596"/>
      <c r="I21" s="614"/>
      <c r="J21" s="614">
        <v>822</v>
      </c>
      <c r="K21" s="614"/>
      <c r="L21" s="596"/>
      <c r="M21" s="614"/>
      <c r="N21" s="614"/>
      <c r="O21" s="612">
        <f t="shared" si="0"/>
        <v>822</v>
      </c>
      <c r="P21" s="612">
        <f t="shared" si="1"/>
        <v>0</v>
      </c>
      <c r="Q21" s="612"/>
    </row>
    <row r="22" spans="1:17" ht="15">
      <c r="A22" s="613" t="s">
        <v>676</v>
      </c>
      <c r="B22" s="613"/>
      <c r="C22" s="614">
        <f>SUM(C21)</f>
        <v>822</v>
      </c>
      <c r="D22" s="614">
        <f aca="true" t="shared" si="4" ref="D22:N22">SUM(D21)</f>
        <v>0</v>
      </c>
      <c r="E22" s="614">
        <f t="shared" si="4"/>
        <v>0</v>
      </c>
      <c r="F22" s="614">
        <f t="shared" si="4"/>
        <v>0</v>
      </c>
      <c r="G22" s="614">
        <f t="shared" si="4"/>
        <v>0</v>
      </c>
      <c r="H22" s="614">
        <f t="shared" si="4"/>
        <v>0</v>
      </c>
      <c r="I22" s="614">
        <f t="shared" si="4"/>
        <v>0</v>
      </c>
      <c r="J22" s="614">
        <f t="shared" si="4"/>
        <v>822</v>
      </c>
      <c r="K22" s="614">
        <f t="shared" si="4"/>
        <v>0</v>
      </c>
      <c r="L22" s="615">
        <f t="shared" si="4"/>
        <v>0</v>
      </c>
      <c r="M22" s="614">
        <f t="shared" si="4"/>
        <v>0</v>
      </c>
      <c r="N22" s="614">
        <f t="shared" si="4"/>
        <v>0</v>
      </c>
      <c r="O22" s="612">
        <f t="shared" si="0"/>
        <v>822</v>
      </c>
      <c r="P22" s="612">
        <f t="shared" si="1"/>
        <v>0</v>
      </c>
      <c r="Q22" s="612"/>
    </row>
    <row r="23" spans="1:17" ht="15">
      <c r="A23" s="616" t="s">
        <v>499</v>
      </c>
      <c r="B23" s="613"/>
      <c r="C23" s="617">
        <f>C20+C22</f>
        <v>131969</v>
      </c>
      <c r="D23" s="617">
        <f aca="true" t="shared" si="5" ref="D23:N23">D20+D22</f>
        <v>127868</v>
      </c>
      <c r="E23" s="617">
        <f t="shared" si="5"/>
        <v>0</v>
      </c>
      <c r="F23" s="617">
        <f t="shared" si="5"/>
        <v>0</v>
      </c>
      <c r="G23" s="617">
        <f t="shared" si="5"/>
        <v>0</v>
      </c>
      <c r="H23" s="617">
        <f t="shared" si="5"/>
        <v>1644</v>
      </c>
      <c r="I23" s="617">
        <f t="shared" si="5"/>
        <v>0</v>
      </c>
      <c r="J23" s="617">
        <f t="shared" si="5"/>
        <v>822</v>
      </c>
      <c r="K23" s="617">
        <f t="shared" si="5"/>
        <v>0</v>
      </c>
      <c r="L23" s="617">
        <f t="shared" si="5"/>
        <v>0</v>
      </c>
      <c r="M23" s="617">
        <f t="shared" si="5"/>
        <v>0</v>
      </c>
      <c r="N23" s="617">
        <f t="shared" si="5"/>
        <v>1635</v>
      </c>
      <c r="O23" s="612">
        <f t="shared" si="0"/>
        <v>131969</v>
      </c>
      <c r="P23" s="612">
        <f t="shared" si="1"/>
        <v>0</v>
      </c>
      <c r="Q23" s="612"/>
    </row>
    <row r="24" spans="1:17" ht="15">
      <c r="A24" s="618" t="s">
        <v>679</v>
      </c>
      <c r="B24" s="609" t="s">
        <v>674</v>
      </c>
      <c r="C24" s="614"/>
      <c r="D24" s="614"/>
      <c r="E24" s="614"/>
      <c r="F24" s="596"/>
      <c r="G24" s="614"/>
      <c r="H24" s="596"/>
      <c r="I24" s="610"/>
      <c r="J24" s="596"/>
      <c r="K24" s="614"/>
      <c r="L24" s="596"/>
      <c r="M24" s="614"/>
      <c r="N24" s="614"/>
      <c r="O24" s="612">
        <f t="shared" si="0"/>
        <v>0</v>
      </c>
      <c r="P24" s="612">
        <f t="shared" si="1"/>
        <v>0</v>
      </c>
      <c r="Q24" s="612"/>
    </row>
    <row r="25" spans="1:17" s="620" customFormat="1" ht="15">
      <c r="A25" s="613" t="s">
        <v>48</v>
      </c>
      <c r="B25" s="613"/>
      <c r="C25" s="614">
        <f>SUM(D25:N25)</f>
        <v>72137</v>
      </c>
      <c r="D25" s="614">
        <f>'[1]5.3'!C17-'[2]4.3'!E25-'[2]4.3'!F25-'[2]4.3'!G25-'[2]4.3'!H25-'[2]4.3'!I25-'[2]4.3'!J25-'[2]4.3'!K25-'[2]4.3'!L25-'[2]4.3'!M25-'[2]4.3'!N25</f>
        <v>70602</v>
      </c>
      <c r="E25" s="614"/>
      <c r="F25" s="614"/>
      <c r="G25" s="614"/>
      <c r="H25" s="596">
        <v>1535</v>
      </c>
      <c r="I25" s="614"/>
      <c r="J25" s="596"/>
      <c r="K25" s="614"/>
      <c r="L25" s="614"/>
      <c r="M25" s="614"/>
      <c r="N25" s="614"/>
      <c r="O25" s="612">
        <f t="shared" si="0"/>
        <v>72137</v>
      </c>
      <c r="P25" s="612">
        <f t="shared" si="1"/>
        <v>0</v>
      </c>
      <c r="Q25" s="612"/>
    </row>
    <row r="26" spans="1:17" ht="15">
      <c r="A26" s="613" t="s">
        <v>499</v>
      </c>
      <c r="B26" s="613"/>
      <c r="C26" s="614">
        <v>73507</v>
      </c>
      <c r="D26" s="614">
        <v>70522</v>
      </c>
      <c r="E26" s="614">
        <v>0</v>
      </c>
      <c r="F26" s="614">
        <v>0</v>
      </c>
      <c r="G26" s="614">
        <v>0</v>
      </c>
      <c r="H26" s="596">
        <v>1535</v>
      </c>
      <c r="I26" s="614">
        <v>0</v>
      </c>
      <c r="J26" s="596">
        <v>0</v>
      </c>
      <c r="K26" s="614">
        <v>0</v>
      </c>
      <c r="L26" s="615">
        <v>0</v>
      </c>
      <c r="M26" s="614">
        <v>0</v>
      </c>
      <c r="N26" s="614">
        <v>1450</v>
      </c>
      <c r="O26" s="612">
        <f t="shared" si="0"/>
        <v>73507</v>
      </c>
      <c r="P26" s="612">
        <f t="shared" si="1"/>
        <v>0</v>
      </c>
      <c r="Q26" s="612"/>
    </row>
    <row r="27" spans="1:17" ht="15">
      <c r="A27" s="613" t="s">
        <v>676</v>
      </c>
      <c r="B27" s="613"/>
      <c r="C27" s="614">
        <v>0</v>
      </c>
      <c r="D27" s="614">
        <v>0</v>
      </c>
      <c r="E27" s="614">
        <v>0</v>
      </c>
      <c r="F27" s="614">
        <v>0</v>
      </c>
      <c r="G27" s="614">
        <v>0</v>
      </c>
      <c r="H27" s="614">
        <v>0</v>
      </c>
      <c r="I27" s="614">
        <v>0</v>
      </c>
      <c r="J27" s="614">
        <v>0</v>
      </c>
      <c r="K27" s="614">
        <v>0</v>
      </c>
      <c r="L27" s="614">
        <v>0</v>
      </c>
      <c r="M27" s="614">
        <v>0</v>
      </c>
      <c r="N27" s="614">
        <v>0</v>
      </c>
      <c r="O27" s="612">
        <f t="shared" si="0"/>
        <v>0</v>
      </c>
      <c r="P27" s="612">
        <f t="shared" si="1"/>
        <v>0</v>
      </c>
      <c r="Q27" s="612"/>
    </row>
    <row r="28" spans="1:17" ht="15">
      <c r="A28" s="616" t="s">
        <v>499</v>
      </c>
      <c r="B28" s="613"/>
      <c r="C28" s="617">
        <f>C26+C27</f>
        <v>73507</v>
      </c>
      <c r="D28" s="617">
        <f aca="true" t="shared" si="6" ref="D28:N28">D26+D27</f>
        <v>70522</v>
      </c>
      <c r="E28" s="617">
        <f t="shared" si="6"/>
        <v>0</v>
      </c>
      <c r="F28" s="617">
        <f t="shared" si="6"/>
        <v>0</v>
      </c>
      <c r="G28" s="617">
        <f t="shared" si="6"/>
        <v>0</v>
      </c>
      <c r="H28" s="617">
        <f t="shared" si="6"/>
        <v>1535</v>
      </c>
      <c r="I28" s="617">
        <f t="shared" si="6"/>
        <v>0</v>
      </c>
      <c r="J28" s="617">
        <f t="shared" si="6"/>
        <v>0</v>
      </c>
      <c r="K28" s="617">
        <f t="shared" si="6"/>
        <v>0</v>
      </c>
      <c r="L28" s="617">
        <f t="shared" si="6"/>
        <v>0</v>
      </c>
      <c r="M28" s="617">
        <f t="shared" si="6"/>
        <v>0</v>
      </c>
      <c r="N28" s="617">
        <f t="shared" si="6"/>
        <v>1450</v>
      </c>
      <c r="O28" s="612">
        <f t="shared" si="0"/>
        <v>73507</v>
      </c>
      <c r="P28" s="612">
        <f t="shared" si="1"/>
        <v>0</v>
      </c>
      <c r="Q28" s="612"/>
    </row>
    <row r="29" spans="1:17" ht="15">
      <c r="A29" s="621" t="s">
        <v>222</v>
      </c>
      <c r="B29" s="622"/>
      <c r="C29" s="614"/>
      <c r="D29" s="614"/>
      <c r="E29" s="614"/>
      <c r="F29" s="596"/>
      <c r="G29" s="619"/>
      <c r="H29" s="619"/>
      <c r="I29" s="614"/>
      <c r="J29" s="596"/>
      <c r="K29" s="614"/>
      <c r="L29" s="596"/>
      <c r="M29" s="614"/>
      <c r="N29" s="614"/>
      <c r="O29" s="612">
        <f t="shared" si="0"/>
        <v>0</v>
      </c>
      <c r="P29" s="612">
        <f t="shared" si="1"/>
        <v>0</v>
      </c>
      <c r="Q29" s="612"/>
    </row>
    <row r="30" spans="1:17" ht="15">
      <c r="A30" s="613" t="s">
        <v>48</v>
      </c>
      <c r="B30" s="623" t="s">
        <v>674</v>
      </c>
      <c r="C30" s="614">
        <f>C35+C40</f>
        <v>41453</v>
      </c>
      <c r="D30" s="614">
        <f aca="true" t="shared" si="7" ref="D30:N33">D35+D40</f>
        <v>40669</v>
      </c>
      <c r="E30" s="614">
        <f t="shared" si="7"/>
        <v>0</v>
      </c>
      <c r="F30" s="614">
        <f t="shared" si="7"/>
        <v>0</v>
      </c>
      <c r="G30" s="614">
        <f t="shared" si="7"/>
        <v>0</v>
      </c>
      <c r="H30" s="614">
        <f t="shared" si="7"/>
        <v>784</v>
      </c>
      <c r="I30" s="614">
        <f t="shared" si="7"/>
        <v>0</v>
      </c>
      <c r="J30" s="614">
        <f t="shared" si="7"/>
        <v>0</v>
      </c>
      <c r="K30" s="614">
        <f t="shared" si="7"/>
        <v>0</v>
      </c>
      <c r="L30" s="614">
        <f t="shared" si="7"/>
        <v>0</v>
      </c>
      <c r="M30" s="614">
        <f t="shared" si="7"/>
        <v>0</v>
      </c>
      <c r="N30" s="614">
        <f t="shared" si="7"/>
        <v>0</v>
      </c>
      <c r="O30" s="612">
        <f t="shared" si="0"/>
        <v>41453</v>
      </c>
      <c r="P30" s="612">
        <f t="shared" si="1"/>
        <v>0</v>
      </c>
      <c r="Q30" s="612"/>
    </row>
    <row r="31" spans="1:17" ht="15">
      <c r="A31" s="613" t="s">
        <v>499</v>
      </c>
      <c r="B31" s="623"/>
      <c r="C31" s="614">
        <f>C36+C41</f>
        <v>41770</v>
      </c>
      <c r="D31" s="614">
        <f t="shared" si="7"/>
        <v>40669</v>
      </c>
      <c r="E31" s="614">
        <f t="shared" si="7"/>
        <v>0</v>
      </c>
      <c r="F31" s="614">
        <f t="shared" si="7"/>
        <v>0</v>
      </c>
      <c r="G31" s="614">
        <f t="shared" si="7"/>
        <v>0</v>
      </c>
      <c r="H31" s="614">
        <f t="shared" si="7"/>
        <v>784</v>
      </c>
      <c r="I31" s="614">
        <f t="shared" si="7"/>
        <v>0</v>
      </c>
      <c r="J31" s="614">
        <f t="shared" si="7"/>
        <v>0</v>
      </c>
      <c r="K31" s="614">
        <f t="shared" si="7"/>
        <v>0</v>
      </c>
      <c r="L31" s="614">
        <f t="shared" si="7"/>
        <v>0</v>
      </c>
      <c r="M31" s="614">
        <f t="shared" si="7"/>
        <v>0</v>
      </c>
      <c r="N31" s="614">
        <f t="shared" si="7"/>
        <v>317</v>
      </c>
      <c r="O31" s="612">
        <f t="shared" si="0"/>
        <v>41770</v>
      </c>
      <c r="P31" s="612">
        <f t="shared" si="1"/>
        <v>0</v>
      </c>
      <c r="Q31" s="612"/>
    </row>
    <row r="32" spans="1:17" ht="15">
      <c r="A32" s="613" t="s">
        <v>676</v>
      </c>
      <c r="B32" s="623"/>
      <c r="C32" s="614">
        <f>C37+C42</f>
        <v>0</v>
      </c>
      <c r="D32" s="614">
        <f t="shared" si="7"/>
        <v>0</v>
      </c>
      <c r="E32" s="614">
        <f t="shared" si="7"/>
        <v>0</v>
      </c>
      <c r="F32" s="614">
        <f t="shared" si="7"/>
        <v>0</v>
      </c>
      <c r="G32" s="614">
        <f t="shared" si="7"/>
        <v>0</v>
      </c>
      <c r="H32" s="614">
        <f t="shared" si="7"/>
        <v>0</v>
      </c>
      <c r="I32" s="614">
        <f t="shared" si="7"/>
        <v>0</v>
      </c>
      <c r="J32" s="614">
        <f t="shared" si="7"/>
        <v>0</v>
      </c>
      <c r="K32" s="614">
        <f t="shared" si="7"/>
        <v>0</v>
      </c>
      <c r="L32" s="614">
        <f t="shared" si="7"/>
        <v>0</v>
      </c>
      <c r="M32" s="614">
        <f t="shared" si="7"/>
        <v>0</v>
      </c>
      <c r="N32" s="614">
        <f t="shared" si="7"/>
        <v>0</v>
      </c>
      <c r="O32" s="612">
        <f t="shared" si="0"/>
        <v>0</v>
      </c>
      <c r="P32" s="612">
        <f t="shared" si="1"/>
        <v>0</v>
      </c>
      <c r="Q32" s="612"/>
    </row>
    <row r="33" spans="1:17" ht="15">
      <c r="A33" s="616" t="s">
        <v>499</v>
      </c>
      <c r="B33" s="616"/>
      <c r="C33" s="617">
        <f>C38+C43</f>
        <v>41770</v>
      </c>
      <c r="D33" s="617">
        <f t="shared" si="7"/>
        <v>40669</v>
      </c>
      <c r="E33" s="617">
        <f t="shared" si="7"/>
        <v>0</v>
      </c>
      <c r="F33" s="617">
        <f t="shared" si="7"/>
        <v>0</v>
      </c>
      <c r="G33" s="617">
        <f t="shared" si="7"/>
        <v>0</v>
      </c>
      <c r="H33" s="617">
        <f t="shared" si="7"/>
        <v>784</v>
      </c>
      <c r="I33" s="617">
        <f t="shared" si="7"/>
        <v>0</v>
      </c>
      <c r="J33" s="617">
        <f t="shared" si="7"/>
        <v>0</v>
      </c>
      <c r="K33" s="617">
        <f t="shared" si="7"/>
        <v>0</v>
      </c>
      <c r="L33" s="617">
        <f t="shared" si="7"/>
        <v>0</v>
      </c>
      <c r="M33" s="617">
        <f t="shared" si="7"/>
        <v>0</v>
      </c>
      <c r="N33" s="617">
        <f t="shared" si="7"/>
        <v>317</v>
      </c>
      <c r="O33" s="612">
        <f t="shared" si="0"/>
        <v>41770</v>
      </c>
      <c r="P33" s="612">
        <f t="shared" si="1"/>
        <v>0</v>
      </c>
      <c r="Q33" s="612"/>
    </row>
    <row r="34" spans="1:17" ht="15">
      <c r="A34" s="624" t="s">
        <v>680</v>
      </c>
      <c r="B34" s="623"/>
      <c r="C34" s="614"/>
      <c r="D34" s="614"/>
      <c r="E34" s="619"/>
      <c r="F34" s="596"/>
      <c r="G34" s="614"/>
      <c r="H34" s="596"/>
      <c r="I34" s="614"/>
      <c r="J34" s="596"/>
      <c r="K34" s="614"/>
      <c r="L34" s="596"/>
      <c r="M34" s="614"/>
      <c r="N34" s="614"/>
      <c r="O34" s="612">
        <f t="shared" si="0"/>
        <v>0</v>
      </c>
      <c r="P34" s="612">
        <f t="shared" si="1"/>
        <v>0</v>
      </c>
      <c r="Q34" s="612"/>
    </row>
    <row r="35" spans="1:17" ht="15">
      <c r="A35" s="613" t="s">
        <v>48</v>
      </c>
      <c r="B35" s="623"/>
      <c r="C35" s="614">
        <f>SUM(D35:N35)</f>
        <v>35168</v>
      </c>
      <c r="D35" s="614">
        <f>'[1]5.3'!C21-'[2]4.3'!E35-'[2]4.3'!F35-'[2]4.3'!G35-'[2]4.3'!H35-'[2]4.3'!I35-'[2]4.3'!J35-'[2]4.3'!K35-'[2]4.3'!L35-'[2]4.3'!M35-'[2]4.3'!N35</f>
        <v>34580</v>
      </c>
      <c r="E35" s="614"/>
      <c r="F35" s="596"/>
      <c r="G35" s="614"/>
      <c r="H35" s="596">
        <v>588</v>
      </c>
      <c r="I35" s="614"/>
      <c r="J35" s="596"/>
      <c r="K35" s="614"/>
      <c r="L35" s="596"/>
      <c r="M35" s="614"/>
      <c r="N35" s="614"/>
      <c r="O35" s="612">
        <f t="shared" si="0"/>
        <v>35168</v>
      </c>
      <c r="P35" s="612">
        <f t="shared" si="1"/>
        <v>0</v>
      </c>
      <c r="Q35" s="612"/>
    </row>
    <row r="36" spans="1:17" ht="15">
      <c r="A36" s="613" t="s">
        <v>499</v>
      </c>
      <c r="B36" s="623"/>
      <c r="C36" s="614">
        <v>35485</v>
      </c>
      <c r="D36" s="614">
        <v>34580</v>
      </c>
      <c r="E36" s="614">
        <v>0</v>
      </c>
      <c r="F36" s="596">
        <v>0</v>
      </c>
      <c r="G36" s="614">
        <v>0</v>
      </c>
      <c r="H36" s="596">
        <v>588</v>
      </c>
      <c r="I36" s="614">
        <v>0</v>
      </c>
      <c r="J36" s="596">
        <v>0</v>
      </c>
      <c r="K36" s="614">
        <v>0</v>
      </c>
      <c r="L36" s="596">
        <v>0</v>
      </c>
      <c r="M36" s="614">
        <v>0</v>
      </c>
      <c r="N36" s="614">
        <v>317</v>
      </c>
      <c r="O36" s="612">
        <f t="shared" si="0"/>
        <v>35485</v>
      </c>
      <c r="P36" s="612">
        <f t="shared" si="1"/>
        <v>0</v>
      </c>
      <c r="Q36" s="612"/>
    </row>
    <row r="37" spans="1:17" ht="15">
      <c r="A37" s="613" t="s">
        <v>676</v>
      </c>
      <c r="B37" s="613"/>
      <c r="C37" s="614">
        <v>0</v>
      </c>
      <c r="D37" s="614">
        <v>0</v>
      </c>
      <c r="E37" s="614">
        <v>0</v>
      </c>
      <c r="F37" s="614">
        <v>0</v>
      </c>
      <c r="G37" s="614">
        <v>0</v>
      </c>
      <c r="H37" s="614">
        <v>0</v>
      </c>
      <c r="I37" s="614">
        <v>0</v>
      </c>
      <c r="J37" s="614">
        <v>0</v>
      </c>
      <c r="K37" s="614">
        <v>0</v>
      </c>
      <c r="L37" s="614">
        <v>0</v>
      </c>
      <c r="M37" s="614">
        <v>0</v>
      </c>
      <c r="N37" s="614">
        <v>0</v>
      </c>
      <c r="O37" s="612">
        <f t="shared" si="0"/>
        <v>0</v>
      </c>
      <c r="P37" s="612">
        <f t="shared" si="1"/>
        <v>0</v>
      </c>
      <c r="Q37" s="612"/>
    </row>
    <row r="38" spans="1:17" ht="15">
      <c r="A38" s="616" t="s">
        <v>499</v>
      </c>
      <c r="B38" s="625"/>
      <c r="C38" s="617">
        <f>C36+C37</f>
        <v>35485</v>
      </c>
      <c r="D38" s="617">
        <f aca="true" t="shared" si="8" ref="D38:N38">D36+D37</f>
        <v>34580</v>
      </c>
      <c r="E38" s="617">
        <f t="shared" si="8"/>
        <v>0</v>
      </c>
      <c r="F38" s="617">
        <f t="shared" si="8"/>
        <v>0</v>
      </c>
      <c r="G38" s="617">
        <f t="shared" si="8"/>
        <v>0</v>
      </c>
      <c r="H38" s="617">
        <f t="shared" si="8"/>
        <v>588</v>
      </c>
      <c r="I38" s="617">
        <f t="shared" si="8"/>
        <v>0</v>
      </c>
      <c r="J38" s="617">
        <f t="shared" si="8"/>
        <v>0</v>
      </c>
      <c r="K38" s="617">
        <f t="shared" si="8"/>
        <v>0</v>
      </c>
      <c r="L38" s="617">
        <f t="shared" si="8"/>
        <v>0</v>
      </c>
      <c r="M38" s="617">
        <f t="shared" si="8"/>
        <v>0</v>
      </c>
      <c r="N38" s="617">
        <f t="shared" si="8"/>
        <v>317</v>
      </c>
      <c r="O38" s="612">
        <f t="shared" si="0"/>
        <v>35485</v>
      </c>
      <c r="P38" s="612">
        <f t="shared" si="1"/>
        <v>0</v>
      </c>
      <c r="Q38" s="612"/>
    </row>
    <row r="39" spans="1:17" ht="15">
      <c r="A39" s="624" t="s">
        <v>681</v>
      </c>
      <c r="B39" s="623"/>
      <c r="C39" s="614"/>
      <c r="D39" s="614"/>
      <c r="E39" s="614"/>
      <c r="F39" s="596"/>
      <c r="G39" s="614"/>
      <c r="H39" s="596"/>
      <c r="I39" s="614"/>
      <c r="J39" s="596"/>
      <c r="K39" s="614"/>
      <c r="L39" s="596"/>
      <c r="M39" s="614"/>
      <c r="N39" s="614"/>
      <c r="O39" s="612">
        <f t="shared" si="0"/>
        <v>0</v>
      </c>
      <c r="P39" s="612">
        <f t="shared" si="1"/>
        <v>0</v>
      </c>
      <c r="Q39" s="612"/>
    </row>
    <row r="40" spans="1:17" ht="15">
      <c r="A40" s="613" t="s">
        <v>48</v>
      </c>
      <c r="B40" s="623"/>
      <c r="C40" s="614">
        <f>SUM(D40:N40)</f>
        <v>6285</v>
      </c>
      <c r="D40" s="614">
        <f>'[1]5.3'!C23-'[2]4.3'!E40-'[2]4.3'!F40-'[2]4.3'!G40-'[2]4.3'!H40-'[2]4.3'!I40-'[2]4.3'!J40-'[2]4.3'!K40-'[2]4.3'!L40-'[2]4.3'!M40-'[2]4.3'!N40</f>
        <v>6089</v>
      </c>
      <c r="E40" s="614"/>
      <c r="F40" s="614"/>
      <c r="G40" s="614"/>
      <c r="H40" s="596">
        <v>196</v>
      </c>
      <c r="I40" s="614"/>
      <c r="J40" s="596"/>
      <c r="K40" s="614"/>
      <c r="L40" s="614"/>
      <c r="M40" s="614"/>
      <c r="N40" s="614"/>
      <c r="O40" s="612">
        <f t="shared" si="0"/>
        <v>6285</v>
      </c>
      <c r="P40" s="612">
        <f t="shared" si="1"/>
        <v>0</v>
      </c>
      <c r="Q40" s="612"/>
    </row>
    <row r="41" spans="1:17" ht="15">
      <c r="A41" s="613" t="s">
        <v>499</v>
      </c>
      <c r="B41" s="623"/>
      <c r="C41" s="614">
        <v>6285</v>
      </c>
      <c r="D41" s="614">
        <v>6089</v>
      </c>
      <c r="E41" s="614">
        <v>0</v>
      </c>
      <c r="F41" s="614">
        <v>0</v>
      </c>
      <c r="G41" s="614">
        <v>0</v>
      </c>
      <c r="H41" s="596">
        <v>196</v>
      </c>
      <c r="I41" s="614">
        <v>0</v>
      </c>
      <c r="J41" s="596">
        <v>0</v>
      </c>
      <c r="K41" s="614">
        <v>0</v>
      </c>
      <c r="L41" s="614">
        <v>0</v>
      </c>
      <c r="M41" s="614">
        <v>0</v>
      </c>
      <c r="N41" s="614">
        <v>0</v>
      </c>
      <c r="O41" s="612">
        <f t="shared" si="0"/>
        <v>6285</v>
      </c>
      <c r="P41" s="612">
        <f t="shared" si="1"/>
        <v>0</v>
      </c>
      <c r="Q41" s="612"/>
    </row>
    <row r="42" spans="1:17" ht="15">
      <c r="A42" s="613" t="s">
        <v>676</v>
      </c>
      <c r="B42" s="623"/>
      <c r="C42" s="614">
        <v>0</v>
      </c>
      <c r="D42" s="614"/>
      <c r="E42" s="614"/>
      <c r="F42" s="614"/>
      <c r="G42" s="614"/>
      <c r="H42" s="614"/>
      <c r="I42" s="614"/>
      <c r="J42" s="614"/>
      <c r="K42" s="614"/>
      <c r="L42" s="614"/>
      <c r="M42" s="614"/>
      <c r="N42" s="614"/>
      <c r="O42" s="612">
        <f t="shared" si="0"/>
        <v>0</v>
      </c>
      <c r="P42" s="612">
        <f t="shared" si="1"/>
        <v>0</v>
      </c>
      <c r="Q42" s="612"/>
    </row>
    <row r="43" spans="1:17" ht="15">
      <c r="A43" s="626" t="s">
        <v>499</v>
      </c>
      <c r="B43" s="616"/>
      <c r="C43" s="627">
        <f>C41+C42</f>
        <v>6285</v>
      </c>
      <c r="D43" s="627">
        <f aca="true" t="shared" si="9" ref="D43:N43">D41+D42</f>
        <v>6089</v>
      </c>
      <c r="E43" s="627">
        <f t="shared" si="9"/>
        <v>0</v>
      </c>
      <c r="F43" s="627">
        <f t="shared" si="9"/>
        <v>0</v>
      </c>
      <c r="G43" s="627">
        <f t="shared" si="9"/>
        <v>0</v>
      </c>
      <c r="H43" s="627">
        <f t="shared" si="9"/>
        <v>196</v>
      </c>
      <c r="I43" s="627">
        <f t="shared" si="9"/>
        <v>0</v>
      </c>
      <c r="J43" s="627">
        <f t="shared" si="9"/>
        <v>0</v>
      </c>
      <c r="K43" s="627">
        <f t="shared" si="9"/>
        <v>0</v>
      </c>
      <c r="L43" s="627">
        <f t="shared" si="9"/>
        <v>0</v>
      </c>
      <c r="M43" s="627">
        <f t="shared" si="9"/>
        <v>0</v>
      </c>
      <c r="N43" s="627">
        <f t="shared" si="9"/>
        <v>0</v>
      </c>
      <c r="O43" s="612">
        <f t="shared" si="0"/>
        <v>6285</v>
      </c>
      <c r="P43" s="612">
        <f t="shared" si="1"/>
        <v>0</v>
      </c>
      <c r="Q43" s="612"/>
    </row>
    <row r="44" spans="1:17" ht="15">
      <c r="A44" s="618" t="s">
        <v>682</v>
      </c>
      <c r="B44" s="623" t="s">
        <v>683</v>
      </c>
      <c r="C44" s="614"/>
      <c r="D44" s="614"/>
      <c r="E44" s="614"/>
      <c r="F44" s="596"/>
      <c r="G44" s="614"/>
      <c r="H44" s="596"/>
      <c r="I44" s="614"/>
      <c r="J44" s="596"/>
      <c r="K44" s="614"/>
      <c r="L44" s="596"/>
      <c r="M44" s="614"/>
      <c r="N44" s="614"/>
      <c r="O44" s="612">
        <f t="shared" si="0"/>
        <v>0</v>
      </c>
      <c r="P44" s="612">
        <f t="shared" si="1"/>
        <v>0</v>
      </c>
      <c r="Q44" s="612"/>
    </row>
    <row r="45" spans="1:17" ht="15">
      <c r="A45" s="613" t="s">
        <v>48</v>
      </c>
      <c r="B45" s="623"/>
      <c r="C45" s="614">
        <f aca="true" t="shared" si="10" ref="C45:N48">C50+C55</f>
        <v>220936</v>
      </c>
      <c r="D45" s="614">
        <f t="shared" si="10"/>
        <v>113648</v>
      </c>
      <c r="E45" s="614">
        <f t="shared" si="10"/>
        <v>0</v>
      </c>
      <c r="F45" s="614">
        <f t="shared" si="10"/>
        <v>0</v>
      </c>
      <c r="G45" s="614">
        <f t="shared" si="10"/>
        <v>0</v>
      </c>
      <c r="H45" s="614">
        <f t="shared" si="10"/>
        <v>107288</v>
      </c>
      <c r="I45" s="614">
        <f t="shared" si="10"/>
        <v>0</v>
      </c>
      <c r="J45" s="614">
        <f t="shared" si="10"/>
        <v>0</v>
      </c>
      <c r="K45" s="614">
        <f t="shared" si="10"/>
        <v>0</v>
      </c>
      <c r="L45" s="614">
        <f t="shared" si="10"/>
        <v>0</v>
      </c>
      <c r="M45" s="614">
        <f t="shared" si="10"/>
        <v>0</v>
      </c>
      <c r="N45" s="614">
        <f t="shared" si="10"/>
        <v>0</v>
      </c>
      <c r="O45" s="612">
        <f t="shared" si="0"/>
        <v>220936</v>
      </c>
      <c r="P45" s="612">
        <f t="shared" si="1"/>
        <v>0</v>
      </c>
      <c r="Q45" s="612"/>
    </row>
    <row r="46" spans="1:17" ht="15">
      <c r="A46" s="613" t="s">
        <v>499</v>
      </c>
      <c r="B46" s="623"/>
      <c r="C46" s="614">
        <f t="shared" si="10"/>
        <v>223968</v>
      </c>
      <c r="D46" s="614">
        <f t="shared" si="10"/>
        <v>106780</v>
      </c>
      <c r="E46" s="614">
        <f t="shared" si="10"/>
        <v>0</v>
      </c>
      <c r="F46" s="614">
        <f t="shared" si="10"/>
        <v>0</v>
      </c>
      <c r="G46" s="614">
        <f t="shared" si="10"/>
        <v>0</v>
      </c>
      <c r="H46" s="614">
        <f t="shared" si="10"/>
        <v>107288</v>
      </c>
      <c r="I46" s="614">
        <f t="shared" si="10"/>
        <v>0</v>
      </c>
      <c r="J46" s="614">
        <f t="shared" si="10"/>
        <v>0</v>
      </c>
      <c r="K46" s="614">
        <f t="shared" si="10"/>
        <v>0</v>
      </c>
      <c r="L46" s="614">
        <f t="shared" si="10"/>
        <v>0</v>
      </c>
      <c r="M46" s="614">
        <f t="shared" si="10"/>
        <v>0</v>
      </c>
      <c r="N46" s="614">
        <f t="shared" si="10"/>
        <v>9900</v>
      </c>
      <c r="O46" s="612">
        <f t="shared" si="0"/>
        <v>223968</v>
      </c>
      <c r="P46" s="612">
        <f t="shared" si="1"/>
        <v>0</v>
      </c>
      <c r="Q46" s="612"/>
    </row>
    <row r="47" spans="1:17" ht="15">
      <c r="A47" s="613" t="s">
        <v>676</v>
      </c>
      <c r="B47" s="623"/>
      <c r="C47" s="614">
        <f>C52+C57</f>
        <v>0</v>
      </c>
      <c r="D47" s="614">
        <f t="shared" si="10"/>
        <v>0</v>
      </c>
      <c r="E47" s="614">
        <f t="shared" si="10"/>
        <v>0</v>
      </c>
      <c r="F47" s="614">
        <f t="shared" si="10"/>
        <v>0</v>
      </c>
      <c r="G47" s="614">
        <f t="shared" si="10"/>
        <v>0</v>
      </c>
      <c r="H47" s="614">
        <f t="shared" si="10"/>
        <v>0</v>
      </c>
      <c r="I47" s="614">
        <f t="shared" si="10"/>
        <v>0</v>
      </c>
      <c r="J47" s="614">
        <f t="shared" si="10"/>
        <v>0</v>
      </c>
      <c r="K47" s="614">
        <f t="shared" si="10"/>
        <v>0</v>
      </c>
      <c r="L47" s="614">
        <f t="shared" si="10"/>
        <v>0</v>
      </c>
      <c r="M47" s="614">
        <f t="shared" si="10"/>
        <v>0</v>
      </c>
      <c r="N47" s="614">
        <f t="shared" si="10"/>
        <v>0</v>
      </c>
      <c r="O47" s="612">
        <f t="shared" si="0"/>
        <v>0</v>
      </c>
      <c r="P47" s="612">
        <f t="shared" si="1"/>
        <v>0</v>
      </c>
      <c r="Q47" s="612"/>
    </row>
    <row r="48" spans="1:17" ht="15">
      <c r="A48" s="625" t="s">
        <v>499</v>
      </c>
      <c r="B48" s="625"/>
      <c r="C48" s="617">
        <f>C53+C58</f>
        <v>223968</v>
      </c>
      <c r="D48" s="617">
        <f t="shared" si="10"/>
        <v>106780</v>
      </c>
      <c r="E48" s="617">
        <f t="shared" si="10"/>
        <v>0</v>
      </c>
      <c r="F48" s="617">
        <f t="shared" si="10"/>
        <v>0</v>
      </c>
      <c r="G48" s="617">
        <f t="shared" si="10"/>
        <v>0</v>
      </c>
      <c r="H48" s="617">
        <f t="shared" si="10"/>
        <v>107288</v>
      </c>
      <c r="I48" s="617">
        <f t="shared" si="10"/>
        <v>0</v>
      </c>
      <c r="J48" s="617">
        <f t="shared" si="10"/>
        <v>0</v>
      </c>
      <c r="K48" s="617">
        <f t="shared" si="10"/>
        <v>0</v>
      </c>
      <c r="L48" s="617">
        <f t="shared" si="10"/>
        <v>0</v>
      </c>
      <c r="M48" s="617">
        <f t="shared" si="10"/>
        <v>0</v>
      </c>
      <c r="N48" s="617">
        <f t="shared" si="10"/>
        <v>9900</v>
      </c>
      <c r="O48" s="612">
        <f t="shared" si="0"/>
        <v>223968</v>
      </c>
      <c r="P48" s="612">
        <f t="shared" si="1"/>
        <v>0</v>
      </c>
      <c r="Q48" s="612"/>
    </row>
    <row r="49" spans="1:17" ht="15">
      <c r="A49" s="624" t="s">
        <v>684</v>
      </c>
      <c r="B49" s="628"/>
      <c r="C49" s="614"/>
      <c r="D49" s="614"/>
      <c r="E49" s="614"/>
      <c r="F49" s="596"/>
      <c r="G49" s="614"/>
      <c r="H49" s="596"/>
      <c r="I49" s="614"/>
      <c r="J49" s="614"/>
      <c r="K49" s="614"/>
      <c r="L49" s="614"/>
      <c r="M49" s="614"/>
      <c r="N49" s="614"/>
      <c r="O49" s="612">
        <f t="shared" si="0"/>
        <v>0</v>
      </c>
      <c r="P49" s="612">
        <f t="shared" si="1"/>
        <v>0</v>
      </c>
      <c r="Q49" s="612"/>
    </row>
    <row r="50" spans="1:17" ht="15">
      <c r="A50" s="613" t="s">
        <v>48</v>
      </c>
      <c r="B50" s="613"/>
      <c r="C50" s="614">
        <f>SUM(D50:N50)</f>
        <v>134935</v>
      </c>
      <c r="D50" s="614">
        <f>'[1]5.3'!C27-'[2]4.3'!E50-'[2]4.3'!F50-'[2]4.3'!G50-'[2]4.3'!H50-'[2]4.3'!I50-'[2]4.3'!J50-'[2]4.3'!K50-'[2]4.3'!L50-'[2]4.3'!M50-'[2]4.3'!N50</f>
        <v>65685</v>
      </c>
      <c r="E50" s="614"/>
      <c r="F50" s="596"/>
      <c r="G50" s="614"/>
      <c r="H50" s="596">
        <v>69250</v>
      </c>
      <c r="I50" s="614"/>
      <c r="J50" s="614"/>
      <c r="K50" s="614"/>
      <c r="L50" s="614"/>
      <c r="M50" s="614"/>
      <c r="N50" s="614"/>
      <c r="O50" s="612">
        <f t="shared" si="0"/>
        <v>134935</v>
      </c>
      <c r="P50" s="612">
        <f t="shared" si="1"/>
        <v>0</v>
      </c>
      <c r="Q50" s="612"/>
    </row>
    <row r="51" spans="1:17" ht="15">
      <c r="A51" s="613" t="s">
        <v>499</v>
      </c>
      <c r="B51" s="613"/>
      <c r="C51" s="614">
        <v>136443</v>
      </c>
      <c r="D51" s="614">
        <v>58817</v>
      </c>
      <c r="E51" s="614">
        <v>0</v>
      </c>
      <c r="F51" s="596">
        <v>0</v>
      </c>
      <c r="G51" s="614">
        <v>0</v>
      </c>
      <c r="H51" s="596">
        <v>69250</v>
      </c>
      <c r="I51" s="614">
        <v>0</v>
      </c>
      <c r="J51" s="596">
        <v>0</v>
      </c>
      <c r="K51" s="614">
        <v>0</v>
      </c>
      <c r="L51" s="596">
        <v>0</v>
      </c>
      <c r="M51" s="614">
        <v>0</v>
      </c>
      <c r="N51" s="614">
        <v>8376</v>
      </c>
      <c r="O51" s="612">
        <f t="shared" si="0"/>
        <v>136443</v>
      </c>
      <c r="P51" s="612">
        <f t="shared" si="1"/>
        <v>0</v>
      </c>
      <c r="Q51" s="612"/>
    </row>
    <row r="52" spans="1:17" ht="15">
      <c r="A52" s="613" t="s">
        <v>676</v>
      </c>
      <c r="B52" s="613"/>
      <c r="C52" s="614">
        <v>0</v>
      </c>
      <c r="D52" s="614">
        <v>0</v>
      </c>
      <c r="E52" s="614">
        <v>0</v>
      </c>
      <c r="F52" s="614">
        <v>0</v>
      </c>
      <c r="G52" s="614">
        <v>0</v>
      </c>
      <c r="H52" s="614">
        <v>0</v>
      </c>
      <c r="I52" s="614">
        <v>0</v>
      </c>
      <c r="J52" s="614">
        <v>0</v>
      </c>
      <c r="K52" s="614">
        <v>0</v>
      </c>
      <c r="L52" s="614">
        <v>0</v>
      </c>
      <c r="M52" s="614">
        <v>0</v>
      </c>
      <c r="N52" s="614">
        <v>0</v>
      </c>
      <c r="O52" s="612">
        <f t="shared" si="0"/>
        <v>0</v>
      </c>
      <c r="P52" s="612">
        <f t="shared" si="1"/>
        <v>0</v>
      </c>
      <c r="Q52" s="612"/>
    </row>
    <row r="53" spans="1:17" ht="15">
      <c r="A53" s="626" t="s">
        <v>499</v>
      </c>
      <c r="B53" s="613"/>
      <c r="C53" s="617">
        <f>C51+C52</f>
        <v>136443</v>
      </c>
      <c r="D53" s="617">
        <f aca="true" t="shared" si="11" ref="D53:N53">D51+D52</f>
        <v>58817</v>
      </c>
      <c r="E53" s="617">
        <f t="shared" si="11"/>
        <v>0</v>
      </c>
      <c r="F53" s="617">
        <f t="shared" si="11"/>
        <v>0</v>
      </c>
      <c r="G53" s="617">
        <f t="shared" si="11"/>
        <v>0</v>
      </c>
      <c r="H53" s="617">
        <f t="shared" si="11"/>
        <v>69250</v>
      </c>
      <c r="I53" s="617">
        <f t="shared" si="11"/>
        <v>0</v>
      </c>
      <c r="J53" s="617">
        <f t="shared" si="11"/>
        <v>0</v>
      </c>
      <c r="K53" s="617">
        <f t="shared" si="11"/>
        <v>0</v>
      </c>
      <c r="L53" s="617">
        <f t="shared" si="11"/>
        <v>0</v>
      </c>
      <c r="M53" s="617">
        <f t="shared" si="11"/>
        <v>0</v>
      </c>
      <c r="N53" s="617">
        <f t="shared" si="11"/>
        <v>8376</v>
      </c>
      <c r="O53" s="612">
        <f t="shared" si="0"/>
        <v>136443</v>
      </c>
      <c r="P53" s="612">
        <f t="shared" si="1"/>
        <v>0</v>
      </c>
      <c r="Q53" s="612"/>
    </row>
    <row r="54" spans="1:17" ht="15">
      <c r="A54" s="624" t="s">
        <v>685</v>
      </c>
      <c r="B54" s="629"/>
      <c r="C54" s="614"/>
      <c r="D54" s="614"/>
      <c r="E54" s="614"/>
      <c r="F54" s="596"/>
      <c r="G54" s="614"/>
      <c r="H54" s="596"/>
      <c r="I54" s="614"/>
      <c r="J54" s="614"/>
      <c r="K54" s="614"/>
      <c r="L54" s="614"/>
      <c r="M54" s="614"/>
      <c r="N54" s="614"/>
      <c r="O54" s="612">
        <f t="shared" si="0"/>
        <v>0</v>
      </c>
      <c r="P54" s="612">
        <f t="shared" si="1"/>
        <v>0</v>
      </c>
      <c r="Q54" s="612"/>
    </row>
    <row r="55" spans="1:17" s="620" customFormat="1" ht="15">
      <c r="A55" s="613" t="s">
        <v>48</v>
      </c>
      <c r="B55" s="613"/>
      <c r="C55" s="614">
        <f>SUM(D55:N55)</f>
        <v>86001</v>
      </c>
      <c r="D55" s="614">
        <f>'[1]5.3'!C29-'[2]4.3'!E55-'[2]4.3'!F55-'[2]4.3'!G55-'[2]4.3'!H55-'[2]4.3'!I55-'[2]4.3'!J55-'[2]4.3'!K55-'[2]4.3'!L55-'[2]4.3'!M55-'[2]4.3'!N55</f>
        <v>47963</v>
      </c>
      <c r="E55" s="614"/>
      <c r="F55" s="596"/>
      <c r="G55" s="614"/>
      <c r="H55" s="614">
        <v>38038</v>
      </c>
      <c r="I55" s="614"/>
      <c r="J55" s="614"/>
      <c r="K55" s="614"/>
      <c r="L55" s="614"/>
      <c r="M55" s="614"/>
      <c r="N55" s="614"/>
      <c r="O55" s="612">
        <f t="shared" si="0"/>
        <v>86001</v>
      </c>
      <c r="P55" s="612">
        <f t="shared" si="1"/>
        <v>0</v>
      </c>
      <c r="Q55" s="612"/>
    </row>
    <row r="56" spans="1:17" ht="15">
      <c r="A56" s="613" t="s">
        <v>499</v>
      </c>
      <c r="B56" s="613"/>
      <c r="C56" s="614">
        <v>87525</v>
      </c>
      <c r="D56" s="614">
        <v>47963</v>
      </c>
      <c r="E56" s="614">
        <v>0</v>
      </c>
      <c r="F56" s="596">
        <v>0</v>
      </c>
      <c r="G56" s="614">
        <v>0</v>
      </c>
      <c r="H56" s="596">
        <v>38038</v>
      </c>
      <c r="I56" s="614">
        <v>0</v>
      </c>
      <c r="J56" s="596">
        <v>0</v>
      </c>
      <c r="K56" s="614">
        <v>0</v>
      </c>
      <c r="L56" s="596">
        <v>0</v>
      </c>
      <c r="M56" s="614">
        <v>0</v>
      </c>
      <c r="N56" s="614">
        <v>1524</v>
      </c>
      <c r="O56" s="612">
        <f t="shared" si="0"/>
        <v>87525</v>
      </c>
      <c r="P56" s="612">
        <f t="shared" si="1"/>
        <v>0</v>
      </c>
      <c r="Q56" s="612"/>
    </row>
    <row r="57" spans="1:17" ht="15">
      <c r="A57" s="613" t="s">
        <v>676</v>
      </c>
      <c r="B57" s="613"/>
      <c r="C57" s="614">
        <v>0</v>
      </c>
      <c r="D57" s="614">
        <v>0</v>
      </c>
      <c r="E57" s="614">
        <v>0</v>
      </c>
      <c r="F57" s="614">
        <v>0</v>
      </c>
      <c r="G57" s="614">
        <v>0</v>
      </c>
      <c r="H57" s="614">
        <v>0</v>
      </c>
      <c r="I57" s="614">
        <v>0</v>
      </c>
      <c r="J57" s="614">
        <v>0</v>
      </c>
      <c r="K57" s="614">
        <v>0</v>
      </c>
      <c r="L57" s="614">
        <v>0</v>
      </c>
      <c r="M57" s="614">
        <v>0</v>
      </c>
      <c r="N57" s="614">
        <v>0</v>
      </c>
      <c r="O57" s="612">
        <f t="shared" si="0"/>
        <v>0</v>
      </c>
      <c r="P57" s="612">
        <f t="shared" si="1"/>
        <v>0</v>
      </c>
      <c r="Q57" s="612"/>
    </row>
    <row r="58" spans="1:17" ht="15">
      <c r="A58" s="625" t="s">
        <v>499</v>
      </c>
      <c r="B58" s="625"/>
      <c r="C58" s="617">
        <f>C56+C57</f>
        <v>87525</v>
      </c>
      <c r="D58" s="617">
        <f aca="true" t="shared" si="12" ref="D58:N58">D56+D57</f>
        <v>47963</v>
      </c>
      <c r="E58" s="617">
        <f t="shared" si="12"/>
        <v>0</v>
      </c>
      <c r="F58" s="617">
        <f t="shared" si="12"/>
        <v>0</v>
      </c>
      <c r="G58" s="617">
        <f t="shared" si="12"/>
        <v>0</v>
      </c>
      <c r="H58" s="617">
        <f t="shared" si="12"/>
        <v>38038</v>
      </c>
      <c r="I58" s="617">
        <f t="shared" si="12"/>
        <v>0</v>
      </c>
      <c r="J58" s="617">
        <f t="shared" si="12"/>
        <v>0</v>
      </c>
      <c r="K58" s="617">
        <f t="shared" si="12"/>
        <v>0</v>
      </c>
      <c r="L58" s="617">
        <f t="shared" si="12"/>
        <v>0</v>
      </c>
      <c r="M58" s="617">
        <f t="shared" si="12"/>
        <v>0</v>
      </c>
      <c r="N58" s="617">
        <f t="shared" si="12"/>
        <v>1524</v>
      </c>
      <c r="O58" s="612">
        <f t="shared" si="0"/>
        <v>87525</v>
      </c>
      <c r="P58" s="612">
        <f t="shared" si="1"/>
        <v>0</v>
      </c>
      <c r="Q58" s="612"/>
    </row>
    <row r="59" spans="1:17" ht="15">
      <c r="A59" s="618" t="s">
        <v>686</v>
      </c>
      <c r="B59" s="623" t="s">
        <v>674</v>
      </c>
      <c r="C59" s="614"/>
      <c r="D59" s="614"/>
      <c r="E59" s="614"/>
      <c r="F59" s="596"/>
      <c r="G59" s="614"/>
      <c r="H59" s="596"/>
      <c r="I59" s="614"/>
      <c r="J59" s="614"/>
      <c r="K59" s="614"/>
      <c r="L59" s="614"/>
      <c r="M59" s="614"/>
      <c r="N59" s="614"/>
      <c r="O59" s="612">
        <f t="shared" si="0"/>
        <v>0</v>
      </c>
      <c r="P59" s="612">
        <f t="shared" si="1"/>
        <v>0</v>
      </c>
      <c r="Q59" s="612"/>
    </row>
    <row r="60" spans="1:17" ht="15">
      <c r="A60" s="613" t="s">
        <v>48</v>
      </c>
      <c r="B60" s="630"/>
      <c r="C60" s="614">
        <f>SUM(D60:N60)</f>
        <v>62455</v>
      </c>
      <c r="D60" s="614">
        <f>'[1]5.3'!C31-'[2]4.3'!E60-'[2]4.3'!F60-'[2]4.3'!G60-'[2]4.3'!H60-'[2]4.3'!I60-'[2]4.3'!J60-'[2]4.3'!K60-'[2]4.3'!L60-'[2]4.3'!M60-'[2]4.3'!N60</f>
        <v>57893</v>
      </c>
      <c r="E60" s="614"/>
      <c r="F60" s="614"/>
      <c r="G60" s="614"/>
      <c r="H60" s="596">
        <v>4562</v>
      </c>
      <c r="I60" s="614"/>
      <c r="J60" s="614"/>
      <c r="K60" s="614"/>
      <c r="L60" s="614"/>
      <c r="M60" s="614"/>
      <c r="N60" s="614"/>
      <c r="O60" s="612">
        <f t="shared" si="0"/>
        <v>62455</v>
      </c>
      <c r="P60" s="612">
        <f t="shared" si="1"/>
        <v>0</v>
      </c>
      <c r="Q60" s="612"/>
    </row>
    <row r="61" spans="1:17" ht="15">
      <c r="A61" s="613" t="s">
        <v>499</v>
      </c>
      <c r="B61" s="630"/>
      <c r="C61" s="614">
        <v>64635</v>
      </c>
      <c r="D61" s="614">
        <v>57545</v>
      </c>
      <c r="E61" s="614">
        <v>730</v>
      </c>
      <c r="F61" s="596">
        <v>0</v>
      </c>
      <c r="G61" s="614">
        <v>0</v>
      </c>
      <c r="H61" s="596">
        <v>4562</v>
      </c>
      <c r="I61" s="614">
        <v>0</v>
      </c>
      <c r="J61" s="614">
        <v>0</v>
      </c>
      <c r="K61" s="614">
        <v>0</v>
      </c>
      <c r="L61" s="614">
        <v>0</v>
      </c>
      <c r="M61" s="614">
        <v>0</v>
      </c>
      <c r="N61" s="614">
        <v>1798</v>
      </c>
      <c r="O61" s="612">
        <f t="shared" si="0"/>
        <v>64635</v>
      </c>
      <c r="P61" s="612">
        <f t="shared" si="1"/>
        <v>0</v>
      </c>
      <c r="Q61" s="612"/>
    </row>
    <row r="62" spans="1:17" ht="15">
      <c r="A62" s="613" t="s">
        <v>676</v>
      </c>
      <c r="B62" s="630"/>
      <c r="C62" s="614">
        <v>0</v>
      </c>
      <c r="D62" s="614">
        <v>0</v>
      </c>
      <c r="E62" s="614">
        <v>0</v>
      </c>
      <c r="F62" s="614">
        <v>0</v>
      </c>
      <c r="G62" s="614">
        <v>0</v>
      </c>
      <c r="H62" s="614">
        <v>0</v>
      </c>
      <c r="I62" s="614">
        <v>0</v>
      </c>
      <c r="J62" s="614">
        <v>0</v>
      </c>
      <c r="K62" s="614">
        <v>0</v>
      </c>
      <c r="L62" s="614">
        <v>0</v>
      </c>
      <c r="M62" s="614">
        <v>0</v>
      </c>
      <c r="N62" s="614">
        <v>0</v>
      </c>
      <c r="O62" s="612">
        <f t="shared" si="0"/>
        <v>0</v>
      </c>
      <c r="P62" s="612">
        <f t="shared" si="1"/>
        <v>0</v>
      </c>
      <c r="Q62" s="612"/>
    </row>
    <row r="63" spans="1:17" ht="15">
      <c r="A63" s="625" t="s">
        <v>499</v>
      </c>
      <c r="B63" s="616"/>
      <c r="C63" s="627">
        <f aca="true" t="shared" si="13" ref="C63:N63">C61+C62</f>
        <v>64635</v>
      </c>
      <c r="D63" s="627">
        <f t="shared" si="13"/>
        <v>57545</v>
      </c>
      <c r="E63" s="627">
        <f t="shared" si="13"/>
        <v>730</v>
      </c>
      <c r="F63" s="627">
        <f t="shared" si="13"/>
        <v>0</v>
      </c>
      <c r="G63" s="627">
        <f t="shared" si="13"/>
        <v>0</v>
      </c>
      <c r="H63" s="627">
        <f t="shared" si="13"/>
        <v>4562</v>
      </c>
      <c r="I63" s="627">
        <f t="shared" si="13"/>
        <v>0</v>
      </c>
      <c r="J63" s="627">
        <f t="shared" si="13"/>
        <v>0</v>
      </c>
      <c r="K63" s="627">
        <f t="shared" si="13"/>
        <v>0</v>
      </c>
      <c r="L63" s="627">
        <f t="shared" si="13"/>
        <v>0</v>
      </c>
      <c r="M63" s="627">
        <f t="shared" si="13"/>
        <v>0</v>
      </c>
      <c r="N63" s="627">
        <f t="shared" si="13"/>
        <v>1798</v>
      </c>
      <c r="O63" s="612">
        <f t="shared" si="0"/>
        <v>64635</v>
      </c>
      <c r="P63" s="612">
        <f t="shared" si="1"/>
        <v>0</v>
      </c>
      <c r="Q63" s="612"/>
    </row>
    <row r="64" spans="1:17" ht="15">
      <c r="A64" s="631" t="s">
        <v>687</v>
      </c>
      <c r="B64" s="631"/>
      <c r="C64" s="614"/>
      <c r="D64" s="614"/>
      <c r="E64" s="614"/>
      <c r="F64" s="632"/>
      <c r="G64" s="633"/>
      <c r="H64" s="632"/>
      <c r="I64" s="633"/>
      <c r="J64" s="633"/>
      <c r="K64" s="633"/>
      <c r="L64" s="633"/>
      <c r="M64" s="634"/>
      <c r="N64" s="633"/>
      <c r="O64" s="612">
        <f t="shared" si="0"/>
        <v>0</v>
      </c>
      <c r="P64" s="612">
        <f t="shared" si="1"/>
        <v>0</v>
      </c>
      <c r="Q64" s="612"/>
    </row>
    <row r="65" spans="1:17" ht="15">
      <c r="A65" s="613" t="s">
        <v>48</v>
      </c>
      <c r="B65" s="635"/>
      <c r="C65" s="636">
        <f>C70+C75+C80+C86+C94</f>
        <v>160583</v>
      </c>
      <c r="D65" s="636">
        <f aca="true" t="shared" si="14" ref="D65:N66">D70+D75+D80+D86+D94</f>
        <v>93976</v>
      </c>
      <c r="E65" s="636">
        <f t="shared" si="14"/>
        <v>0</v>
      </c>
      <c r="F65" s="636">
        <f t="shared" si="14"/>
        <v>0</v>
      </c>
      <c r="G65" s="636">
        <f t="shared" si="14"/>
        <v>0</v>
      </c>
      <c r="H65" s="636">
        <f t="shared" si="14"/>
        <v>61407</v>
      </c>
      <c r="I65" s="636">
        <f t="shared" si="14"/>
        <v>0</v>
      </c>
      <c r="J65" s="636">
        <f t="shared" si="14"/>
        <v>5200</v>
      </c>
      <c r="K65" s="636">
        <f t="shared" si="14"/>
        <v>0</v>
      </c>
      <c r="L65" s="636">
        <f t="shared" si="14"/>
        <v>0</v>
      </c>
      <c r="M65" s="636">
        <f t="shared" si="14"/>
        <v>0</v>
      </c>
      <c r="N65" s="636">
        <f t="shared" si="14"/>
        <v>0</v>
      </c>
      <c r="O65" s="612">
        <f t="shared" si="0"/>
        <v>160583</v>
      </c>
      <c r="P65" s="612">
        <f t="shared" si="1"/>
        <v>0</v>
      </c>
      <c r="Q65" s="612"/>
    </row>
    <row r="66" spans="1:17" ht="15">
      <c r="A66" s="613" t="s">
        <v>499</v>
      </c>
      <c r="B66" s="635"/>
      <c r="C66" s="636">
        <f>C71+C76+C81+C87+C95</f>
        <v>163102</v>
      </c>
      <c r="D66" s="636">
        <f t="shared" si="14"/>
        <v>90655</v>
      </c>
      <c r="E66" s="636">
        <f t="shared" si="14"/>
        <v>0</v>
      </c>
      <c r="F66" s="636">
        <f t="shared" si="14"/>
        <v>0</v>
      </c>
      <c r="G66" s="636">
        <f t="shared" si="14"/>
        <v>0</v>
      </c>
      <c r="H66" s="636">
        <f t="shared" si="14"/>
        <v>61407</v>
      </c>
      <c r="I66" s="636">
        <f t="shared" si="14"/>
        <v>0</v>
      </c>
      <c r="J66" s="636">
        <f t="shared" si="14"/>
        <v>5200</v>
      </c>
      <c r="K66" s="636">
        <f t="shared" si="14"/>
        <v>0</v>
      </c>
      <c r="L66" s="636">
        <f t="shared" si="14"/>
        <v>0</v>
      </c>
      <c r="M66" s="636">
        <f t="shared" si="14"/>
        <v>0</v>
      </c>
      <c r="N66" s="636">
        <f t="shared" si="14"/>
        <v>5840</v>
      </c>
      <c r="O66" s="612">
        <f t="shared" si="0"/>
        <v>163102</v>
      </c>
      <c r="P66" s="612">
        <f t="shared" si="1"/>
        <v>0</v>
      </c>
      <c r="Q66" s="612"/>
    </row>
    <row r="67" spans="1:17" ht="15">
      <c r="A67" s="613" t="s">
        <v>676</v>
      </c>
      <c r="B67" s="635"/>
      <c r="C67" s="636">
        <f>C72+C77+C83+C91+C96</f>
        <v>68603</v>
      </c>
      <c r="D67" s="636">
        <f aca="true" t="shared" si="15" ref="D67:N68">D72+D77+D83+D91+D96</f>
        <v>14436</v>
      </c>
      <c r="E67" s="636">
        <f t="shared" si="15"/>
        <v>0</v>
      </c>
      <c r="F67" s="636">
        <f t="shared" si="15"/>
        <v>0</v>
      </c>
      <c r="G67" s="636">
        <f t="shared" si="15"/>
        <v>0</v>
      </c>
      <c r="H67" s="636">
        <f t="shared" si="15"/>
        <v>0</v>
      </c>
      <c r="I67" s="636">
        <f t="shared" si="15"/>
        <v>0</v>
      </c>
      <c r="J67" s="636">
        <f t="shared" si="15"/>
        <v>0</v>
      </c>
      <c r="K67" s="636">
        <f t="shared" si="15"/>
        <v>0</v>
      </c>
      <c r="L67" s="636">
        <f t="shared" si="15"/>
        <v>0</v>
      </c>
      <c r="M67" s="636">
        <f t="shared" si="15"/>
        <v>54167</v>
      </c>
      <c r="N67" s="636">
        <f t="shared" si="15"/>
        <v>0</v>
      </c>
      <c r="O67" s="612">
        <f t="shared" si="0"/>
        <v>68603</v>
      </c>
      <c r="P67" s="612">
        <f t="shared" si="1"/>
        <v>0</v>
      </c>
      <c r="Q67" s="612"/>
    </row>
    <row r="68" spans="1:17" ht="15">
      <c r="A68" s="616" t="s">
        <v>499</v>
      </c>
      <c r="B68" s="616"/>
      <c r="C68" s="637">
        <f>C73+C78+C84+C92+C97</f>
        <v>231705</v>
      </c>
      <c r="D68" s="637">
        <f t="shared" si="15"/>
        <v>105091</v>
      </c>
      <c r="E68" s="637">
        <f t="shared" si="15"/>
        <v>0</v>
      </c>
      <c r="F68" s="637">
        <f t="shared" si="15"/>
        <v>0</v>
      </c>
      <c r="G68" s="637">
        <f t="shared" si="15"/>
        <v>0</v>
      </c>
      <c r="H68" s="637">
        <f t="shared" si="15"/>
        <v>61407</v>
      </c>
      <c r="I68" s="637">
        <f t="shared" si="15"/>
        <v>0</v>
      </c>
      <c r="J68" s="637">
        <f t="shared" si="15"/>
        <v>5200</v>
      </c>
      <c r="K68" s="637">
        <f t="shared" si="15"/>
        <v>0</v>
      </c>
      <c r="L68" s="637">
        <f t="shared" si="15"/>
        <v>0</v>
      </c>
      <c r="M68" s="637">
        <f t="shared" si="15"/>
        <v>54167</v>
      </c>
      <c r="N68" s="637">
        <f t="shared" si="15"/>
        <v>5840</v>
      </c>
      <c r="O68" s="612">
        <f t="shared" si="0"/>
        <v>231705</v>
      </c>
      <c r="P68" s="612">
        <f t="shared" si="1"/>
        <v>0</v>
      </c>
      <c r="Q68" s="612"/>
    </row>
    <row r="69" spans="1:17" ht="15">
      <c r="A69" s="638" t="s">
        <v>688</v>
      </c>
      <c r="B69" s="623" t="s">
        <v>683</v>
      </c>
      <c r="C69" s="614"/>
      <c r="D69" s="614"/>
      <c r="E69" s="614"/>
      <c r="F69" s="632"/>
      <c r="G69" s="633"/>
      <c r="H69" s="632"/>
      <c r="I69" s="633"/>
      <c r="J69" s="633"/>
      <c r="K69" s="633"/>
      <c r="L69" s="633"/>
      <c r="M69" s="634"/>
      <c r="N69" s="633"/>
      <c r="O69" s="612">
        <f t="shared" si="0"/>
        <v>0</v>
      </c>
      <c r="P69" s="612">
        <f t="shared" si="1"/>
        <v>0</v>
      </c>
      <c r="Q69" s="612"/>
    </row>
    <row r="70" spans="1:17" ht="15">
      <c r="A70" s="613" t="s">
        <v>48</v>
      </c>
      <c r="B70" s="639"/>
      <c r="C70" s="614">
        <f>SUM(D70:N70)</f>
        <v>63968</v>
      </c>
      <c r="D70" s="614">
        <f>'[1]5.3'!C35-'[2]4.3'!E70-'[2]4.3'!F70-'[2]4.3'!G70-'[2]4.3'!H70-'[2]4.3'!I70-'[2]4.3'!J70-'[2]4.3'!K70-'[2]4.3'!L70-'[2]4.3'!M70-'[2]4.3'!N70</f>
        <v>13158</v>
      </c>
      <c r="E70" s="614"/>
      <c r="F70" s="632"/>
      <c r="G70" s="633"/>
      <c r="H70" s="632">
        <v>50810</v>
      </c>
      <c r="I70" s="633"/>
      <c r="J70" s="633"/>
      <c r="K70" s="633"/>
      <c r="L70" s="633"/>
      <c r="M70" s="634"/>
      <c r="N70" s="633"/>
      <c r="O70" s="612">
        <f t="shared" si="0"/>
        <v>63968</v>
      </c>
      <c r="P70" s="612">
        <f t="shared" si="1"/>
        <v>0</v>
      </c>
      <c r="Q70" s="612"/>
    </row>
    <row r="71" spans="1:17" ht="15">
      <c r="A71" s="613" t="s">
        <v>499</v>
      </c>
      <c r="B71" s="639"/>
      <c r="C71" s="614">
        <v>65009</v>
      </c>
      <c r="D71" s="614">
        <v>13158</v>
      </c>
      <c r="E71" s="614">
        <v>0</v>
      </c>
      <c r="F71" s="632">
        <v>0</v>
      </c>
      <c r="G71" s="633">
        <v>0</v>
      </c>
      <c r="H71" s="632">
        <v>50810</v>
      </c>
      <c r="I71" s="633">
        <v>0</v>
      </c>
      <c r="J71" s="632">
        <v>0</v>
      </c>
      <c r="K71" s="633">
        <v>0</v>
      </c>
      <c r="L71" s="632">
        <v>0</v>
      </c>
      <c r="M71" s="634">
        <v>0</v>
      </c>
      <c r="N71" s="633">
        <v>1041</v>
      </c>
      <c r="O71" s="612">
        <f t="shared" si="0"/>
        <v>65009</v>
      </c>
      <c r="P71" s="612">
        <f t="shared" si="1"/>
        <v>0</v>
      </c>
      <c r="Q71" s="612"/>
    </row>
    <row r="72" spans="1:17" ht="15">
      <c r="A72" s="613" t="s">
        <v>676</v>
      </c>
      <c r="B72" s="639"/>
      <c r="C72" s="614">
        <v>0</v>
      </c>
      <c r="D72" s="614">
        <v>0</v>
      </c>
      <c r="E72" s="614">
        <v>0</v>
      </c>
      <c r="F72" s="614">
        <v>0</v>
      </c>
      <c r="G72" s="614">
        <v>0</v>
      </c>
      <c r="H72" s="614">
        <v>0</v>
      </c>
      <c r="I72" s="614">
        <v>0</v>
      </c>
      <c r="J72" s="614">
        <v>0</v>
      </c>
      <c r="K72" s="614">
        <v>0</v>
      </c>
      <c r="L72" s="614">
        <v>0</v>
      </c>
      <c r="M72" s="614">
        <v>0</v>
      </c>
      <c r="N72" s="614">
        <v>0</v>
      </c>
      <c r="O72" s="612">
        <f t="shared" si="0"/>
        <v>0</v>
      </c>
      <c r="P72" s="612">
        <f t="shared" si="1"/>
        <v>0</v>
      </c>
      <c r="Q72" s="612"/>
    </row>
    <row r="73" spans="1:17" ht="15">
      <c r="A73" s="616" t="s">
        <v>499</v>
      </c>
      <c r="B73" s="616"/>
      <c r="C73" s="627">
        <f>C71+C72</f>
        <v>65009</v>
      </c>
      <c r="D73" s="627">
        <f aca="true" t="shared" si="16" ref="D73:N73">D71+D72</f>
        <v>13158</v>
      </c>
      <c r="E73" s="627">
        <f t="shared" si="16"/>
        <v>0</v>
      </c>
      <c r="F73" s="627">
        <f t="shared" si="16"/>
        <v>0</v>
      </c>
      <c r="G73" s="627">
        <f t="shared" si="16"/>
        <v>0</v>
      </c>
      <c r="H73" s="627">
        <f t="shared" si="16"/>
        <v>50810</v>
      </c>
      <c r="I73" s="627">
        <f t="shared" si="16"/>
        <v>0</v>
      </c>
      <c r="J73" s="627">
        <f t="shared" si="16"/>
        <v>0</v>
      </c>
      <c r="K73" s="627">
        <f t="shared" si="16"/>
        <v>0</v>
      </c>
      <c r="L73" s="627">
        <f t="shared" si="16"/>
        <v>0</v>
      </c>
      <c r="M73" s="627">
        <f t="shared" si="16"/>
        <v>0</v>
      </c>
      <c r="N73" s="627">
        <f t="shared" si="16"/>
        <v>1041</v>
      </c>
      <c r="O73" s="612">
        <f t="shared" si="0"/>
        <v>65009</v>
      </c>
      <c r="P73" s="612">
        <f t="shared" si="1"/>
        <v>0</v>
      </c>
      <c r="Q73" s="612"/>
    </row>
    <row r="74" spans="1:17" ht="15">
      <c r="A74" s="638" t="s">
        <v>689</v>
      </c>
      <c r="B74" s="623" t="s">
        <v>674</v>
      </c>
      <c r="C74" s="614"/>
      <c r="D74" s="614"/>
      <c r="E74" s="614"/>
      <c r="F74" s="632"/>
      <c r="G74" s="633"/>
      <c r="H74" s="632"/>
      <c r="I74" s="633"/>
      <c r="J74" s="633"/>
      <c r="K74" s="633"/>
      <c r="L74" s="633"/>
      <c r="M74" s="634"/>
      <c r="N74" s="633"/>
      <c r="O74" s="612">
        <f t="shared" si="0"/>
        <v>0</v>
      </c>
      <c r="P74" s="612">
        <f t="shared" si="1"/>
        <v>0</v>
      </c>
      <c r="Q74" s="612"/>
    </row>
    <row r="75" spans="1:17" ht="15">
      <c r="A75" s="613" t="s">
        <v>48</v>
      </c>
      <c r="B75" s="639"/>
      <c r="C75" s="614">
        <f>SUM(D75:N75)</f>
        <v>11739</v>
      </c>
      <c r="D75" s="614">
        <f>'[1]5.3'!C37-'[2]4.3'!E75-'[2]4.3'!F75-'[2]4.3'!G75-'[2]4.3'!H75-'[2]4.3'!I75-'[2]4.3'!J75-'[2]4.3'!K75-'[2]4.3'!L75-'[2]4.3'!M75-'[2]4.3'!N75</f>
        <v>3484</v>
      </c>
      <c r="E75" s="614"/>
      <c r="F75" s="632"/>
      <c r="G75" s="633"/>
      <c r="H75" s="632">
        <v>8255</v>
      </c>
      <c r="I75" s="633"/>
      <c r="J75" s="633"/>
      <c r="K75" s="633"/>
      <c r="L75" s="633"/>
      <c r="M75" s="634"/>
      <c r="N75" s="633"/>
      <c r="O75" s="612">
        <f t="shared" si="0"/>
        <v>11739</v>
      </c>
      <c r="P75" s="612">
        <f t="shared" si="1"/>
        <v>0</v>
      </c>
      <c r="Q75" s="612"/>
    </row>
    <row r="76" spans="1:17" ht="15">
      <c r="A76" s="613" t="s">
        <v>499</v>
      </c>
      <c r="B76" s="639"/>
      <c r="C76" s="614">
        <v>12209</v>
      </c>
      <c r="D76" s="614">
        <v>3484</v>
      </c>
      <c r="E76" s="614">
        <v>0</v>
      </c>
      <c r="F76" s="632">
        <v>0</v>
      </c>
      <c r="G76" s="633">
        <v>0</v>
      </c>
      <c r="H76" s="632">
        <v>8255</v>
      </c>
      <c r="I76" s="633">
        <v>0</v>
      </c>
      <c r="J76" s="632">
        <v>0</v>
      </c>
      <c r="K76" s="633">
        <v>0</v>
      </c>
      <c r="L76" s="632">
        <v>0</v>
      </c>
      <c r="M76" s="634">
        <v>0</v>
      </c>
      <c r="N76" s="633">
        <v>470</v>
      </c>
      <c r="O76" s="612">
        <f t="shared" si="0"/>
        <v>12209</v>
      </c>
      <c r="P76" s="612">
        <f t="shared" si="1"/>
        <v>0</v>
      </c>
      <c r="Q76" s="612"/>
    </row>
    <row r="77" spans="1:17" ht="15">
      <c r="A77" s="613" t="s">
        <v>676</v>
      </c>
      <c r="B77" s="639"/>
      <c r="C77" s="614">
        <v>0</v>
      </c>
      <c r="D77" s="614">
        <v>0</v>
      </c>
      <c r="E77" s="614">
        <v>0</v>
      </c>
      <c r="F77" s="614">
        <v>0</v>
      </c>
      <c r="G77" s="614">
        <v>0</v>
      </c>
      <c r="H77" s="614">
        <v>0</v>
      </c>
      <c r="I77" s="614">
        <v>0</v>
      </c>
      <c r="J77" s="614">
        <v>0</v>
      </c>
      <c r="K77" s="614">
        <v>0</v>
      </c>
      <c r="L77" s="614">
        <v>0</v>
      </c>
      <c r="M77" s="614">
        <v>0</v>
      </c>
      <c r="N77" s="614">
        <v>0</v>
      </c>
      <c r="O77" s="612">
        <f t="shared" si="0"/>
        <v>0</v>
      </c>
      <c r="P77" s="612">
        <f t="shared" si="1"/>
        <v>0</v>
      </c>
      <c r="Q77" s="612"/>
    </row>
    <row r="78" spans="1:17" ht="15">
      <c r="A78" s="616" t="s">
        <v>499</v>
      </c>
      <c r="B78" s="616"/>
      <c r="C78" s="627">
        <f>C76+C77</f>
        <v>12209</v>
      </c>
      <c r="D78" s="627">
        <f aca="true" t="shared" si="17" ref="D78:N78">D76+D77</f>
        <v>3484</v>
      </c>
      <c r="E78" s="627">
        <f t="shared" si="17"/>
        <v>0</v>
      </c>
      <c r="F78" s="627">
        <f t="shared" si="17"/>
        <v>0</v>
      </c>
      <c r="G78" s="627">
        <f t="shared" si="17"/>
        <v>0</v>
      </c>
      <c r="H78" s="627">
        <f t="shared" si="17"/>
        <v>8255</v>
      </c>
      <c r="I78" s="627">
        <f t="shared" si="17"/>
        <v>0</v>
      </c>
      <c r="J78" s="627">
        <f t="shared" si="17"/>
        <v>0</v>
      </c>
      <c r="K78" s="627">
        <f t="shared" si="17"/>
        <v>0</v>
      </c>
      <c r="L78" s="627">
        <f t="shared" si="17"/>
        <v>0</v>
      </c>
      <c r="M78" s="627">
        <f t="shared" si="17"/>
        <v>0</v>
      </c>
      <c r="N78" s="627">
        <f t="shared" si="17"/>
        <v>470</v>
      </c>
      <c r="O78" s="612">
        <f>SUM(D78:N78)</f>
        <v>12209</v>
      </c>
      <c r="P78" s="612">
        <f aca="true" t="shared" si="18" ref="P78:P141">O78-C78</f>
        <v>0</v>
      </c>
      <c r="Q78" s="612"/>
    </row>
    <row r="79" spans="1:17" ht="15">
      <c r="A79" s="638" t="s">
        <v>690</v>
      </c>
      <c r="B79" s="623" t="s">
        <v>674</v>
      </c>
      <c r="C79" s="614"/>
      <c r="D79" s="614"/>
      <c r="E79" s="614"/>
      <c r="F79" s="632"/>
      <c r="G79" s="633"/>
      <c r="H79" s="632"/>
      <c r="I79" s="633"/>
      <c r="J79" s="633"/>
      <c r="K79" s="633"/>
      <c r="L79" s="633"/>
      <c r="M79" s="634"/>
      <c r="N79" s="633"/>
      <c r="O79" s="612">
        <f aca="true" t="shared" si="19" ref="O79:O142">SUM(D79:N79)</f>
        <v>0</v>
      </c>
      <c r="P79" s="612">
        <f t="shared" si="18"/>
        <v>0</v>
      </c>
      <c r="Q79" s="612"/>
    </row>
    <row r="80" spans="1:17" ht="15">
      <c r="A80" s="613" t="s">
        <v>48</v>
      </c>
      <c r="B80" s="639"/>
      <c r="C80" s="614">
        <f>SUM(D80:N80)</f>
        <v>12813</v>
      </c>
      <c r="D80" s="614">
        <f>'[1]5.3'!C39-'[2]4.3'!E80-'[2]4.3'!F80-'[2]4.3'!G80-'[2]4.3'!H80-'[2]4.3'!I80-'[2]4.3'!J80-'[2]4.3'!K80-'[2]4.3'!L80-'[2]4.3'!M80-'[2]4.3'!N80</f>
        <v>6343</v>
      </c>
      <c r="E80" s="615"/>
      <c r="F80" s="633"/>
      <c r="G80" s="640"/>
      <c r="H80" s="632">
        <v>1270</v>
      </c>
      <c r="I80" s="633"/>
      <c r="J80" s="633">
        <v>5200</v>
      </c>
      <c r="K80" s="633"/>
      <c r="L80" s="633"/>
      <c r="M80" s="634"/>
      <c r="N80" s="633"/>
      <c r="O80" s="612">
        <f t="shared" si="19"/>
        <v>12813</v>
      </c>
      <c r="P80" s="612">
        <f t="shared" si="18"/>
        <v>0</v>
      </c>
      <c r="Q80" s="612"/>
    </row>
    <row r="81" spans="1:17" ht="15">
      <c r="A81" s="613" t="s">
        <v>499</v>
      </c>
      <c r="B81" s="639"/>
      <c r="C81" s="614">
        <v>12930</v>
      </c>
      <c r="D81" s="614">
        <v>6343</v>
      </c>
      <c r="E81" s="615">
        <v>0</v>
      </c>
      <c r="F81" s="633">
        <v>0</v>
      </c>
      <c r="G81" s="640">
        <v>0</v>
      </c>
      <c r="H81" s="632">
        <v>1270</v>
      </c>
      <c r="I81" s="633">
        <v>0</v>
      </c>
      <c r="J81" s="632">
        <v>5200</v>
      </c>
      <c r="K81" s="633">
        <v>0</v>
      </c>
      <c r="L81" s="632">
        <v>0</v>
      </c>
      <c r="M81" s="634">
        <v>0</v>
      </c>
      <c r="N81" s="633">
        <v>117</v>
      </c>
      <c r="O81" s="612">
        <f t="shared" si="19"/>
        <v>12930</v>
      </c>
      <c r="P81" s="612">
        <f t="shared" si="18"/>
        <v>0</v>
      </c>
      <c r="Q81" s="612"/>
    </row>
    <row r="82" spans="1:17" ht="15">
      <c r="A82" s="613" t="s">
        <v>691</v>
      </c>
      <c r="B82" s="639"/>
      <c r="C82" s="614">
        <v>500</v>
      </c>
      <c r="D82" s="614">
        <v>500</v>
      </c>
      <c r="E82" s="615"/>
      <c r="F82" s="633"/>
      <c r="G82" s="640"/>
      <c r="H82" s="632"/>
      <c r="I82" s="633"/>
      <c r="J82" s="632"/>
      <c r="K82" s="633"/>
      <c r="L82" s="632"/>
      <c r="M82" s="634"/>
      <c r="N82" s="633"/>
      <c r="O82" s="612">
        <f t="shared" si="19"/>
        <v>500</v>
      </c>
      <c r="P82" s="612">
        <f t="shared" si="18"/>
        <v>0</v>
      </c>
      <c r="Q82" s="612"/>
    </row>
    <row r="83" spans="1:17" ht="15">
      <c r="A83" s="613" t="s">
        <v>676</v>
      </c>
      <c r="B83" s="639"/>
      <c r="C83" s="614">
        <f>SUM(C82)</f>
        <v>500</v>
      </c>
      <c r="D83" s="614">
        <f>SUM(D82)</f>
        <v>500</v>
      </c>
      <c r="E83" s="614"/>
      <c r="F83" s="614"/>
      <c r="G83" s="614"/>
      <c r="H83" s="614"/>
      <c r="I83" s="614"/>
      <c r="J83" s="614"/>
      <c r="K83" s="614"/>
      <c r="L83" s="614"/>
      <c r="M83" s="614"/>
      <c r="N83" s="614"/>
      <c r="O83" s="612">
        <f t="shared" si="19"/>
        <v>500</v>
      </c>
      <c r="P83" s="612">
        <f t="shared" si="18"/>
        <v>0</v>
      </c>
      <c r="Q83" s="612"/>
    </row>
    <row r="84" spans="1:17" ht="15">
      <c r="A84" s="616" t="s">
        <v>499</v>
      </c>
      <c r="B84" s="616"/>
      <c r="C84" s="627">
        <f>C81+C83</f>
        <v>13430</v>
      </c>
      <c r="D84" s="627">
        <f aca="true" t="shared" si="20" ref="D84:N84">D81+D83</f>
        <v>6843</v>
      </c>
      <c r="E84" s="627">
        <f t="shared" si="20"/>
        <v>0</v>
      </c>
      <c r="F84" s="627">
        <f t="shared" si="20"/>
        <v>0</v>
      </c>
      <c r="G84" s="627">
        <f t="shared" si="20"/>
        <v>0</v>
      </c>
      <c r="H84" s="627">
        <f t="shared" si="20"/>
        <v>1270</v>
      </c>
      <c r="I84" s="627">
        <f t="shared" si="20"/>
        <v>0</v>
      </c>
      <c r="J84" s="627">
        <f t="shared" si="20"/>
        <v>5200</v>
      </c>
      <c r="K84" s="627">
        <f t="shared" si="20"/>
        <v>0</v>
      </c>
      <c r="L84" s="627">
        <f t="shared" si="20"/>
        <v>0</v>
      </c>
      <c r="M84" s="627">
        <f t="shared" si="20"/>
        <v>0</v>
      </c>
      <c r="N84" s="627">
        <f t="shared" si="20"/>
        <v>117</v>
      </c>
      <c r="O84" s="612">
        <f t="shared" si="19"/>
        <v>13430</v>
      </c>
      <c r="P84" s="612">
        <f t="shared" si="18"/>
        <v>0</v>
      </c>
      <c r="Q84" s="612"/>
    </row>
    <row r="85" spans="1:17" ht="15">
      <c r="A85" s="638" t="s">
        <v>692</v>
      </c>
      <c r="B85" s="623" t="s">
        <v>674</v>
      </c>
      <c r="C85" s="641"/>
      <c r="D85" s="642"/>
      <c r="E85" s="615"/>
      <c r="F85" s="633"/>
      <c r="G85" s="640"/>
      <c r="H85" s="632"/>
      <c r="I85" s="633"/>
      <c r="J85" s="633"/>
      <c r="K85" s="633"/>
      <c r="L85" s="633"/>
      <c r="M85" s="634"/>
      <c r="N85" s="633"/>
      <c r="O85" s="612">
        <f t="shared" si="19"/>
        <v>0</v>
      </c>
      <c r="P85" s="612">
        <f t="shared" si="18"/>
        <v>0</v>
      </c>
      <c r="Q85" s="612"/>
    </row>
    <row r="86" spans="1:17" ht="15">
      <c r="A86" s="613" t="s">
        <v>48</v>
      </c>
      <c r="B86" s="639"/>
      <c r="C86" s="614">
        <f>SUM(D86:N86)</f>
        <v>68174</v>
      </c>
      <c r="D86" s="614">
        <f>'[1]5.3'!C41-'[2]4.3'!E86-'[2]4.3'!F86-'[2]4.3'!G86-'[2]4.3'!H86-'[2]4.3'!I86-'[2]4.3'!J86-'[2]4.3'!K86-'[2]4.3'!L86-'[2]4.3'!M86-'[2]4.3'!N86</f>
        <v>67402</v>
      </c>
      <c r="E86" s="614"/>
      <c r="F86" s="632"/>
      <c r="G86" s="633"/>
      <c r="H86" s="632">
        <v>772</v>
      </c>
      <c r="I86" s="633"/>
      <c r="J86" s="633"/>
      <c r="K86" s="633"/>
      <c r="L86" s="633"/>
      <c r="M86" s="634"/>
      <c r="N86" s="633"/>
      <c r="O86" s="612">
        <f t="shared" si="19"/>
        <v>68174</v>
      </c>
      <c r="P86" s="612">
        <f t="shared" si="18"/>
        <v>0</v>
      </c>
      <c r="Q86" s="612"/>
    </row>
    <row r="87" spans="1:17" ht="15">
      <c r="A87" s="613" t="s">
        <v>499</v>
      </c>
      <c r="B87" s="639"/>
      <c r="C87" s="614">
        <v>69065</v>
      </c>
      <c r="D87" s="614">
        <v>64081</v>
      </c>
      <c r="E87" s="614">
        <v>0</v>
      </c>
      <c r="F87" s="632">
        <v>0</v>
      </c>
      <c r="G87" s="633">
        <v>0</v>
      </c>
      <c r="H87" s="632">
        <v>772</v>
      </c>
      <c r="I87" s="633">
        <v>0</v>
      </c>
      <c r="J87" s="632">
        <v>0</v>
      </c>
      <c r="K87" s="633">
        <v>0</v>
      </c>
      <c r="L87" s="632">
        <v>0</v>
      </c>
      <c r="M87" s="634">
        <v>0</v>
      </c>
      <c r="N87" s="633">
        <v>4212</v>
      </c>
      <c r="O87" s="612">
        <f t="shared" si="19"/>
        <v>69065</v>
      </c>
      <c r="P87" s="612">
        <f t="shared" si="18"/>
        <v>0</v>
      </c>
      <c r="Q87" s="612"/>
    </row>
    <row r="88" spans="1:17" ht="15">
      <c r="A88" s="613" t="s">
        <v>693</v>
      </c>
      <c r="B88" s="639"/>
      <c r="C88" s="614">
        <v>320</v>
      </c>
      <c r="D88" s="614">
        <v>320</v>
      </c>
      <c r="E88" s="614"/>
      <c r="F88" s="632"/>
      <c r="G88" s="633"/>
      <c r="H88" s="632"/>
      <c r="I88" s="633"/>
      <c r="J88" s="632"/>
      <c r="K88" s="633"/>
      <c r="L88" s="632"/>
      <c r="M88" s="634"/>
      <c r="N88" s="633"/>
      <c r="O88" s="612">
        <f t="shared" si="19"/>
        <v>320</v>
      </c>
      <c r="P88" s="612">
        <f t="shared" si="18"/>
        <v>0</v>
      </c>
      <c r="Q88" s="612"/>
    </row>
    <row r="89" spans="1:17" ht="15">
      <c r="A89" s="613" t="s">
        <v>694</v>
      </c>
      <c r="B89" s="639"/>
      <c r="C89" s="614">
        <v>150</v>
      </c>
      <c r="D89" s="614">
        <v>150</v>
      </c>
      <c r="E89" s="614"/>
      <c r="F89" s="632"/>
      <c r="G89" s="633"/>
      <c r="H89" s="632"/>
      <c r="I89" s="633"/>
      <c r="J89" s="632"/>
      <c r="K89" s="633"/>
      <c r="L89" s="632"/>
      <c r="M89" s="634"/>
      <c r="N89" s="633"/>
      <c r="O89" s="612">
        <f t="shared" si="19"/>
        <v>150</v>
      </c>
      <c r="P89" s="612">
        <f t="shared" si="18"/>
        <v>0</v>
      </c>
      <c r="Q89" s="612"/>
    </row>
    <row r="90" spans="1:17" ht="15">
      <c r="A90" s="613" t="s">
        <v>695</v>
      </c>
      <c r="B90" s="639"/>
      <c r="C90" s="614">
        <v>67633</v>
      </c>
      <c r="D90" s="614">
        <v>13466</v>
      </c>
      <c r="E90" s="614"/>
      <c r="F90" s="632"/>
      <c r="G90" s="633"/>
      <c r="H90" s="632"/>
      <c r="I90" s="633"/>
      <c r="J90" s="632"/>
      <c r="K90" s="633"/>
      <c r="L90" s="632"/>
      <c r="M90" s="634">
        <v>54167</v>
      </c>
      <c r="N90" s="633"/>
      <c r="O90" s="612">
        <f t="shared" si="19"/>
        <v>67633</v>
      </c>
      <c r="P90" s="612">
        <f t="shared" si="18"/>
        <v>0</v>
      </c>
      <c r="Q90" s="612"/>
    </row>
    <row r="91" spans="1:17" ht="15">
      <c r="A91" s="613" t="s">
        <v>676</v>
      </c>
      <c r="B91" s="639"/>
      <c r="C91" s="614">
        <f>SUM(C88:C90)</f>
        <v>68103</v>
      </c>
      <c r="D91" s="614">
        <f aca="true" t="shared" si="21" ref="D91:N91">SUM(D88:D90)</f>
        <v>13936</v>
      </c>
      <c r="E91" s="614">
        <f t="shared" si="21"/>
        <v>0</v>
      </c>
      <c r="F91" s="614">
        <f t="shared" si="21"/>
        <v>0</v>
      </c>
      <c r="G91" s="614">
        <f t="shared" si="21"/>
        <v>0</v>
      </c>
      <c r="H91" s="614">
        <f t="shared" si="21"/>
        <v>0</v>
      </c>
      <c r="I91" s="614">
        <f t="shared" si="21"/>
        <v>0</v>
      </c>
      <c r="J91" s="614">
        <f t="shared" si="21"/>
        <v>0</v>
      </c>
      <c r="K91" s="614">
        <f t="shared" si="21"/>
        <v>0</v>
      </c>
      <c r="L91" s="614">
        <f t="shared" si="21"/>
        <v>0</v>
      </c>
      <c r="M91" s="614">
        <f t="shared" si="21"/>
        <v>54167</v>
      </c>
      <c r="N91" s="614">
        <f t="shared" si="21"/>
        <v>0</v>
      </c>
      <c r="O91" s="612">
        <f t="shared" si="19"/>
        <v>68103</v>
      </c>
      <c r="P91" s="612">
        <f t="shared" si="18"/>
        <v>0</v>
      </c>
      <c r="Q91" s="612"/>
    </row>
    <row r="92" spans="1:17" ht="15">
      <c r="A92" s="616" t="s">
        <v>499</v>
      </c>
      <c r="B92" s="616"/>
      <c r="C92" s="627">
        <f>C87+C91</f>
        <v>137168</v>
      </c>
      <c r="D92" s="627">
        <f aca="true" t="shared" si="22" ref="D92:N92">D87+D91</f>
        <v>78017</v>
      </c>
      <c r="E92" s="627">
        <f t="shared" si="22"/>
        <v>0</v>
      </c>
      <c r="F92" s="627">
        <f t="shared" si="22"/>
        <v>0</v>
      </c>
      <c r="G92" s="627">
        <f t="shared" si="22"/>
        <v>0</v>
      </c>
      <c r="H92" s="627">
        <f t="shared" si="22"/>
        <v>772</v>
      </c>
      <c r="I92" s="627">
        <f t="shared" si="22"/>
        <v>0</v>
      </c>
      <c r="J92" s="627">
        <f t="shared" si="22"/>
        <v>0</v>
      </c>
      <c r="K92" s="627">
        <f t="shared" si="22"/>
        <v>0</v>
      </c>
      <c r="L92" s="627">
        <f t="shared" si="22"/>
        <v>0</v>
      </c>
      <c r="M92" s="627">
        <f t="shared" si="22"/>
        <v>54167</v>
      </c>
      <c r="N92" s="627">
        <f t="shared" si="22"/>
        <v>4212</v>
      </c>
      <c r="O92" s="612">
        <f t="shared" si="19"/>
        <v>137168</v>
      </c>
      <c r="P92" s="612">
        <f t="shared" si="18"/>
        <v>0</v>
      </c>
      <c r="Q92" s="612"/>
    </row>
    <row r="93" spans="1:17" ht="15">
      <c r="A93" s="638" t="s">
        <v>696</v>
      </c>
      <c r="B93" s="643" t="s">
        <v>674</v>
      </c>
      <c r="C93" s="614"/>
      <c r="D93" s="614"/>
      <c r="E93" s="614"/>
      <c r="F93" s="632"/>
      <c r="G93" s="633"/>
      <c r="H93" s="632"/>
      <c r="I93" s="633"/>
      <c r="J93" s="633"/>
      <c r="K93" s="633"/>
      <c r="L93" s="633"/>
      <c r="M93" s="634"/>
      <c r="N93" s="633"/>
      <c r="O93" s="612">
        <f t="shared" si="19"/>
        <v>0</v>
      </c>
      <c r="P93" s="612">
        <f t="shared" si="18"/>
        <v>0</v>
      </c>
      <c r="Q93" s="612"/>
    </row>
    <row r="94" spans="1:17" s="620" customFormat="1" ht="15">
      <c r="A94" s="613" t="s">
        <v>48</v>
      </c>
      <c r="B94" s="639"/>
      <c r="C94" s="614">
        <f>SUM(D94:N94)</f>
        <v>3889</v>
      </c>
      <c r="D94" s="614">
        <f>'[1]5.3'!C43-'[2]4.3'!E94-'[2]4.3'!F94-'[2]4.3'!G94-'[2]4.3'!H94-'[2]4.3'!I94-'[2]4.3'!J94-'[2]4.3'!K94-'[2]4.3'!L94-'[2]4.3'!M94-'[2]4.3'!N94</f>
        <v>3589</v>
      </c>
      <c r="E94" s="614"/>
      <c r="F94" s="632"/>
      <c r="G94" s="633"/>
      <c r="H94" s="633">
        <v>300</v>
      </c>
      <c r="I94" s="633"/>
      <c r="J94" s="633"/>
      <c r="K94" s="633"/>
      <c r="L94" s="633"/>
      <c r="M94" s="634"/>
      <c r="N94" s="633"/>
      <c r="O94" s="612">
        <f t="shared" si="19"/>
        <v>3889</v>
      </c>
      <c r="P94" s="612">
        <f t="shared" si="18"/>
        <v>0</v>
      </c>
      <c r="Q94" s="612"/>
    </row>
    <row r="95" spans="1:17" ht="15">
      <c r="A95" s="613" t="s">
        <v>499</v>
      </c>
      <c r="B95" s="639"/>
      <c r="C95" s="614">
        <v>3889</v>
      </c>
      <c r="D95" s="614">
        <v>3589</v>
      </c>
      <c r="E95" s="614">
        <v>0</v>
      </c>
      <c r="F95" s="632">
        <v>0</v>
      </c>
      <c r="G95" s="633">
        <v>0</v>
      </c>
      <c r="H95" s="632">
        <v>300</v>
      </c>
      <c r="I95" s="633">
        <v>0</v>
      </c>
      <c r="J95" s="633">
        <v>0</v>
      </c>
      <c r="K95" s="633">
        <v>0</v>
      </c>
      <c r="L95" s="633">
        <v>0</v>
      </c>
      <c r="M95" s="634">
        <v>0</v>
      </c>
      <c r="N95" s="633">
        <v>0</v>
      </c>
      <c r="O95" s="612">
        <f t="shared" si="19"/>
        <v>3889</v>
      </c>
      <c r="P95" s="612">
        <f t="shared" si="18"/>
        <v>0</v>
      </c>
      <c r="Q95" s="612"/>
    </row>
    <row r="96" spans="1:17" ht="15">
      <c r="A96" s="613" t="s">
        <v>676</v>
      </c>
      <c r="B96" s="639"/>
      <c r="C96" s="614">
        <v>0</v>
      </c>
      <c r="D96" s="614"/>
      <c r="E96" s="614"/>
      <c r="F96" s="632"/>
      <c r="G96" s="633"/>
      <c r="H96" s="632"/>
      <c r="I96" s="633"/>
      <c r="J96" s="633"/>
      <c r="K96" s="633"/>
      <c r="L96" s="633"/>
      <c r="M96" s="634"/>
      <c r="N96" s="633"/>
      <c r="O96" s="612">
        <f t="shared" si="19"/>
        <v>0</v>
      </c>
      <c r="P96" s="612">
        <f t="shared" si="18"/>
        <v>0</v>
      </c>
      <c r="Q96" s="612"/>
    </row>
    <row r="97" spans="1:17" ht="15">
      <c r="A97" s="613" t="s">
        <v>499</v>
      </c>
      <c r="B97" s="613"/>
      <c r="C97" s="617">
        <f>C94+C96</f>
        <v>3889</v>
      </c>
      <c r="D97" s="617">
        <f aca="true" t="shared" si="23" ref="D97:N97">D94+D96</f>
        <v>3589</v>
      </c>
      <c r="E97" s="617">
        <f t="shared" si="23"/>
        <v>0</v>
      </c>
      <c r="F97" s="617">
        <f t="shared" si="23"/>
        <v>0</v>
      </c>
      <c r="G97" s="617">
        <f t="shared" si="23"/>
        <v>0</v>
      </c>
      <c r="H97" s="617">
        <f t="shared" si="23"/>
        <v>300</v>
      </c>
      <c r="I97" s="617">
        <f t="shared" si="23"/>
        <v>0</v>
      </c>
      <c r="J97" s="617">
        <f t="shared" si="23"/>
        <v>0</v>
      </c>
      <c r="K97" s="617">
        <f t="shared" si="23"/>
        <v>0</v>
      </c>
      <c r="L97" s="617">
        <f t="shared" si="23"/>
        <v>0</v>
      </c>
      <c r="M97" s="617">
        <f t="shared" si="23"/>
        <v>0</v>
      </c>
      <c r="N97" s="617">
        <f t="shared" si="23"/>
        <v>0</v>
      </c>
      <c r="O97" s="612">
        <f t="shared" si="19"/>
        <v>3889</v>
      </c>
      <c r="P97" s="612">
        <f t="shared" si="18"/>
        <v>0</v>
      </c>
      <c r="Q97" s="612"/>
    </row>
    <row r="98" spans="1:17" ht="15">
      <c r="A98" s="644" t="s">
        <v>223</v>
      </c>
      <c r="B98" s="623" t="s">
        <v>674</v>
      </c>
      <c r="C98" s="614"/>
      <c r="D98" s="614"/>
      <c r="E98" s="614"/>
      <c r="F98" s="632"/>
      <c r="G98" s="633"/>
      <c r="H98" s="632"/>
      <c r="I98" s="633"/>
      <c r="J98" s="633"/>
      <c r="K98" s="633"/>
      <c r="L98" s="633"/>
      <c r="M98" s="634"/>
      <c r="N98" s="633"/>
      <c r="O98" s="612">
        <f t="shared" si="19"/>
        <v>0</v>
      </c>
      <c r="P98" s="612">
        <f t="shared" si="18"/>
        <v>0</v>
      </c>
      <c r="Q98" s="612"/>
    </row>
    <row r="99" spans="1:17" s="645" customFormat="1" ht="15">
      <c r="A99" s="613" t="s">
        <v>48</v>
      </c>
      <c r="B99" s="639"/>
      <c r="C99" s="614">
        <f>SUM(D99:N99)</f>
        <v>53713</v>
      </c>
      <c r="D99" s="614">
        <f>'[1]5.3'!C45-'[2]4.3'!E99-'[2]4.3'!F99-'[2]4.3'!G99-'[2]4.3'!H99-'[2]4.3'!I99-'[2]4.3'!J99-'[2]4.3'!K99-'[2]4.3'!L99-'[2]4.3'!M99-'[2]4.3'!N99</f>
        <v>49588</v>
      </c>
      <c r="E99" s="614"/>
      <c r="F99" s="632"/>
      <c r="G99" s="633"/>
      <c r="H99" s="632">
        <v>4125</v>
      </c>
      <c r="I99" s="633"/>
      <c r="J99" s="633"/>
      <c r="K99" s="633"/>
      <c r="L99" s="633"/>
      <c r="M99" s="634"/>
      <c r="N99" s="633"/>
      <c r="O99" s="612">
        <f t="shared" si="19"/>
        <v>53713</v>
      </c>
      <c r="P99" s="612">
        <f t="shared" si="18"/>
        <v>0</v>
      </c>
      <c r="Q99" s="612"/>
    </row>
    <row r="100" spans="1:17" s="601" customFormat="1" ht="15">
      <c r="A100" s="613" t="s">
        <v>499</v>
      </c>
      <c r="B100" s="639"/>
      <c r="C100" s="614">
        <v>54590</v>
      </c>
      <c r="D100" s="614">
        <v>48444</v>
      </c>
      <c r="E100" s="614">
        <v>0</v>
      </c>
      <c r="F100" s="632">
        <v>0</v>
      </c>
      <c r="G100" s="633">
        <v>0</v>
      </c>
      <c r="H100" s="632">
        <v>4125</v>
      </c>
      <c r="I100" s="633">
        <v>0</v>
      </c>
      <c r="J100" s="633">
        <v>0</v>
      </c>
      <c r="K100" s="633">
        <v>0</v>
      </c>
      <c r="L100" s="633">
        <v>0</v>
      </c>
      <c r="M100" s="634">
        <v>0</v>
      </c>
      <c r="N100" s="633">
        <v>2021</v>
      </c>
      <c r="O100" s="612">
        <f t="shared" si="19"/>
        <v>54590</v>
      </c>
      <c r="P100" s="612">
        <f t="shared" si="18"/>
        <v>0</v>
      </c>
      <c r="Q100" s="612"/>
    </row>
    <row r="101" spans="1:17" s="601" customFormat="1" ht="15">
      <c r="A101" s="613" t="s">
        <v>697</v>
      </c>
      <c r="B101" s="639"/>
      <c r="C101" s="614">
        <v>-947</v>
      </c>
      <c r="D101" s="614">
        <v>-947</v>
      </c>
      <c r="E101" s="614"/>
      <c r="F101" s="632"/>
      <c r="G101" s="633"/>
      <c r="H101" s="632"/>
      <c r="I101" s="633"/>
      <c r="J101" s="633"/>
      <c r="K101" s="633"/>
      <c r="L101" s="633"/>
      <c r="M101" s="634"/>
      <c r="N101" s="633"/>
      <c r="O101" s="612">
        <f t="shared" si="19"/>
        <v>-947</v>
      </c>
      <c r="P101" s="612">
        <f t="shared" si="18"/>
        <v>0</v>
      </c>
      <c r="Q101" s="612"/>
    </row>
    <row r="102" spans="1:17" s="601" customFormat="1" ht="15">
      <c r="A102" s="613" t="s">
        <v>676</v>
      </c>
      <c r="B102" s="639"/>
      <c r="C102" s="614">
        <f>SUM(C101)</f>
        <v>-947</v>
      </c>
      <c r="D102" s="614">
        <f>SUM(D101)</f>
        <v>-947</v>
      </c>
      <c r="E102" s="614">
        <v>0</v>
      </c>
      <c r="F102" s="614">
        <v>0</v>
      </c>
      <c r="G102" s="614">
        <v>0</v>
      </c>
      <c r="H102" s="614">
        <v>0</v>
      </c>
      <c r="I102" s="614">
        <v>0</v>
      </c>
      <c r="J102" s="614">
        <v>0</v>
      </c>
      <c r="K102" s="614">
        <v>0</v>
      </c>
      <c r="L102" s="614">
        <v>0</v>
      </c>
      <c r="M102" s="614">
        <v>0</v>
      </c>
      <c r="N102" s="614">
        <v>0</v>
      </c>
      <c r="O102" s="612">
        <f t="shared" si="19"/>
        <v>-947</v>
      </c>
      <c r="P102" s="612">
        <f t="shared" si="18"/>
        <v>0</v>
      </c>
      <c r="Q102" s="612"/>
    </row>
    <row r="103" spans="1:17" ht="15">
      <c r="A103" s="616" t="s">
        <v>499</v>
      </c>
      <c r="B103" s="616"/>
      <c r="C103" s="627">
        <f>C100+C102</f>
        <v>53643</v>
      </c>
      <c r="D103" s="627">
        <f aca="true" t="shared" si="24" ref="D103:N103">D100+D102</f>
        <v>47497</v>
      </c>
      <c r="E103" s="627">
        <f t="shared" si="24"/>
        <v>0</v>
      </c>
      <c r="F103" s="627">
        <f t="shared" si="24"/>
        <v>0</v>
      </c>
      <c r="G103" s="627">
        <f t="shared" si="24"/>
        <v>0</v>
      </c>
      <c r="H103" s="627">
        <f t="shared" si="24"/>
        <v>4125</v>
      </c>
      <c r="I103" s="627">
        <f t="shared" si="24"/>
        <v>0</v>
      </c>
      <c r="J103" s="627">
        <f t="shared" si="24"/>
        <v>0</v>
      </c>
      <c r="K103" s="627">
        <f t="shared" si="24"/>
        <v>0</v>
      </c>
      <c r="L103" s="627">
        <f t="shared" si="24"/>
        <v>0</v>
      </c>
      <c r="M103" s="627">
        <f t="shared" si="24"/>
        <v>0</v>
      </c>
      <c r="N103" s="627">
        <f t="shared" si="24"/>
        <v>2021</v>
      </c>
      <c r="O103" s="612">
        <f t="shared" si="19"/>
        <v>53643</v>
      </c>
      <c r="P103" s="612">
        <f t="shared" si="18"/>
        <v>0</v>
      </c>
      <c r="Q103" s="612"/>
    </row>
    <row r="104" spans="1:17" ht="15">
      <c r="A104" s="618" t="s">
        <v>698</v>
      </c>
      <c r="B104" s="646"/>
      <c r="C104" s="614"/>
      <c r="D104" s="614"/>
      <c r="E104" s="614"/>
      <c r="F104" s="596"/>
      <c r="G104" s="614"/>
      <c r="H104" s="596"/>
      <c r="I104" s="614"/>
      <c r="J104" s="614"/>
      <c r="K104" s="614"/>
      <c r="L104" s="614"/>
      <c r="M104" s="614"/>
      <c r="N104" s="614"/>
      <c r="O104" s="612">
        <f t="shared" si="19"/>
        <v>0</v>
      </c>
      <c r="P104" s="612">
        <f t="shared" si="18"/>
        <v>0</v>
      </c>
      <c r="Q104" s="612"/>
    </row>
    <row r="105" spans="1:17" ht="15">
      <c r="A105" s="613" t="s">
        <v>48</v>
      </c>
      <c r="B105" s="613"/>
      <c r="C105" s="614">
        <f aca="true" t="shared" si="25" ref="C105:N106">C110+C116+C122</f>
        <v>458961</v>
      </c>
      <c r="D105" s="641">
        <f t="shared" si="25"/>
        <v>379549</v>
      </c>
      <c r="E105" s="641">
        <f t="shared" si="25"/>
        <v>31187</v>
      </c>
      <c r="F105" s="614">
        <f t="shared" si="25"/>
        <v>0</v>
      </c>
      <c r="G105" s="614">
        <f t="shared" si="25"/>
        <v>0</v>
      </c>
      <c r="H105" s="614">
        <f t="shared" si="25"/>
        <v>48225</v>
      </c>
      <c r="I105" s="614">
        <f t="shared" si="25"/>
        <v>0</v>
      </c>
      <c r="J105" s="614">
        <f t="shared" si="25"/>
        <v>0</v>
      </c>
      <c r="K105" s="641">
        <f t="shared" si="25"/>
        <v>0</v>
      </c>
      <c r="L105" s="641">
        <f t="shared" si="25"/>
        <v>0</v>
      </c>
      <c r="M105" s="641">
        <f t="shared" si="25"/>
        <v>0</v>
      </c>
      <c r="N105" s="641">
        <f t="shared" si="25"/>
        <v>0</v>
      </c>
      <c r="O105" s="612">
        <f t="shared" si="19"/>
        <v>458961</v>
      </c>
      <c r="P105" s="612">
        <f t="shared" si="18"/>
        <v>0</v>
      </c>
      <c r="Q105" s="612"/>
    </row>
    <row r="106" spans="1:17" ht="15">
      <c r="A106" s="613" t="s">
        <v>499</v>
      </c>
      <c r="B106" s="613"/>
      <c r="C106" s="614">
        <f t="shared" si="25"/>
        <v>463742</v>
      </c>
      <c r="D106" s="614">
        <f t="shared" si="25"/>
        <v>379549</v>
      </c>
      <c r="E106" s="614">
        <f t="shared" si="25"/>
        <v>32150</v>
      </c>
      <c r="F106" s="614">
        <f t="shared" si="25"/>
        <v>0</v>
      </c>
      <c r="G106" s="614">
        <f t="shared" si="25"/>
        <v>0</v>
      </c>
      <c r="H106" s="614">
        <f t="shared" si="25"/>
        <v>48225</v>
      </c>
      <c r="I106" s="614">
        <f t="shared" si="25"/>
        <v>0</v>
      </c>
      <c r="J106" s="614">
        <f t="shared" si="25"/>
        <v>0</v>
      </c>
      <c r="K106" s="614">
        <f t="shared" si="25"/>
        <v>0</v>
      </c>
      <c r="L106" s="614">
        <f t="shared" si="25"/>
        <v>0</v>
      </c>
      <c r="M106" s="614">
        <f t="shared" si="25"/>
        <v>0</v>
      </c>
      <c r="N106" s="614">
        <f t="shared" si="25"/>
        <v>3818</v>
      </c>
      <c r="O106" s="612">
        <f t="shared" si="19"/>
        <v>463742</v>
      </c>
      <c r="P106" s="612">
        <f t="shared" si="18"/>
        <v>0</v>
      </c>
      <c r="Q106" s="612"/>
    </row>
    <row r="107" spans="1:17" ht="15">
      <c r="A107" s="613" t="s">
        <v>676</v>
      </c>
      <c r="B107" s="613"/>
      <c r="C107" s="614">
        <f>C113+C119+C124</f>
        <v>6460</v>
      </c>
      <c r="D107" s="614">
        <f aca="true" t="shared" si="26" ref="D107:N108">D113+D119+D124</f>
        <v>947</v>
      </c>
      <c r="E107" s="614">
        <f t="shared" si="26"/>
        <v>5513</v>
      </c>
      <c r="F107" s="614">
        <f t="shared" si="26"/>
        <v>0</v>
      </c>
      <c r="G107" s="614">
        <f t="shared" si="26"/>
        <v>0</v>
      </c>
      <c r="H107" s="614">
        <f t="shared" si="26"/>
        <v>0</v>
      </c>
      <c r="I107" s="614">
        <f t="shared" si="26"/>
        <v>0</v>
      </c>
      <c r="J107" s="614">
        <f t="shared" si="26"/>
        <v>0</v>
      </c>
      <c r="K107" s="614">
        <f t="shared" si="26"/>
        <v>0</v>
      </c>
      <c r="L107" s="614">
        <f t="shared" si="26"/>
        <v>0</v>
      </c>
      <c r="M107" s="614">
        <f t="shared" si="26"/>
        <v>0</v>
      </c>
      <c r="N107" s="614">
        <f t="shared" si="26"/>
        <v>0</v>
      </c>
      <c r="O107" s="612">
        <f t="shared" si="19"/>
        <v>6460</v>
      </c>
      <c r="P107" s="612">
        <f t="shared" si="18"/>
        <v>0</v>
      </c>
      <c r="Q107" s="612"/>
    </row>
    <row r="108" spans="1:17" ht="15">
      <c r="A108" s="616" t="s">
        <v>499</v>
      </c>
      <c r="B108" s="616"/>
      <c r="C108" s="627">
        <f>C114+C120+C125</f>
        <v>470202</v>
      </c>
      <c r="D108" s="627">
        <f t="shared" si="26"/>
        <v>380496</v>
      </c>
      <c r="E108" s="627">
        <f t="shared" si="26"/>
        <v>37663</v>
      </c>
      <c r="F108" s="627">
        <f t="shared" si="26"/>
        <v>0</v>
      </c>
      <c r="G108" s="627">
        <f t="shared" si="26"/>
        <v>0</v>
      </c>
      <c r="H108" s="627">
        <f t="shared" si="26"/>
        <v>48225</v>
      </c>
      <c r="I108" s="627">
        <f t="shared" si="26"/>
        <v>0</v>
      </c>
      <c r="J108" s="627">
        <f t="shared" si="26"/>
        <v>0</v>
      </c>
      <c r="K108" s="627">
        <f t="shared" si="26"/>
        <v>0</v>
      </c>
      <c r="L108" s="627">
        <f t="shared" si="26"/>
        <v>0</v>
      </c>
      <c r="M108" s="627">
        <f t="shared" si="26"/>
        <v>0</v>
      </c>
      <c r="N108" s="627">
        <f t="shared" si="26"/>
        <v>3818</v>
      </c>
      <c r="O108" s="612">
        <f t="shared" si="19"/>
        <v>470202</v>
      </c>
      <c r="P108" s="612">
        <f t="shared" si="18"/>
        <v>0</v>
      </c>
      <c r="Q108" s="612"/>
    </row>
    <row r="109" spans="1:17" ht="15">
      <c r="A109" s="624" t="s">
        <v>699</v>
      </c>
      <c r="B109" s="623" t="s">
        <v>674</v>
      </c>
      <c r="C109" s="614"/>
      <c r="D109" s="614"/>
      <c r="E109" s="614"/>
      <c r="F109" s="596"/>
      <c r="G109" s="614"/>
      <c r="H109" s="596"/>
      <c r="I109" s="614"/>
      <c r="J109" s="614"/>
      <c r="K109" s="614"/>
      <c r="L109" s="614"/>
      <c r="M109" s="614"/>
      <c r="N109" s="614"/>
      <c r="O109" s="612">
        <f t="shared" si="19"/>
        <v>0</v>
      </c>
      <c r="P109" s="612">
        <f t="shared" si="18"/>
        <v>0</v>
      </c>
      <c r="Q109" s="612"/>
    </row>
    <row r="110" spans="1:17" ht="15">
      <c r="A110" s="613" t="s">
        <v>48</v>
      </c>
      <c r="B110" s="613"/>
      <c r="C110" s="614">
        <f>SUM(D110:N110)</f>
        <v>44875</v>
      </c>
      <c r="D110" s="614">
        <f>'[1]5.3'!C49-'[2]4.3'!E110-'[2]4.3'!F110-'[2]4.3'!G110-'[2]4.3'!H110-'[2]4.3'!I110-'[2]4.3'!J110-'[2]4.3'!K110-'[2]4.3'!L110-'[2]4.3'!M110-'[2]4.3'!N110</f>
        <v>42777</v>
      </c>
      <c r="E110" s="614">
        <v>2098</v>
      </c>
      <c r="F110" s="596"/>
      <c r="G110" s="614"/>
      <c r="H110" s="596"/>
      <c r="I110" s="614"/>
      <c r="J110" s="614"/>
      <c r="K110" s="614"/>
      <c r="L110" s="614"/>
      <c r="M110" s="614"/>
      <c r="N110" s="614"/>
      <c r="O110" s="612">
        <f t="shared" si="19"/>
        <v>44875</v>
      </c>
      <c r="P110" s="612">
        <f t="shared" si="18"/>
        <v>0</v>
      </c>
      <c r="Q110" s="612"/>
    </row>
    <row r="111" spans="1:17" ht="15">
      <c r="A111" s="613" t="s">
        <v>499</v>
      </c>
      <c r="B111" s="613"/>
      <c r="C111" s="614">
        <v>45718</v>
      </c>
      <c r="D111" s="614">
        <v>42777</v>
      </c>
      <c r="E111" s="614">
        <v>2098</v>
      </c>
      <c r="F111" s="596">
        <v>0</v>
      </c>
      <c r="G111" s="614">
        <v>0</v>
      </c>
      <c r="H111" s="596">
        <v>0</v>
      </c>
      <c r="I111" s="614">
        <v>0</v>
      </c>
      <c r="J111" s="596">
        <v>0</v>
      </c>
      <c r="K111" s="614">
        <v>0</v>
      </c>
      <c r="L111" s="596">
        <v>0</v>
      </c>
      <c r="M111" s="614">
        <v>0</v>
      </c>
      <c r="N111" s="614">
        <v>843</v>
      </c>
      <c r="O111" s="612">
        <f t="shared" si="19"/>
        <v>45718</v>
      </c>
      <c r="P111" s="612">
        <f t="shared" si="18"/>
        <v>0</v>
      </c>
      <c r="Q111" s="612"/>
    </row>
    <row r="112" spans="1:17" ht="15">
      <c r="A112" s="613" t="s">
        <v>700</v>
      </c>
      <c r="B112" s="613"/>
      <c r="C112" s="614">
        <v>2950</v>
      </c>
      <c r="D112" s="614"/>
      <c r="E112" s="614">
        <v>2950</v>
      </c>
      <c r="F112" s="596"/>
      <c r="G112" s="614"/>
      <c r="H112" s="596"/>
      <c r="I112" s="614"/>
      <c r="J112" s="596"/>
      <c r="K112" s="614"/>
      <c r="L112" s="596"/>
      <c r="M112" s="614"/>
      <c r="N112" s="614"/>
      <c r="O112" s="612">
        <f t="shared" si="19"/>
        <v>2950</v>
      </c>
      <c r="P112" s="612">
        <f t="shared" si="18"/>
        <v>0</v>
      </c>
      <c r="Q112" s="612"/>
    </row>
    <row r="113" spans="1:17" s="601" customFormat="1" ht="15">
      <c r="A113" s="613" t="s">
        <v>676</v>
      </c>
      <c r="B113" s="639"/>
      <c r="C113" s="614">
        <f>SUM(C112)</f>
        <v>2950</v>
      </c>
      <c r="D113" s="614">
        <f aca="true" t="shared" si="27" ref="D113:N113">SUM(D112)</f>
        <v>0</v>
      </c>
      <c r="E113" s="614">
        <f t="shared" si="27"/>
        <v>2950</v>
      </c>
      <c r="F113" s="614">
        <f t="shared" si="27"/>
        <v>0</v>
      </c>
      <c r="G113" s="614">
        <f t="shared" si="27"/>
        <v>0</v>
      </c>
      <c r="H113" s="614">
        <f t="shared" si="27"/>
        <v>0</v>
      </c>
      <c r="I113" s="614">
        <f t="shared" si="27"/>
        <v>0</v>
      </c>
      <c r="J113" s="614">
        <f t="shared" si="27"/>
        <v>0</v>
      </c>
      <c r="K113" s="614">
        <f t="shared" si="27"/>
        <v>0</v>
      </c>
      <c r="L113" s="614">
        <f t="shared" si="27"/>
        <v>0</v>
      </c>
      <c r="M113" s="614">
        <f t="shared" si="27"/>
        <v>0</v>
      </c>
      <c r="N113" s="614">
        <f t="shared" si="27"/>
        <v>0</v>
      </c>
      <c r="O113" s="612">
        <f t="shared" si="19"/>
        <v>2950</v>
      </c>
      <c r="P113" s="612">
        <f t="shared" si="18"/>
        <v>0</v>
      </c>
      <c r="Q113" s="612"/>
    </row>
    <row r="114" spans="1:17" ht="15">
      <c r="A114" s="616" t="s">
        <v>499</v>
      </c>
      <c r="B114" s="616"/>
      <c r="C114" s="627">
        <f>C111+C113</f>
        <v>48668</v>
      </c>
      <c r="D114" s="627">
        <f aca="true" t="shared" si="28" ref="D114:N114">D111+D113</f>
        <v>42777</v>
      </c>
      <c r="E114" s="627">
        <f t="shared" si="28"/>
        <v>5048</v>
      </c>
      <c r="F114" s="627">
        <f t="shared" si="28"/>
        <v>0</v>
      </c>
      <c r="G114" s="627">
        <f t="shared" si="28"/>
        <v>0</v>
      </c>
      <c r="H114" s="627">
        <f t="shared" si="28"/>
        <v>0</v>
      </c>
      <c r="I114" s="627">
        <f t="shared" si="28"/>
        <v>0</v>
      </c>
      <c r="J114" s="627">
        <f t="shared" si="28"/>
        <v>0</v>
      </c>
      <c r="K114" s="627">
        <f t="shared" si="28"/>
        <v>0</v>
      </c>
      <c r="L114" s="627">
        <f t="shared" si="28"/>
        <v>0</v>
      </c>
      <c r="M114" s="627">
        <f t="shared" si="28"/>
        <v>0</v>
      </c>
      <c r="N114" s="627">
        <f t="shared" si="28"/>
        <v>843</v>
      </c>
      <c r="O114" s="612">
        <f t="shared" si="19"/>
        <v>48668</v>
      </c>
      <c r="P114" s="612">
        <f t="shared" si="18"/>
        <v>0</v>
      </c>
      <c r="Q114" s="612"/>
    </row>
    <row r="115" spans="1:17" ht="15">
      <c r="A115" s="624" t="s">
        <v>701</v>
      </c>
      <c r="B115" s="629" t="s">
        <v>674</v>
      </c>
      <c r="C115" s="619"/>
      <c r="D115" s="619"/>
      <c r="E115" s="614"/>
      <c r="F115" s="596"/>
      <c r="G115" s="614"/>
      <c r="H115" s="596"/>
      <c r="I115" s="614"/>
      <c r="J115" s="614"/>
      <c r="K115" s="614"/>
      <c r="L115" s="614"/>
      <c r="M115" s="614"/>
      <c r="N115" s="614"/>
      <c r="O115" s="612">
        <f t="shared" si="19"/>
        <v>0</v>
      </c>
      <c r="P115" s="612">
        <f t="shared" si="18"/>
        <v>0</v>
      </c>
      <c r="Q115" s="612"/>
    </row>
    <row r="116" spans="1:17" ht="15">
      <c r="A116" s="613" t="s">
        <v>48</v>
      </c>
      <c r="B116" s="613"/>
      <c r="C116" s="614">
        <f>SUM(D116:N116)</f>
        <v>29115</v>
      </c>
      <c r="D116" s="614">
        <f>'[1]5.3'!C51-'[2]4.3'!E116-'[2]4.3'!F116-'[2]4.3'!G116-'[2]4.3'!H116-'[2]4.3'!I116-'[2]4.3'!J116-'[2]4.3'!K116-'[2]4.3'!L116-'[2]4.3'!M116-'[2]4.3'!N116</f>
        <v>0</v>
      </c>
      <c r="E116" s="614">
        <v>29089</v>
      </c>
      <c r="F116" s="596"/>
      <c r="G116" s="614"/>
      <c r="H116" s="596">
        <v>26</v>
      </c>
      <c r="I116" s="614"/>
      <c r="J116" s="614"/>
      <c r="K116" s="614"/>
      <c r="L116" s="614"/>
      <c r="M116" s="614"/>
      <c r="N116" s="614"/>
      <c r="O116" s="612">
        <f t="shared" si="19"/>
        <v>29115</v>
      </c>
      <c r="P116" s="612">
        <f t="shared" si="18"/>
        <v>0</v>
      </c>
      <c r="Q116" s="612"/>
    </row>
    <row r="117" spans="1:17" ht="15">
      <c r="A117" s="613" t="s">
        <v>499</v>
      </c>
      <c r="B117" s="613"/>
      <c r="C117" s="614">
        <v>29215</v>
      </c>
      <c r="D117" s="614">
        <v>0</v>
      </c>
      <c r="E117" s="614">
        <v>29189</v>
      </c>
      <c r="F117" s="596">
        <v>0</v>
      </c>
      <c r="G117" s="614">
        <v>0</v>
      </c>
      <c r="H117" s="596">
        <v>26</v>
      </c>
      <c r="I117" s="614">
        <v>0</v>
      </c>
      <c r="J117" s="596">
        <v>0</v>
      </c>
      <c r="K117" s="614">
        <v>0</v>
      </c>
      <c r="L117" s="596">
        <v>0</v>
      </c>
      <c r="M117" s="614">
        <v>0</v>
      </c>
      <c r="N117" s="614">
        <v>0</v>
      </c>
      <c r="O117" s="612">
        <f t="shared" si="19"/>
        <v>29215</v>
      </c>
      <c r="P117" s="612">
        <f t="shared" si="18"/>
        <v>0</v>
      </c>
      <c r="Q117" s="612"/>
    </row>
    <row r="118" spans="1:17" ht="15">
      <c r="A118" s="613" t="s">
        <v>702</v>
      </c>
      <c r="B118" s="613"/>
      <c r="C118" s="614">
        <v>2563</v>
      </c>
      <c r="D118" s="614"/>
      <c r="E118" s="614">
        <v>2563</v>
      </c>
      <c r="F118" s="596"/>
      <c r="G118" s="614"/>
      <c r="H118" s="596"/>
      <c r="I118" s="614"/>
      <c r="J118" s="596"/>
      <c r="K118" s="614"/>
      <c r="L118" s="596"/>
      <c r="M118" s="614"/>
      <c r="N118" s="614"/>
      <c r="O118" s="612">
        <f t="shared" si="19"/>
        <v>2563</v>
      </c>
      <c r="P118" s="612">
        <f t="shared" si="18"/>
        <v>0</v>
      </c>
      <c r="Q118" s="612"/>
    </row>
    <row r="119" spans="1:17" s="601" customFormat="1" ht="15">
      <c r="A119" s="613" t="s">
        <v>676</v>
      </c>
      <c r="B119" s="639"/>
      <c r="C119" s="614">
        <f>SUM(C118)</f>
        <v>2563</v>
      </c>
      <c r="D119" s="614">
        <f aca="true" t="shared" si="29" ref="D119:N119">SUM(D118)</f>
        <v>0</v>
      </c>
      <c r="E119" s="614">
        <f t="shared" si="29"/>
        <v>2563</v>
      </c>
      <c r="F119" s="614">
        <f t="shared" si="29"/>
        <v>0</v>
      </c>
      <c r="G119" s="614">
        <f t="shared" si="29"/>
        <v>0</v>
      </c>
      <c r="H119" s="614">
        <f t="shared" si="29"/>
        <v>0</v>
      </c>
      <c r="I119" s="614">
        <f t="shared" si="29"/>
        <v>0</v>
      </c>
      <c r="J119" s="614">
        <f t="shared" si="29"/>
        <v>0</v>
      </c>
      <c r="K119" s="614">
        <f t="shared" si="29"/>
        <v>0</v>
      </c>
      <c r="L119" s="614">
        <f t="shared" si="29"/>
        <v>0</v>
      </c>
      <c r="M119" s="614">
        <f t="shared" si="29"/>
        <v>0</v>
      </c>
      <c r="N119" s="614">
        <f t="shared" si="29"/>
        <v>0</v>
      </c>
      <c r="O119" s="612">
        <f t="shared" si="19"/>
        <v>2563</v>
      </c>
      <c r="P119" s="612">
        <f t="shared" si="18"/>
        <v>0</v>
      </c>
      <c r="Q119" s="612"/>
    </row>
    <row r="120" spans="1:17" ht="15">
      <c r="A120" s="616" t="s">
        <v>499</v>
      </c>
      <c r="B120" s="616"/>
      <c r="C120" s="627">
        <f>C117+C119</f>
        <v>31778</v>
      </c>
      <c r="D120" s="627">
        <f aca="true" t="shared" si="30" ref="D120:N120">D117+D119</f>
        <v>0</v>
      </c>
      <c r="E120" s="627">
        <f t="shared" si="30"/>
        <v>31752</v>
      </c>
      <c r="F120" s="627">
        <f t="shared" si="30"/>
        <v>0</v>
      </c>
      <c r="G120" s="627">
        <f t="shared" si="30"/>
        <v>0</v>
      </c>
      <c r="H120" s="627">
        <f t="shared" si="30"/>
        <v>26</v>
      </c>
      <c r="I120" s="627">
        <f t="shared" si="30"/>
        <v>0</v>
      </c>
      <c r="J120" s="627">
        <f t="shared" si="30"/>
        <v>0</v>
      </c>
      <c r="K120" s="627">
        <f t="shared" si="30"/>
        <v>0</v>
      </c>
      <c r="L120" s="627">
        <f t="shared" si="30"/>
        <v>0</v>
      </c>
      <c r="M120" s="627">
        <f t="shared" si="30"/>
        <v>0</v>
      </c>
      <c r="N120" s="627">
        <f t="shared" si="30"/>
        <v>0</v>
      </c>
      <c r="O120" s="612">
        <f t="shared" si="19"/>
        <v>31778</v>
      </c>
      <c r="P120" s="612">
        <f t="shared" si="18"/>
        <v>0</v>
      </c>
      <c r="Q120" s="612"/>
    </row>
    <row r="121" spans="1:17" ht="15">
      <c r="A121" s="646" t="s">
        <v>703</v>
      </c>
      <c r="B121" s="646"/>
      <c r="C121" s="614"/>
      <c r="D121" s="614"/>
      <c r="E121" s="614"/>
      <c r="F121" s="647"/>
      <c r="G121" s="648"/>
      <c r="H121" s="647"/>
      <c r="I121" s="648"/>
      <c r="J121" s="648"/>
      <c r="K121" s="648"/>
      <c r="L121" s="648"/>
      <c r="M121" s="648"/>
      <c r="N121" s="648"/>
      <c r="O121" s="612">
        <f t="shared" si="19"/>
        <v>0</v>
      </c>
      <c r="P121" s="612">
        <f t="shared" si="18"/>
        <v>0</v>
      </c>
      <c r="Q121" s="612"/>
    </row>
    <row r="122" spans="1:17" ht="15">
      <c r="A122" s="613" t="s">
        <v>48</v>
      </c>
      <c r="B122" s="613"/>
      <c r="C122" s="614">
        <f>C127+C132+C137+C142+C147+C152+C157+C162+C167+C172+C177+C182+C187+C192+C198+C203+C208+C213+C218+C223+C228+C233+C238</f>
        <v>384971</v>
      </c>
      <c r="D122" s="614">
        <f aca="true" t="shared" si="31" ref="D122:N123">D127+D132+D137+D142+D147+D152+D157+D162+D167+D172+D177+D182+D187+D192+D198+D203+D208+D213+D218+D223+D228+D233+D238</f>
        <v>336772</v>
      </c>
      <c r="E122" s="614">
        <f t="shared" si="31"/>
        <v>0</v>
      </c>
      <c r="F122" s="614">
        <f t="shared" si="31"/>
        <v>0</v>
      </c>
      <c r="G122" s="614">
        <f t="shared" si="31"/>
        <v>0</v>
      </c>
      <c r="H122" s="614">
        <f t="shared" si="31"/>
        <v>48199</v>
      </c>
      <c r="I122" s="614">
        <f t="shared" si="31"/>
        <v>0</v>
      </c>
      <c r="J122" s="614">
        <f t="shared" si="31"/>
        <v>0</v>
      </c>
      <c r="K122" s="614">
        <f t="shared" si="31"/>
        <v>0</v>
      </c>
      <c r="L122" s="614">
        <f t="shared" si="31"/>
        <v>0</v>
      </c>
      <c r="M122" s="614">
        <f t="shared" si="31"/>
        <v>0</v>
      </c>
      <c r="N122" s="614">
        <f t="shared" si="31"/>
        <v>0</v>
      </c>
      <c r="O122" s="612">
        <f t="shared" si="19"/>
        <v>384971</v>
      </c>
      <c r="P122" s="612">
        <f t="shared" si="18"/>
        <v>0</v>
      </c>
      <c r="Q122" s="612"/>
    </row>
    <row r="123" spans="1:17" ht="15">
      <c r="A123" s="613" t="s">
        <v>499</v>
      </c>
      <c r="B123" s="613"/>
      <c r="C123" s="614">
        <f>C128+C133+C138+C143+C148+C153+C158+C163+C168+C173+C178+C183+C188+C193+C199+C204+C209+C214+C219+C224+C229+C234+C239</f>
        <v>388809</v>
      </c>
      <c r="D123" s="614">
        <f t="shared" si="31"/>
        <v>336772</v>
      </c>
      <c r="E123" s="614">
        <f t="shared" si="31"/>
        <v>863</v>
      </c>
      <c r="F123" s="614">
        <f t="shared" si="31"/>
        <v>0</v>
      </c>
      <c r="G123" s="614">
        <f t="shared" si="31"/>
        <v>0</v>
      </c>
      <c r="H123" s="614">
        <f t="shared" si="31"/>
        <v>48199</v>
      </c>
      <c r="I123" s="614">
        <f t="shared" si="31"/>
        <v>0</v>
      </c>
      <c r="J123" s="614">
        <f t="shared" si="31"/>
        <v>0</v>
      </c>
      <c r="K123" s="614">
        <f t="shared" si="31"/>
        <v>0</v>
      </c>
      <c r="L123" s="614">
        <f t="shared" si="31"/>
        <v>0</v>
      </c>
      <c r="M123" s="614">
        <f t="shared" si="31"/>
        <v>0</v>
      </c>
      <c r="N123" s="614">
        <f t="shared" si="31"/>
        <v>2975</v>
      </c>
      <c r="O123" s="612">
        <f t="shared" si="19"/>
        <v>388809</v>
      </c>
      <c r="P123" s="612">
        <f t="shared" si="18"/>
        <v>0</v>
      </c>
      <c r="Q123" s="612"/>
    </row>
    <row r="124" spans="1:17" ht="15">
      <c r="A124" s="613" t="s">
        <v>676</v>
      </c>
      <c r="B124" s="613"/>
      <c r="C124" s="614">
        <f>C129+C134+C139+C144+C149+C154+C159+C164+C169+C174+C179+C184+C189+C195+C200+C205+C210+C215+C220+C225+C230+C235+C240</f>
        <v>947</v>
      </c>
      <c r="D124" s="614">
        <f aca="true" t="shared" si="32" ref="D124:N125">D129+D134+D139+D144+D149+D154+D159+D164+D169+D174+D179+D184+D189+D195+D200+D205+D210+D215+D220+D225+D230+D235+D240</f>
        <v>947</v>
      </c>
      <c r="E124" s="614">
        <f t="shared" si="32"/>
        <v>0</v>
      </c>
      <c r="F124" s="614">
        <f t="shared" si="32"/>
        <v>0</v>
      </c>
      <c r="G124" s="614">
        <f t="shared" si="32"/>
        <v>0</v>
      </c>
      <c r="H124" s="614">
        <f t="shared" si="32"/>
        <v>0</v>
      </c>
      <c r="I124" s="614">
        <f t="shared" si="32"/>
        <v>0</v>
      </c>
      <c r="J124" s="614">
        <f t="shared" si="32"/>
        <v>0</v>
      </c>
      <c r="K124" s="614">
        <f t="shared" si="32"/>
        <v>0</v>
      </c>
      <c r="L124" s="614">
        <f t="shared" si="32"/>
        <v>0</v>
      </c>
      <c r="M124" s="614">
        <f t="shared" si="32"/>
        <v>0</v>
      </c>
      <c r="N124" s="614">
        <f t="shared" si="32"/>
        <v>0</v>
      </c>
      <c r="O124" s="612">
        <f t="shared" si="19"/>
        <v>947</v>
      </c>
      <c r="P124" s="612">
        <f t="shared" si="18"/>
        <v>0</v>
      </c>
      <c r="Q124" s="612"/>
    </row>
    <row r="125" spans="1:17" ht="15">
      <c r="A125" s="616" t="s">
        <v>499</v>
      </c>
      <c r="B125" s="616"/>
      <c r="C125" s="617">
        <f>C130+C135+C140+C145+C150+C155+C160+C165+C170+C175+C180+C185+C190+C196+C201+C206+C211+C216+C221+C226+C231+C236+C241</f>
        <v>389756</v>
      </c>
      <c r="D125" s="617">
        <f t="shared" si="32"/>
        <v>337719</v>
      </c>
      <c r="E125" s="617">
        <f t="shared" si="32"/>
        <v>863</v>
      </c>
      <c r="F125" s="617">
        <f t="shared" si="32"/>
        <v>0</v>
      </c>
      <c r="G125" s="617">
        <f t="shared" si="32"/>
        <v>0</v>
      </c>
      <c r="H125" s="617">
        <f t="shared" si="32"/>
        <v>48199</v>
      </c>
      <c r="I125" s="617">
        <f t="shared" si="32"/>
        <v>0</v>
      </c>
      <c r="J125" s="617">
        <f t="shared" si="32"/>
        <v>0</v>
      </c>
      <c r="K125" s="617">
        <f t="shared" si="32"/>
        <v>0</v>
      </c>
      <c r="L125" s="617">
        <f t="shared" si="32"/>
        <v>0</v>
      </c>
      <c r="M125" s="617">
        <f t="shared" si="32"/>
        <v>0</v>
      </c>
      <c r="N125" s="617">
        <f t="shared" si="32"/>
        <v>2975</v>
      </c>
      <c r="O125" s="612">
        <f t="shared" si="19"/>
        <v>389756</v>
      </c>
      <c r="P125" s="612">
        <f t="shared" si="18"/>
        <v>0</v>
      </c>
      <c r="Q125" s="612"/>
    </row>
    <row r="126" spans="1:17" ht="15">
      <c r="A126" s="628" t="s">
        <v>704</v>
      </c>
      <c r="B126" s="628" t="s">
        <v>674</v>
      </c>
      <c r="C126" s="614"/>
      <c r="D126" s="614"/>
      <c r="E126" s="648"/>
      <c r="F126" s="647"/>
      <c r="G126" s="648"/>
      <c r="H126" s="647"/>
      <c r="I126" s="648"/>
      <c r="J126" s="648"/>
      <c r="K126" s="648"/>
      <c r="L126" s="648"/>
      <c r="M126" s="648"/>
      <c r="N126" s="648"/>
      <c r="O126" s="612">
        <f t="shared" si="19"/>
        <v>0</v>
      </c>
      <c r="P126" s="612">
        <f t="shared" si="18"/>
        <v>0</v>
      </c>
      <c r="Q126" s="612"/>
    </row>
    <row r="127" spans="1:17" ht="15">
      <c r="A127" s="613" t="s">
        <v>48</v>
      </c>
      <c r="B127" s="613"/>
      <c r="C127" s="614">
        <f>SUM(D127:N127)</f>
        <v>38325</v>
      </c>
      <c r="D127" s="614">
        <f>'[1]5.3'!C55-'[2]4.3'!E127-'[2]4.3'!F127-'[2]4.3'!G127-'[2]4.3'!H127-'[2]4.3'!I127-'[2]4.3'!J127-'[2]4.3'!K127-'[2]4.3'!L127-'[2]4.3'!M127-'[2]4.3'!N127</f>
        <v>38295</v>
      </c>
      <c r="E127" s="614"/>
      <c r="F127" s="647"/>
      <c r="G127" s="648"/>
      <c r="H127" s="647">
        <v>30</v>
      </c>
      <c r="I127" s="648"/>
      <c r="J127" s="648"/>
      <c r="K127" s="648"/>
      <c r="L127" s="648"/>
      <c r="M127" s="648"/>
      <c r="N127" s="648"/>
      <c r="O127" s="612">
        <f t="shared" si="19"/>
        <v>38325</v>
      </c>
      <c r="P127" s="612">
        <f t="shared" si="18"/>
        <v>0</v>
      </c>
      <c r="Q127" s="612"/>
    </row>
    <row r="128" spans="1:17" ht="15">
      <c r="A128" s="613" t="s">
        <v>499</v>
      </c>
      <c r="B128" s="613"/>
      <c r="C128" s="614">
        <v>39188</v>
      </c>
      <c r="D128" s="614">
        <v>38295</v>
      </c>
      <c r="E128" s="614">
        <v>863</v>
      </c>
      <c r="F128" s="647">
        <v>0</v>
      </c>
      <c r="G128" s="648">
        <v>0</v>
      </c>
      <c r="H128" s="647">
        <v>30</v>
      </c>
      <c r="I128" s="648">
        <v>0</v>
      </c>
      <c r="J128" s="649">
        <v>0</v>
      </c>
      <c r="K128" s="648">
        <v>0</v>
      </c>
      <c r="L128" s="647">
        <v>0</v>
      </c>
      <c r="M128" s="648">
        <v>0</v>
      </c>
      <c r="N128" s="648">
        <v>0</v>
      </c>
      <c r="O128" s="612">
        <f t="shared" si="19"/>
        <v>39188</v>
      </c>
      <c r="P128" s="612">
        <f t="shared" si="18"/>
        <v>0</v>
      </c>
      <c r="Q128" s="612"/>
    </row>
    <row r="129" spans="1:17" s="601" customFormat="1" ht="15">
      <c r="A129" s="613" t="s">
        <v>676</v>
      </c>
      <c r="B129" s="639"/>
      <c r="C129" s="614">
        <v>0</v>
      </c>
      <c r="D129" s="614">
        <v>0</v>
      </c>
      <c r="E129" s="614">
        <v>0</v>
      </c>
      <c r="F129" s="614">
        <v>0</v>
      </c>
      <c r="G129" s="614">
        <v>0</v>
      </c>
      <c r="H129" s="614">
        <v>0</v>
      </c>
      <c r="I129" s="614">
        <v>0</v>
      </c>
      <c r="J129" s="614">
        <v>0</v>
      </c>
      <c r="K129" s="614">
        <v>0</v>
      </c>
      <c r="L129" s="614">
        <v>0</v>
      </c>
      <c r="M129" s="614">
        <v>0</v>
      </c>
      <c r="N129" s="614">
        <v>0</v>
      </c>
      <c r="O129" s="612">
        <f t="shared" si="19"/>
        <v>0</v>
      </c>
      <c r="P129" s="612">
        <f t="shared" si="18"/>
        <v>0</v>
      </c>
      <c r="Q129" s="612"/>
    </row>
    <row r="130" spans="1:17" ht="15">
      <c r="A130" s="616" t="s">
        <v>499</v>
      </c>
      <c r="B130" s="616"/>
      <c r="C130" s="627">
        <f>C128+C129</f>
        <v>39188</v>
      </c>
      <c r="D130" s="627">
        <f aca="true" t="shared" si="33" ref="D130:N130">D128+D129</f>
        <v>38295</v>
      </c>
      <c r="E130" s="627">
        <f t="shared" si="33"/>
        <v>863</v>
      </c>
      <c r="F130" s="627">
        <f t="shared" si="33"/>
        <v>0</v>
      </c>
      <c r="G130" s="627">
        <f t="shared" si="33"/>
        <v>0</v>
      </c>
      <c r="H130" s="627">
        <f t="shared" si="33"/>
        <v>30</v>
      </c>
      <c r="I130" s="627">
        <f t="shared" si="33"/>
        <v>0</v>
      </c>
      <c r="J130" s="627">
        <f t="shared" si="33"/>
        <v>0</v>
      </c>
      <c r="K130" s="627">
        <f t="shared" si="33"/>
        <v>0</v>
      </c>
      <c r="L130" s="627">
        <f t="shared" si="33"/>
        <v>0</v>
      </c>
      <c r="M130" s="627">
        <f t="shared" si="33"/>
        <v>0</v>
      </c>
      <c r="N130" s="627">
        <f t="shared" si="33"/>
        <v>0</v>
      </c>
      <c r="O130" s="612">
        <f t="shared" si="19"/>
        <v>39188</v>
      </c>
      <c r="P130" s="612">
        <f t="shared" si="18"/>
        <v>0</v>
      </c>
      <c r="Q130" s="612"/>
    </row>
    <row r="131" spans="1:17" ht="15">
      <c r="A131" s="628" t="s">
        <v>705</v>
      </c>
      <c r="B131" s="623" t="s">
        <v>674</v>
      </c>
      <c r="C131" s="614"/>
      <c r="D131" s="619"/>
      <c r="E131" s="648"/>
      <c r="F131" s="650"/>
      <c r="G131" s="648"/>
      <c r="H131" s="650"/>
      <c r="I131" s="648"/>
      <c r="J131" s="648"/>
      <c r="K131" s="648"/>
      <c r="L131" s="648"/>
      <c r="M131" s="648"/>
      <c r="N131" s="648"/>
      <c r="O131" s="612">
        <f t="shared" si="19"/>
        <v>0</v>
      </c>
      <c r="P131" s="612">
        <f t="shared" si="18"/>
        <v>0</v>
      </c>
      <c r="Q131" s="612"/>
    </row>
    <row r="132" spans="1:17" ht="15">
      <c r="A132" s="613" t="s">
        <v>48</v>
      </c>
      <c r="B132" s="613"/>
      <c r="C132" s="614">
        <f>SUM(D132:N132)</f>
        <v>10330</v>
      </c>
      <c r="D132" s="614">
        <f>'[1]5.3'!C57-'[2]4.3'!E132-'[2]4.3'!F132-'[2]4.3'!G132-'[2]4.3'!H132-'[2]4.3'!I132-'[2]4.3'!J132-'[2]4.3'!K132-'[2]4.3'!L132-'[2]4.3'!M132-'[2]4.3'!N132</f>
        <v>10330</v>
      </c>
      <c r="E132" s="614"/>
      <c r="F132" s="647"/>
      <c r="G132" s="648"/>
      <c r="H132" s="647"/>
      <c r="I132" s="648"/>
      <c r="J132" s="648"/>
      <c r="K132" s="648"/>
      <c r="L132" s="648"/>
      <c r="M132" s="648"/>
      <c r="N132" s="648"/>
      <c r="O132" s="612">
        <f t="shared" si="19"/>
        <v>10330</v>
      </c>
      <c r="P132" s="612">
        <f t="shared" si="18"/>
        <v>0</v>
      </c>
      <c r="Q132" s="612"/>
    </row>
    <row r="133" spans="1:17" ht="15">
      <c r="A133" s="613" t="s">
        <v>499</v>
      </c>
      <c r="B133" s="613"/>
      <c r="C133" s="614">
        <v>10330</v>
      </c>
      <c r="D133" s="614">
        <v>10330</v>
      </c>
      <c r="E133" s="614">
        <v>0</v>
      </c>
      <c r="F133" s="647">
        <v>0</v>
      </c>
      <c r="G133" s="648">
        <v>0</v>
      </c>
      <c r="H133" s="647">
        <v>0</v>
      </c>
      <c r="I133" s="648">
        <v>0</v>
      </c>
      <c r="J133" s="647">
        <v>0</v>
      </c>
      <c r="K133" s="648">
        <v>0</v>
      </c>
      <c r="L133" s="647">
        <v>0</v>
      </c>
      <c r="M133" s="648">
        <v>0</v>
      </c>
      <c r="N133" s="648">
        <v>0</v>
      </c>
      <c r="O133" s="612">
        <f t="shared" si="19"/>
        <v>10330</v>
      </c>
      <c r="P133" s="612">
        <f t="shared" si="18"/>
        <v>0</v>
      </c>
      <c r="Q133" s="612"/>
    </row>
    <row r="134" spans="1:17" ht="15">
      <c r="A134" s="613" t="s">
        <v>676</v>
      </c>
      <c r="B134" s="613"/>
      <c r="C134" s="614">
        <v>0</v>
      </c>
      <c r="D134" s="614">
        <v>0</v>
      </c>
      <c r="E134" s="614">
        <v>0</v>
      </c>
      <c r="F134" s="614">
        <v>0</v>
      </c>
      <c r="G134" s="614">
        <v>0</v>
      </c>
      <c r="H134" s="614">
        <v>0</v>
      </c>
      <c r="I134" s="614">
        <v>0</v>
      </c>
      <c r="J134" s="614">
        <v>0</v>
      </c>
      <c r="K134" s="614">
        <v>0</v>
      </c>
      <c r="L134" s="614">
        <v>0</v>
      </c>
      <c r="M134" s="614">
        <v>0</v>
      </c>
      <c r="N134" s="614">
        <v>0</v>
      </c>
      <c r="O134" s="612">
        <f t="shared" si="19"/>
        <v>0</v>
      </c>
      <c r="P134" s="612">
        <f t="shared" si="18"/>
        <v>0</v>
      </c>
      <c r="Q134" s="612"/>
    </row>
    <row r="135" spans="1:17" ht="15">
      <c r="A135" s="616" t="s">
        <v>499</v>
      </c>
      <c r="B135" s="616"/>
      <c r="C135" s="617">
        <f>C132+C134</f>
        <v>10330</v>
      </c>
      <c r="D135" s="617">
        <f aca="true" t="shared" si="34" ref="D135:N135">D132+D134</f>
        <v>10330</v>
      </c>
      <c r="E135" s="617">
        <f t="shared" si="34"/>
        <v>0</v>
      </c>
      <c r="F135" s="617">
        <f t="shared" si="34"/>
        <v>0</v>
      </c>
      <c r="G135" s="617">
        <f t="shared" si="34"/>
        <v>0</v>
      </c>
      <c r="H135" s="617">
        <f t="shared" si="34"/>
        <v>0</v>
      </c>
      <c r="I135" s="617">
        <f t="shared" si="34"/>
        <v>0</v>
      </c>
      <c r="J135" s="617">
        <f t="shared" si="34"/>
        <v>0</v>
      </c>
      <c r="K135" s="617">
        <f t="shared" si="34"/>
        <v>0</v>
      </c>
      <c r="L135" s="617">
        <f t="shared" si="34"/>
        <v>0</v>
      </c>
      <c r="M135" s="617">
        <f t="shared" si="34"/>
        <v>0</v>
      </c>
      <c r="N135" s="617">
        <f t="shared" si="34"/>
        <v>0</v>
      </c>
      <c r="O135" s="612">
        <f t="shared" si="19"/>
        <v>10330</v>
      </c>
      <c r="P135" s="612">
        <f t="shared" si="18"/>
        <v>0</v>
      </c>
      <c r="Q135" s="612"/>
    </row>
    <row r="136" spans="1:17" ht="15">
      <c r="A136" s="628" t="s">
        <v>706</v>
      </c>
      <c r="B136" s="623" t="s">
        <v>674</v>
      </c>
      <c r="C136" s="614"/>
      <c r="D136" s="614"/>
      <c r="E136" s="648"/>
      <c r="F136" s="647"/>
      <c r="G136" s="648"/>
      <c r="H136" s="647"/>
      <c r="I136" s="648"/>
      <c r="J136" s="648"/>
      <c r="K136" s="648"/>
      <c r="L136" s="648"/>
      <c r="M136" s="648"/>
      <c r="N136" s="648"/>
      <c r="O136" s="612">
        <f t="shared" si="19"/>
        <v>0</v>
      </c>
      <c r="P136" s="612">
        <f t="shared" si="18"/>
        <v>0</v>
      </c>
      <c r="Q136" s="612"/>
    </row>
    <row r="137" spans="1:17" ht="15">
      <c r="A137" s="613" t="s">
        <v>48</v>
      </c>
      <c r="B137" s="613"/>
      <c r="C137" s="614">
        <f>SUM(D137:N137)</f>
        <v>10531</v>
      </c>
      <c r="D137" s="614">
        <f>'[1]5.3'!C59-'[2]4.3'!E137-'[2]4.3'!F137-'[2]4.3'!G137-'[2]4.3'!H137-'[2]4.3'!I137-'[2]4.3'!J137-'[2]4.3'!K137-'[2]4.3'!L137-'[2]4.3'!M137-'[2]4.3'!N137</f>
        <v>10531</v>
      </c>
      <c r="E137" s="614"/>
      <c r="F137" s="647"/>
      <c r="G137" s="648"/>
      <c r="H137" s="647"/>
      <c r="I137" s="648"/>
      <c r="J137" s="648"/>
      <c r="K137" s="648"/>
      <c r="L137" s="648"/>
      <c r="M137" s="648"/>
      <c r="N137" s="648"/>
      <c r="O137" s="612">
        <f t="shared" si="19"/>
        <v>10531</v>
      </c>
      <c r="P137" s="612">
        <f t="shared" si="18"/>
        <v>0</v>
      </c>
      <c r="Q137" s="612"/>
    </row>
    <row r="138" spans="1:17" ht="15">
      <c r="A138" s="613" t="s">
        <v>499</v>
      </c>
      <c r="B138" s="613"/>
      <c r="C138" s="614">
        <v>10531</v>
      </c>
      <c r="D138" s="614">
        <v>10531</v>
      </c>
      <c r="E138" s="614">
        <v>0</v>
      </c>
      <c r="F138" s="647">
        <v>0</v>
      </c>
      <c r="G138" s="648">
        <v>0</v>
      </c>
      <c r="H138" s="647">
        <v>0</v>
      </c>
      <c r="I138" s="648">
        <v>0</v>
      </c>
      <c r="J138" s="647">
        <v>0</v>
      </c>
      <c r="K138" s="648">
        <v>0</v>
      </c>
      <c r="L138" s="647">
        <v>0</v>
      </c>
      <c r="M138" s="648">
        <v>0</v>
      </c>
      <c r="N138" s="648">
        <v>0</v>
      </c>
      <c r="O138" s="612">
        <f t="shared" si="19"/>
        <v>10531</v>
      </c>
      <c r="P138" s="612">
        <f t="shared" si="18"/>
        <v>0</v>
      </c>
      <c r="Q138" s="612"/>
    </row>
    <row r="139" spans="1:17" ht="15">
      <c r="A139" s="613" t="s">
        <v>676</v>
      </c>
      <c r="B139" s="613"/>
      <c r="C139" s="614">
        <v>0</v>
      </c>
      <c r="D139" s="614">
        <v>0</v>
      </c>
      <c r="E139" s="614">
        <v>0</v>
      </c>
      <c r="F139" s="614">
        <v>0</v>
      </c>
      <c r="G139" s="614">
        <v>0</v>
      </c>
      <c r="H139" s="614">
        <v>0</v>
      </c>
      <c r="I139" s="614">
        <v>0</v>
      </c>
      <c r="J139" s="614">
        <v>0</v>
      </c>
      <c r="K139" s="614">
        <v>0</v>
      </c>
      <c r="L139" s="614">
        <v>0</v>
      </c>
      <c r="M139" s="614">
        <v>0</v>
      </c>
      <c r="N139" s="614">
        <v>0</v>
      </c>
      <c r="O139" s="612">
        <f t="shared" si="19"/>
        <v>0</v>
      </c>
      <c r="P139" s="612">
        <f t="shared" si="18"/>
        <v>0</v>
      </c>
      <c r="Q139" s="612"/>
    </row>
    <row r="140" spans="1:17" ht="15">
      <c r="A140" s="616" t="s">
        <v>499</v>
      </c>
      <c r="B140" s="616"/>
      <c r="C140" s="617">
        <f>C137+C139</f>
        <v>10531</v>
      </c>
      <c r="D140" s="617">
        <f aca="true" t="shared" si="35" ref="D140:N140">D137+D139</f>
        <v>10531</v>
      </c>
      <c r="E140" s="617">
        <f t="shared" si="35"/>
        <v>0</v>
      </c>
      <c r="F140" s="617">
        <f t="shared" si="35"/>
        <v>0</v>
      </c>
      <c r="G140" s="617">
        <f t="shared" si="35"/>
        <v>0</v>
      </c>
      <c r="H140" s="617">
        <f t="shared" si="35"/>
        <v>0</v>
      </c>
      <c r="I140" s="617">
        <f t="shared" si="35"/>
        <v>0</v>
      </c>
      <c r="J140" s="617">
        <f t="shared" si="35"/>
        <v>0</v>
      </c>
      <c r="K140" s="617">
        <f t="shared" si="35"/>
        <v>0</v>
      </c>
      <c r="L140" s="617">
        <f t="shared" si="35"/>
        <v>0</v>
      </c>
      <c r="M140" s="617">
        <f t="shared" si="35"/>
        <v>0</v>
      </c>
      <c r="N140" s="617">
        <f t="shared" si="35"/>
        <v>0</v>
      </c>
      <c r="O140" s="612">
        <f t="shared" si="19"/>
        <v>10531</v>
      </c>
      <c r="P140" s="612">
        <f t="shared" si="18"/>
        <v>0</v>
      </c>
      <c r="Q140" s="612"/>
    </row>
    <row r="141" spans="1:17" ht="15">
      <c r="A141" s="628" t="s">
        <v>707</v>
      </c>
      <c r="B141" s="623" t="s">
        <v>674</v>
      </c>
      <c r="C141" s="614"/>
      <c r="D141" s="614"/>
      <c r="E141" s="650"/>
      <c r="F141" s="650"/>
      <c r="G141" s="650"/>
      <c r="H141" s="650"/>
      <c r="I141" s="648"/>
      <c r="J141" s="648"/>
      <c r="K141" s="648"/>
      <c r="L141" s="648"/>
      <c r="M141" s="648"/>
      <c r="N141" s="648"/>
      <c r="O141" s="612">
        <f t="shared" si="19"/>
        <v>0</v>
      </c>
      <c r="P141" s="612">
        <f t="shared" si="18"/>
        <v>0</v>
      </c>
      <c r="Q141" s="612"/>
    </row>
    <row r="142" spans="1:17" ht="15">
      <c r="A142" s="613" t="s">
        <v>48</v>
      </c>
      <c r="B142" s="613"/>
      <c r="C142" s="614">
        <f>SUM(D142:N142)</f>
        <v>9601</v>
      </c>
      <c r="D142" s="614">
        <f>'[1]5.3'!C61-'[2]4.3'!E142-'[2]4.3'!F142-'[2]4.3'!G142-'[2]4.3'!H142-'[2]4.3'!I142-'[2]4.3'!J142-'[2]4.3'!K142-'[2]4.3'!L142-'[2]4.3'!M142-'[2]4.3'!N142</f>
        <v>9601</v>
      </c>
      <c r="E142" s="614"/>
      <c r="F142" s="647"/>
      <c r="G142" s="648"/>
      <c r="H142" s="647"/>
      <c r="I142" s="648"/>
      <c r="J142" s="648"/>
      <c r="K142" s="648"/>
      <c r="L142" s="648"/>
      <c r="M142" s="648"/>
      <c r="N142" s="648"/>
      <c r="O142" s="612">
        <f t="shared" si="19"/>
        <v>9601</v>
      </c>
      <c r="P142" s="612">
        <f aca="true" t="shared" si="36" ref="P142:P205">O142-C142</f>
        <v>0</v>
      </c>
      <c r="Q142" s="612"/>
    </row>
    <row r="143" spans="1:17" ht="15">
      <c r="A143" s="613" t="s">
        <v>499</v>
      </c>
      <c r="B143" s="613"/>
      <c r="C143" s="614">
        <v>9601</v>
      </c>
      <c r="D143" s="614">
        <v>9601</v>
      </c>
      <c r="E143" s="614">
        <v>0</v>
      </c>
      <c r="F143" s="647">
        <v>0</v>
      </c>
      <c r="G143" s="648">
        <v>0</v>
      </c>
      <c r="H143" s="647">
        <v>0</v>
      </c>
      <c r="I143" s="648">
        <v>0</v>
      </c>
      <c r="J143" s="647">
        <v>0</v>
      </c>
      <c r="K143" s="648">
        <v>0</v>
      </c>
      <c r="L143" s="647">
        <v>0</v>
      </c>
      <c r="M143" s="648">
        <v>0</v>
      </c>
      <c r="N143" s="648">
        <v>0</v>
      </c>
      <c r="O143" s="612">
        <f aca="true" t="shared" si="37" ref="O143:O206">SUM(D143:N143)</f>
        <v>9601</v>
      </c>
      <c r="P143" s="612">
        <f t="shared" si="36"/>
        <v>0</v>
      </c>
      <c r="Q143" s="612"/>
    </row>
    <row r="144" spans="1:17" ht="15">
      <c r="A144" s="613" t="s">
        <v>676</v>
      </c>
      <c r="B144" s="613"/>
      <c r="C144" s="614">
        <v>0</v>
      </c>
      <c r="D144" s="614">
        <v>0</v>
      </c>
      <c r="E144" s="614">
        <v>0</v>
      </c>
      <c r="F144" s="614">
        <v>0</v>
      </c>
      <c r="G144" s="614">
        <v>0</v>
      </c>
      <c r="H144" s="614">
        <v>0</v>
      </c>
      <c r="I144" s="614">
        <v>0</v>
      </c>
      <c r="J144" s="614">
        <v>0</v>
      </c>
      <c r="K144" s="614">
        <v>0</v>
      </c>
      <c r="L144" s="614">
        <v>0</v>
      </c>
      <c r="M144" s="614">
        <v>0</v>
      </c>
      <c r="N144" s="614">
        <v>0</v>
      </c>
      <c r="O144" s="612">
        <f t="shared" si="37"/>
        <v>0</v>
      </c>
      <c r="P144" s="612">
        <f t="shared" si="36"/>
        <v>0</v>
      </c>
      <c r="Q144" s="612"/>
    </row>
    <row r="145" spans="1:17" ht="15">
      <c r="A145" s="616" t="s">
        <v>499</v>
      </c>
      <c r="B145" s="616"/>
      <c r="C145" s="617">
        <f>C142+C144</f>
        <v>9601</v>
      </c>
      <c r="D145" s="617">
        <f aca="true" t="shared" si="38" ref="D145:N145">D142+D144</f>
        <v>9601</v>
      </c>
      <c r="E145" s="617">
        <f t="shared" si="38"/>
        <v>0</v>
      </c>
      <c r="F145" s="617">
        <f t="shared" si="38"/>
        <v>0</v>
      </c>
      <c r="G145" s="617">
        <f t="shared" si="38"/>
        <v>0</v>
      </c>
      <c r="H145" s="617">
        <f t="shared" si="38"/>
        <v>0</v>
      </c>
      <c r="I145" s="617">
        <f t="shared" si="38"/>
        <v>0</v>
      </c>
      <c r="J145" s="617">
        <f t="shared" si="38"/>
        <v>0</v>
      </c>
      <c r="K145" s="617">
        <f t="shared" si="38"/>
        <v>0</v>
      </c>
      <c r="L145" s="617">
        <f t="shared" si="38"/>
        <v>0</v>
      </c>
      <c r="M145" s="617">
        <f t="shared" si="38"/>
        <v>0</v>
      </c>
      <c r="N145" s="617">
        <f t="shared" si="38"/>
        <v>0</v>
      </c>
      <c r="O145" s="612">
        <f t="shared" si="37"/>
        <v>9601</v>
      </c>
      <c r="P145" s="612">
        <f t="shared" si="36"/>
        <v>0</v>
      </c>
      <c r="Q145" s="612"/>
    </row>
    <row r="146" spans="1:17" ht="15">
      <c r="A146" s="628" t="s">
        <v>708</v>
      </c>
      <c r="B146" s="623" t="s">
        <v>674</v>
      </c>
      <c r="C146" s="614"/>
      <c r="D146" s="614"/>
      <c r="E146" s="614"/>
      <c r="F146" s="647"/>
      <c r="G146" s="648"/>
      <c r="H146" s="647"/>
      <c r="I146" s="648"/>
      <c r="J146" s="648"/>
      <c r="K146" s="648"/>
      <c r="L146" s="648"/>
      <c r="M146" s="648"/>
      <c r="N146" s="648"/>
      <c r="O146" s="612">
        <f t="shared" si="37"/>
        <v>0</v>
      </c>
      <c r="P146" s="612">
        <f t="shared" si="36"/>
        <v>0</v>
      </c>
      <c r="Q146" s="612"/>
    </row>
    <row r="147" spans="1:17" ht="15">
      <c r="A147" s="613" t="s">
        <v>48</v>
      </c>
      <c r="B147" s="613"/>
      <c r="C147" s="614">
        <f>SUM(D147:N147)</f>
        <v>12070</v>
      </c>
      <c r="D147" s="614">
        <f>'[1]5.3'!C63-'[2]4.3'!E147-'[2]4.3'!F147-'[2]4.3'!G147-'[2]4.3'!H147-'[2]4.3'!I147-'[2]4.3'!J147-'[2]4.3'!K147-'[2]4.3'!L147-'[2]4.3'!M147-'[2]4.3'!N147</f>
        <v>12070</v>
      </c>
      <c r="E147" s="614"/>
      <c r="F147" s="647"/>
      <c r="G147" s="648"/>
      <c r="H147" s="647"/>
      <c r="I147" s="648"/>
      <c r="J147" s="648"/>
      <c r="K147" s="648"/>
      <c r="L147" s="648"/>
      <c r="M147" s="648"/>
      <c r="N147" s="648"/>
      <c r="O147" s="612">
        <f t="shared" si="37"/>
        <v>12070</v>
      </c>
      <c r="P147" s="612">
        <f t="shared" si="36"/>
        <v>0</v>
      </c>
      <c r="Q147" s="612"/>
    </row>
    <row r="148" spans="1:17" ht="15">
      <c r="A148" s="613" t="s">
        <v>499</v>
      </c>
      <c r="B148" s="613"/>
      <c r="C148" s="614">
        <v>12070</v>
      </c>
      <c r="D148" s="614">
        <v>12070</v>
      </c>
      <c r="E148" s="614">
        <v>0</v>
      </c>
      <c r="F148" s="647">
        <v>0</v>
      </c>
      <c r="G148" s="648">
        <v>0</v>
      </c>
      <c r="H148" s="647">
        <v>0</v>
      </c>
      <c r="I148" s="648">
        <v>0</v>
      </c>
      <c r="J148" s="647">
        <v>0</v>
      </c>
      <c r="K148" s="648">
        <v>0</v>
      </c>
      <c r="L148" s="647">
        <v>0</v>
      </c>
      <c r="M148" s="648">
        <v>0</v>
      </c>
      <c r="N148" s="648">
        <v>0</v>
      </c>
      <c r="O148" s="612">
        <f t="shared" si="37"/>
        <v>12070</v>
      </c>
      <c r="P148" s="612">
        <f t="shared" si="36"/>
        <v>0</v>
      </c>
      <c r="Q148" s="612"/>
    </row>
    <row r="149" spans="1:17" ht="15">
      <c r="A149" s="613" t="s">
        <v>676</v>
      </c>
      <c r="B149" s="613"/>
      <c r="C149" s="614">
        <v>0</v>
      </c>
      <c r="D149" s="614">
        <v>0</v>
      </c>
      <c r="E149" s="614">
        <v>0</v>
      </c>
      <c r="F149" s="614">
        <v>0</v>
      </c>
      <c r="G149" s="614">
        <v>0</v>
      </c>
      <c r="H149" s="614">
        <v>0</v>
      </c>
      <c r="I149" s="614">
        <v>0</v>
      </c>
      <c r="J149" s="614">
        <v>0</v>
      </c>
      <c r="K149" s="614">
        <v>0</v>
      </c>
      <c r="L149" s="614">
        <v>0</v>
      </c>
      <c r="M149" s="614">
        <v>0</v>
      </c>
      <c r="N149" s="614">
        <v>0</v>
      </c>
      <c r="O149" s="612">
        <f t="shared" si="37"/>
        <v>0</v>
      </c>
      <c r="P149" s="612">
        <f t="shared" si="36"/>
        <v>0</v>
      </c>
      <c r="Q149" s="612"/>
    </row>
    <row r="150" spans="1:17" ht="15">
      <c r="A150" s="616" t="s">
        <v>499</v>
      </c>
      <c r="B150" s="616"/>
      <c r="C150" s="617">
        <f>C147+C149</f>
        <v>12070</v>
      </c>
      <c r="D150" s="617">
        <f aca="true" t="shared" si="39" ref="D150:N150">D147+D149</f>
        <v>12070</v>
      </c>
      <c r="E150" s="617">
        <f t="shared" si="39"/>
        <v>0</v>
      </c>
      <c r="F150" s="617">
        <f t="shared" si="39"/>
        <v>0</v>
      </c>
      <c r="G150" s="617">
        <f t="shared" si="39"/>
        <v>0</v>
      </c>
      <c r="H150" s="617">
        <f t="shared" si="39"/>
        <v>0</v>
      </c>
      <c r="I150" s="617">
        <f t="shared" si="39"/>
        <v>0</v>
      </c>
      <c r="J150" s="617">
        <f t="shared" si="39"/>
        <v>0</v>
      </c>
      <c r="K150" s="617">
        <f t="shared" si="39"/>
        <v>0</v>
      </c>
      <c r="L150" s="617">
        <f t="shared" si="39"/>
        <v>0</v>
      </c>
      <c r="M150" s="617">
        <f t="shared" si="39"/>
        <v>0</v>
      </c>
      <c r="N150" s="617">
        <f t="shared" si="39"/>
        <v>0</v>
      </c>
      <c r="O150" s="612">
        <f t="shared" si="37"/>
        <v>12070</v>
      </c>
      <c r="P150" s="612">
        <f t="shared" si="36"/>
        <v>0</v>
      </c>
      <c r="Q150" s="612"/>
    </row>
    <row r="151" spans="1:17" ht="15">
      <c r="A151" s="628" t="s">
        <v>709</v>
      </c>
      <c r="B151" s="623" t="s">
        <v>674</v>
      </c>
      <c r="C151" s="614"/>
      <c r="D151" s="614"/>
      <c r="E151" s="648"/>
      <c r="F151" s="647"/>
      <c r="G151" s="648"/>
      <c r="H151" s="647"/>
      <c r="I151" s="648"/>
      <c r="J151" s="648"/>
      <c r="K151" s="648"/>
      <c r="L151" s="648"/>
      <c r="M151" s="648"/>
      <c r="N151" s="648"/>
      <c r="O151" s="612">
        <f t="shared" si="37"/>
        <v>0</v>
      </c>
      <c r="P151" s="612">
        <f t="shared" si="36"/>
        <v>0</v>
      </c>
      <c r="Q151" s="612"/>
    </row>
    <row r="152" spans="1:17" ht="15">
      <c r="A152" s="613" t="s">
        <v>48</v>
      </c>
      <c r="B152" s="613"/>
      <c r="C152" s="614">
        <f>SUM(D152:N152)</f>
        <v>26136</v>
      </c>
      <c r="D152" s="614">
        <f>'[1]5.3'!C65-'[2]4.3'!E152-'[2]4.3'!F152-'[2]4.3'!G152-'[2]4.3'!H152-'[2]4.3'!I152-'[2]4.3'!J152-'[2]4.3'!K152-'[2]4.3'!L152-'[2]4.3'!M152-'[2]4.3'!N152</f>
        <v>16279</v>
      </c>
      <c r="E152" s="614"/>
      <c r="F152" s="647"/>
      <c r="G152" s="648"/>
      <c r="H152" s="647">
        <v>9857</v>
      </c>
      <c r="I152" s="648"/>
      <c r="J152" s="648"/>
      <c r="K152" s="648"/>
      <c r="L152" s="648"/>
      <c r="M152" s="648"/>
      <c r="N152" s="648"/>
      <c r="O152" s="612">
        <f t="shared" si="37"/>
        <v>26136</v>
      </c>
      <c r="P152" s="612">
        <f t="shared" si="36"/>
        <v>0</v>
      </c>
      <c r="Q152" s="612"/>
    </row>
    <row r="153" spans="1:17" ht="15">
      <c r="A153" s="613" t="s">
        <v>499</v>
      </c>
      <c r="B153" s="613"/>
      <c r="C153" s="614">
        <v>26136</v>
      </c>
      <c r="D153" s="614">
        <v>16279</v>
      </c>
      <c r="E153" s="614">
        <v>0</v>
      </c>
      <c r="F153" s="647">
        <v>0</v>
      </c>
      <c r="G153" s="648">
        <v>0</v>
      </c>
      <c r="H153" s="647">
        <v>9857</v>
      </c>
      <c r="I153" s="648">
        <v>0</v>
      </c>
      <c r="J153" s="647">
        <v>0</v>
      </c>
      <c r="K153" s="648">
        <v>0</v>
      </c>
      <c r="L153" s="647">
        <v>0</v>
      </c>
      <c r="M153" s="648">
        <v>0</v>
      </c>
      <c r="N153" s="648">
        <v>0</v>
      </c>
      <c r="O153" s="612">
        <f t="shared" si="37"/>
        <v>26136</v>
      </c>
      <c r="P153" s="612">
        <f t="shared" si="36"/>
        <v>0</v>
      </c>
      <c r="Q153" s="612"/>
    </row>
    <row r="154" spans="1:17" ht="15">
      <c r="A154" s="613" t="s">
        <v>676</v>
      </c>
      <c r="B154" s="613"/>
      <c r="C154" s="614">
        <v>0</v>
      </c>
      <c r="D154" s="614">
        <v>0</v>
      </c>
      <c r="E154" s="614">
        <v>0</v>
      </c>
      <c r="F154" s="614">
        <v>0</v>
      </c>
      <c r="G154" s="614">
        <v>0</v>
      </c>
      <c r="H154" s="614">
        <v>0</v>
      </c>
      <c r="I154" s="614">
        <v>0</v>
      </c>
      <c r="J154" s="614">
        <v>0</v>
      </c>
      <c r="K154" s="614">
        <v>0</v>
      </c>
      <c r="L154" s="614">
        <v>0</v>
      </c>
      <c r="M154" s="614">
        <v>0</v>
      </c>
      <c r="N154" s="614">
        <v>0</v>
      </c>
      <c r="O154" s="612">
        <f t="shared" si="37"/>
        <v>0</v>
      </c>
      <c r="P154" s="612">
        <f t="shared" si="36"/>
        <v>0</v>
      </c>
      <c r="Q154" s="612"/>
    </row>
    <row r="155" spans="1:17" ht="15">
      <c r="A155" s="616" t="s">
        <v>499</v>
      </c>
      <c r="B155" s="616"/>
      <c r="C155" s="617">
        <f>C152+C154</f>
        <v>26136</v>
      </c>
      <c r="D155" s="617">
        <f aca="true" t="shared" si="40" ref="D155:N155">D152+D154</f>
        <v>16279</v>
      </c>
      <c r="E155" s="617">
        <f t="shared" si="40"/>
        <v>0</v>
      </c>
      <c r="F155" s="617">
        <f t="shared" si="40"/>
        <v>0</v>
      </c>
      <c r="G155" s="617">
        <f t="shared" si="40"/>
        <v>0</v>
      </c>
      <c r="H155" s="617">
        <f t="shared" si="40"/>
        <v>9857</v>
      </c>
      <c r="I155" s="617">
        <f t="shared" si="40"/>
        <v>0</v>
      </c>
      <c r="J155" s="617">
        <f t="shared" si="40"/>
        <v>0</v>
      </c>
      <c r="K155" s="617">
        <f t="shared" si="40"/>
        <v>0</v>
      </c>
      <c r="L155" s="617">
        <f t="shared" si="40"/>
        <v>0</v>
      </c>
      <c r="M155" s="617">
        <f t="shared" si="40"/>
        <v>0</v>
      </c>
      <c r="N155" s="617">
        <f t="shared" si="40"/>
        <v>0</v>
      </c>
      <c r="O155" s="612">
        <f t="shared" si="37"/>
        <v>26136</v>
      </c>
      <c r="P155" s="612">
        <f t="shared" si="36"/>
        <v>0</v>
      </c>
      <c r="Q155" s="612"/>
    </row>
    <row r="156" spans="1:17" ht="15">
      <c r="A156" s="628" t="s">
        <v>710</v>
      </c>
      <c r="B156" s="623" t="s">
        <v>674</v>
      </c>
      <c r="C156" s="614"/>
      <c r="D156" s="614"/>
      <c r="E156" s="648"/>
      <c r="F156" s="647"/>
      <c r="G156" s="648"/>
      <c r="H156" s="647"/>
      <c r="I156" s="648"/>
      <c r="J156" s="648"/>
      <c r="K156" s="648"/>
      <c r="L156" s="648"/>
      <c r="M156" s="648"/>
      <c r="N156" s="648"/>
      <c r="O156" s="612">
        <f t="shared" si="37"/>
        <v>0</v>
      </c>
      <c r="P156" s="612">
        <f t="shared" si="36"/>
        <v>0</v>
      </c>
      <c r="Q156" s="612"/>
    </row>
    <row r="157" spans="1:17" ht="15">
      <c r="A157" s="613" t="s">
        <v>48</v>
      </c>
      <c r="B157" s="613"/>
      <c r="C157" s="614">
        <f>SUM(D157:N157)</f>
        <v>25766</v>
      </c>
      <c r="D157" s="614">
        <f>'[1]5.3'!C67-'[2]4.3'!E157-'[2]4.3'!F157-'[2]4.3'!G157-'[2]4.3'!H157-'[2]4.3'!I157-'[2]4.3'!J157-'[2]4.3'!K157-'[2]4.3'!L157-'[2]4.3'!M157-'[2]4.3'!N157</f>
        <v>11788</v>
      </c>
      <c r="E157" s="614"/>
      <c r="F157" s="647"/>
      <c r="G157" s="648"/>
      <c r="H157" s="647">
        <v>13978</v>
      </c>
      <c r="I157" s="648"/>
      <c r="J157" s="648"/>
      <c r="K157" s="648"/>
      <c r="L157" s="648"/>
      <c r="M157" s="648"/>
      <c r="N157" s="648"/>
      <c r="O157" s="612">
        <f t="shared" si="37"/>
        <v>25766</v>
      </c>
      <c r="P157" s="612">
        <f t="shared" si="36"/>
        <v>0</v>
      </c>
      <c r="Q157" s="612"/>
    </row>
    <row r="158" spans="1:17" ht="15">
      <c r="A158" s="613" t="s">
        <v>499</v>
      </c>
      <c r="B158" s="613"/>
      <c r="C158" s="614">
        <v>25766</v>
      </c>
      <c r="D158" s="614">
        <v>11788</v>
      </c>
      <c r="E158" s="614">
        <v>0</v>
      </c>
      <c r="F158" s="647">
        <v>0</v>
      </c>
      <c r="G158" s="648">
        <v>0</v>
      </c>
      <c r="H158" s="647">
        <v>13978</v>
      </c>
      <c r="I158" s="648">
        <v>0</v>
      </c>
      <c r="J158" s="647">
        <v>0</v>
      </c>
      <c r="K158" s="648">
        <v>0</v>
      </c>
      <c r="L158" s="647">
        <v>0</v>
      </c>
      <c r="M158" s="648">
        <v>0</v>
      </c>
      <c r="N158" s="648">
        <v>0</v>
      </c>
      <c r="O158" s="612">
        <f t="shared" si="37"/>
        <v>25766</v>
      </c>
      <c r="P158" s="612">
        <f t="shared" si="36"/>
        <v>0</v>
      </c>
      <c r="Q158" s="612"/>
    </row>
    <row r="159" spans="1:17" ht="15">
      <c r="A159" s="613" t="s">
        <v>676</v>
      </c>
      <c r="B159" s="613"/>
      <c r="C159" s="614">
        <v>0</v>
      </c>
      <c r="D159" s="614">
        <v>0</v>
      </c>
      <c r="E159" s="614">
        <v>0</v>
      </c>
      <c r="F159" s="614">
        <v>0</v>
      </c>
      <c r="G159" s="614">
        <v>0</v>
      </c>
      <c r="H159" s="614">
        <v>0</v>
      </c>
      <c r="I159" s="614">
        <v>0</v>
      </c>
      <c r="J159" s="614">
        <v>0</v>
      </c>
      <c r="K159" s="614">
        <v>0</v>
      </c>
      <c r="L159" s="614">
        <v>0</v>
      </c>
      <c r="M159" s="614">
        <v>0</v>
      </c>
      <c r="N159" s="614">
        <v>0</v>
      </c>
      <c r="O159" s="612">
        <f t="shared" si="37"/>
        <v>0</v>
      </c>
      <c r="P159" s="612">
        <f t="shared" si="36"/>
        <v>0</v>
      </c>
      <c r="Q159" s="612"/>
    </row>
    <row r="160" spans="1:17" ht="15">
      <c r="A160" s="616" t="s">
        <v>499</v>
      </c>
      <c r="B160" s="616"/>
      <c r="C160" s="617">
        <f>C157+C159</f>
        <v>25766</v>
      </c>
      <c r="D160" s="617">
        <f aca="true" t="shared" si="41" ref="D160:N160">D157+D159</f>
        <v>11788</v>
      </c>
      <c r="E160" s="617">
        <f t="shared" si="41"/>
        <v>0</v>
      </c>
      <c r="F160" s="617">
        <f t="shared" si="41"/>
        <v>0</v>
      </c>
      <c r="G160" s="617">
        <f t="shared" si="41"/>
        <v>0</v>
      </c>
      <c r="H160" s="617">
        <f t="shared" si="41"/>
        <v>13978</v>
      </c>
      <c r="I160" s="617">
        <f t="shared" si="41"/>
        <v>0</v>
      </c>
      <c r="J160" s="617">
        <f t="shared" si="41"/>
        <v>0</v>
      </c>
      <c r="K160" s="617">
        <f t="shared" si="41"/>
        <v>0</v>
      </c>
      <c r="L160" s="617">
        <f t="shared" si="41"/>
        <v>0</v>
      </c>
      <c r="M160" s="617">
        <f t="shared" si="41"/>
        <v>0</v>
      </c>
      <c r="N160" s="617">
        <f t="shared" si="41"/>
        <v>0</v>
      </c>
      <c r="O160" s="612">
        <f t="shared" si="37"/>
        <v>25766</v>
      </c>
      <c r="P160" s="612">
        <f t="shared" si="36"/>
        <v>0</v>
      </c>
      <c r="Q160" s="612"/>
    </row>
    <row r="161" spans="1:17" ht="15">
      <c r="A161" s="628" t="s">
        <v>711</v>
      </c>
      <c r="B161" s="623" t="s">
        <v>674</v>
      </c>
      <c r="C161" s="614"/>
      <c r="D161" s="614"/>
      <c r="E161" s="648"/>
      <c r="F161" s="647"/>
      <c r="G161" s="648"/>
      <c r="H161" s="647"/>
      <c r="I161" s="648"/>
      <c r="J161" s="648"/>
      <c r="K161" s="648"/>
      <c r="L161" s="648"/>
      <c r="M161" s="648"/>
      <c r="N161" s="648"/>
      <c r="O161" s="612">
        <f t="shared" si="37"/>
        <v>0</v>
      </c>
      <c r="P161" s="612">
        <f t="shared" si="36"/>
        <v>0</v>
      </c>
      <c r="Q161" s="612"/>
    </row>
    <row r="162" spans="1:17" ht="15">
      <c r="A162" s="613" t="s">
        <v>48</v>
      </c>
      <c r="B162" s="613"/>
      <c r="C162" s="614">
        <f>SUM(D162:N162)</f>
        <v>39648</v>
      </c>
      <c r="D162" s="614">
        <f>'[1]5.3'!C69-'[2]4.3'!E162-'[2]4.3'!F162-'[2]4.3'!G162-'[2]4.3'!H162-'[2]4.3'!I162-'[2]4.3'!J162-'[2]4.3'!K162-'[2]4.3'!L162-'[2]4.3'!M162-'[2]4.3'!N162</f>
        <v>19281</v>
      </c>
      <c r="E162" s="614"/>
      <c r="F162" s="647"/>
      <c r="G162" s="648"/>
      <c r="H162" s="647">
        <v>20367</v>
      </c>
      <c r="I162" s="648"/>
      <c r="J162" s="648"/>
      <c r="K162" s="648"/>
      <c r="L162" s="648"/>
      <c r="M162" s="648"/>
      <c r="N162" s="648"/>
      <c r="O162" s="612">
        <f t="shared" si="37"/>
        <v>39648</v>
      </c>
      <c r="P162" s="612">
        <f t="shared" si="36"/>
        <v>0</v>
      </c>
      <c r="Q162" s="612"/>
    </row>
    <row r="163" spans="1:17" ht="15">
      <c r="A163" s="613" t="s">
        <v>499</v>
      </c>
      <c r="B163" s="613"/>
      <c r="C163" s="614">
        <v>39648</v>
      </c>
      <c r="D163" s="614">
        <v>19281</v>
      </c>
      <c r="E163" s="614">
        <v>0</v>
      </c>
      <c r="F163" s="647">
        <v>0</v>
      </c>
      <c r="G163" s="648">
        <v>0</v>
      </c>
      <c r="H163" s="647">
        <v>20367</v>
      </c>
      <c r="I163" s="648">
        <v>0</v>
      </c>
      <c r="J163" s="647">
        <v>0</v>
      </c>
      <c r="K163" s="648">
        <v>0</v>
      </c>
      <c r="L163" s="647">
        <v>0</v>
      </c>
      <c r="M163" s="648">
        <v>0</v>
      </c>
      <c r="N163" s="648">
        <v>0</v>
      </c>
      <c r="O163" s="612">
        <f t="shared" si="37"/>
        <v>39648</v>
      </c>
      <c r="P163" s="612">
        <f t="shared" si="36"/>
        <v>0</v>
      </c>
      <c r="Q163" s="612"/>
    </row>
    <row r="164" spans="1:17" ht="15">
      <c r="A164" s="613" t="s">
        <v>676</v>
      </c>
      <c r="B164" s="613"/>
      <c r="C164" s="614">
        <v>0</v>
      </c>
      <c r="D164" s="614">
        <v>0</v>
      </c>
      <c r="E164" s="614">
        <v>0</v>
      </c>
      <c r="F164" s="614">
        <v>0</v>
      </c>
      <c r="G164" s="614">
        <v>0</v>
      </c>
      <c r="H164" s="614">
        <v>0</v>
      </c>
      <c r="I164" s="614">
        <v>0</v>
      </c>
      <c r="J164" s="614">
        <v>0</v>
      </c>
      <c r="K164" s="614">
        <v>0</v>
      </c>
      <c r="L164" s="614">
        <v>0</v>
      </c>
      <c r="M164" s="614">
        <v>0</v>
      </c>
      <c r="N164" s="614">
        <v>0</v>
      </c>
      <c r="O164" s="612">
        <f t="shared" si="37"/>
        <v>0</v>
      </c>
      <c r="P164" s="612">
        <f t="shared" si="36"/>
        <v>0</v>
      </c>
      <c r="Q164" s="612"/>
    </row>
    <row r="165" spans="1:17" ht="15">
      <c r="A165" s="616" t="s">
        <v>499</v>
      </c>
      <c r="B165" s="616"/>
      <c r="C165" s="617">
        <f>C162+C164</f>
        <v>39648</v>
      </c>
      <c r="D165" s="617">
        <f aca="true" t="shared" si="42" ref="D165:N165">D162+D164</f>
        <v>19281</v>
      </c>
      <c r="E165" s="617">
        <f t="shared" si="42"/>
        <v>0</v>
      </c>
      <c r="F165" s="617">
        <f t="shared" si="42"/>
        <v>0</v>
      </c>
      <c r="G165" s="617">
        <f t="shared" si="42"/>
        <v>0</v>
      </c>
      <c r="H165" s="617">
        <f t="shared" si="42"/>
        <v>20367</v>
      </c>
      <c r="I165" s="617">
        <f t="shared" si="42"/>
        <v>0</v>
      </c>
      <c r="J165" s="617">
        <f t="shared" si="42"/>
        <v>0</v>
      </c>
      <c r="K165" s="617">
        <f t="shared" si="42"/>
        <v>0</v>
      </c>
      <c r="L165" s="617">
        <f t="shared" si="42"/>
        <v>0</v>
      </c>
      <c r="M165" s="617">
        <f t="shared" si="42"/>
        <v>0</v>
      </c>
      <c r="N165" s="617">
        <f t="shared" si="42"/>
        <v>0</v>
      </c>
      <c r="O165" s="612">
        <f t="shared" si="37"/>
        <v>39648</v>
      </c>
      <c r="P165" s="612">
        <f t="shared" si="36"/>
        <v>0</v>
      </c>
      <c r="Q165" s="612"/>
    </row>
    <row r="166" spans="1:17" ht="15">
      <c r="A166" s="628" t="s">
        <v>712</v>
      </c>
      <c r="B166" s="628"/>
      <c r="C166" s="614"/>
      <c r="D166" s="614"/>
      <c r="E166" s="648"/>
      <c r="F166" s="647"/>
      <c r="G166" s="648"/>
      <c r="H166" s="647"/>
      <c r="I166" s="648"/>
      <c r="J166" s="648"/>
      <c r="K166" s="648"/>
      <c r="L166" s="648"/>
      <c r="M166" s="648"/>
      <c r="N166" s="648"/>
      <c r="O166" s="612">
        <f t="shared" si="37"/>
        <v>0</v>
      </c>
      <c r="P166" s="612">
        <f t="shared" si="36"/>
        <v>0</v>
      </c>
      <c r="Q166" s="612"/>
    </row>
    <row r="167" spans="1:17" ht="15">
      <c r="A167" s="613" t="s">
        <v>48</v>
      </c>
      <c r="B167" s="623" t="s">
        <v>674</v>
      </c>
      <c r="C167" s="614">
        <f>SUM(D167:N167)</f>
        <v>6279</v>
      </c>
      <c r="D167" s="614">
        <f>'[1]5.3'!C71-'[2]4.3'!E167-'[2]4.3'!F167-'[2]4.3'!G167-'[2]4.3'!H167-'[2]4.3'!I167-'[2]4.3'!J167-'[2]4.3'!K167-'[2]4.3'!L167-'[2]4.3'!M167-'[2]4.3'!N167</f>
        <v>6279</v>
      </c>
      <c r="E167" s="614"/>
      <c r="F167" s="647"/>
      <c r="G167" s="648"/>
      <c r="H167" s="647"/>
      <c r="I167" s="648"/>
      <c r="J167" s="648"/>
      <c r="K167" s="648"/>
      <c r="L167" s="648"/>
      <c r="M167" s="648"/>
      <c r="N167" s="648"/>
      <c r="O167" s="612">
        <f t="shared" si="37"/>
        <v>6279</v>
      </c>
      <c r="P167" s="612">
        <f t="shared" si="36"/>
        <v>0</v>
      </c>
      <c r="Q167" s="612"/>
    </row>
    <row r="168" spans="1:17" ht="15">
      <c r="A168" s="613" t="s">
        <v>499</v>
      </c>
      <c r="B168" s="623"/>
      <c r="C168" s="614">
        <v>6279</v>
      </c>
      <c r="D168" s="614">
        <v>6279</v>
      </c>
      <c r="E168" s="614">
        <v>0</v>
      </c>
      <c r="F168" s="647">
        <v>0</v>
      </c>
      <c r="G168" s="648">
        <v>0</v>
      </c>
      <c r="H168" s="647">
        <v>0</v>
      </c>
      <c r="I168" s="648">
        <v>0</v>
      </c>
      <c r="J168" s="647">
        <v>0</v>
      </c>
      <c r="K168" s="648">
        <v>0</v>
      </c>
      <c r="L168" s="647">
        <v>0</v>
      </c>
      <c r="M168" s="648">
        <v>0</v>
      </c>
      <c r="N168" s="648">
        <v>0</v>
      </c>
      <c r="O168" s="612">
        <f t="shared" si="37"/>
        <v>6279</v>
      </c>
      <c r="P168" s="612">
        <f t="shared" si="36"/>
        <v>0</v>
      </c>
      <c r="Q168" s="612"/>
    </row>
    <row r="169" spans="1:17" ht="15">
      <c r="A169" s="613" t="s">
        <v>676</v>
      </c>
      <c r="B169" s="613"/>
      <c r="C169" s="614">
        <v>0</v>
      </c>
      <c r="D169" s="614">
        <v>0</v>
      </c>
      <c r="E169" s="614">
        <v>0</v>
      </c>
      <c r="F169" s="614">
        <v>0</v>
      </c>
      <c r="G169" s="614">
        <v>0</v>
      </c>
      <c r="H169" s="614">
        <v>0</v>
      </c>
      <c r="I169" s="614">
        <v>0</v>
      </c>
      <c r="J169" s="614">
        <v>0</v>
      </c>
      <c r="K169" s="614">
        <v>0</v>
      </c>
      <c r="L169" s="614">
        <v>0</v>
      </c>
      <c r="M169" s="614">
        <v>0</v>
      </c>
      <c r="N169" s="614">
        <v>0</v>
      </c>
      <c r="O169" s="612">
        <f t="shared" si="37"/>
        <v>0</v>
      </c>
      <c r="P169" s="612">
        <f t="shared" si="36"/>
        <v>0</v>
      </c>
      <c r="Q169" s="612"/>
    </row>
    <row r="170" spans="1:17" ht="15">
      <c r="A170" s="616" t="s">
        <v>499</v>
      </c>
      <c r="B170" s="616"/>
      <c r="C170" s="617">
        <f>C167+C169</f>
        <v>6279</v>
      </c>
      <c r="D170" s="617">
        <f aca="true" t="shared" si="43" ref="D170:N170">D167+D169</f>
        <v>6279</v>
      </c>
      <c r="E170" s="617">
        <f t="shared" si="43"/>
        <v>0</v>
      </c>
      <c r="F170" s="617">
        <f t="shared" si="43"/>
        <v>0</v>
      </c>
      <c r="G170" s="617">
        <f t="shared" si="43"/>
        <v>0</v>
      </c>
      <c r="H170" s="617">
        <f t="shared" si="43"/>
        <v>0</v>
      </c>
      <c r="I170" s="617">
        <f t="shared" si="43"/>
        <v>0</v>
      </c>
      <c r="J170" s="617">
        <f t="shared" si="43"/>
        <v>0</v>
      </c>
      <c r="K170" s="617">
        <f t="shared" si="43"/>
        <v>0</v>
      </c>
      <c r="L170" s="617">
        <f t="shared" si="43"/>
        <v>0</v>
      </c>
      <c r="M170" s="617">
        <f t="shared" si="43"/>
        <v>0</v>
      </c>
      <c r="N170" s="617">
        <f t="shared" si="43"/>
        <v>0</v>
      </c>
      <c r="O170" s="612">
        <f t="shared" si="37"/>
        <v>6279</v>
      </c>
      <c r="P170" s="612">
        <f t="shared" si="36"/>
        <v>0</v>
      </c>
      <c r="Q170" s="612"/>
    </row>
    <row r="171" spans="1:17" ht="15">
      <c r="A171" s="628" t="s">
        <v>713</v>
      </c>
      <c r="B171" s="628"/>
      <c r="C171" s="614"/>
      <c r="D171" s="614"/>
      <c r="E171" s="648"/>
      <c r="F171" s="647"/>
      <c r="G171" s="648"/>
      <c r="H171" s="647"/>
      <c r="I171" s="648"/>
      <c r="J171" s="648"/>
      <c r="K171" s="648"/>
      <c r="L171" s="648"/>
      <c r="M171" s="648"/>
      <c r="N171" s="648"/>
      <c r="O171" s="612">
        <f t="shared" si="37"/>
        <v>0</v>
      </c>
      <c r="P171" s="612">
        <f t="shared" si="36"/>
        <v>0</v>
      </c>
      <c r="Q171" s="612"/>
    </row>
    <row r="172" spans="1:17" ht="15">
      <c r="A172" s="613" t="s">
        <v>48</v>
      </c>
      <c r="B172" s="623" t="s">
        <v>674</v>
      </c>
      <c r="C172" s="614">
        <f>SUM(D172:N172)</f>
        <v>1214</v>
      </c>
      <c r="D172" s="614">
        <f>'[1]5.3'!C73-'[2]4.3'!E172-'[2]4.3'!F172-'[2]4.3'!G172-'[2]4.3'!H172-'[2]4.3'!I172-'[2]4.3'!J172-'[2]4.3'!K172-'[2]4.3'!L172-'[2]4.3'!M172-'[2]4.3'!N172</f>
        <v>1214</v>
      </c>
      <c r="E172" s="614"/>
      <c r="F172" s="647"/>
      <c r="G172" s="648"/>
      <c r="H172" s="647"/>
      <c r="I172" s="648"/>
      <c r="J172" s="648"/>
      <c r="K172" s="648"/>
      <c r="L172" s="648"/>
      <c r="M172" s="648"/>
      <c r="N172" s="648"/>
      <c r="O172" s="612">
        <f t="shared" si="37"/>
        <v>1214</v>
      </c>
      <c r="P172" s="612">
        <f t="shared" si="36"/>
        <v>0</v>
      </c>
      <c r="Q172" s="612"/>
    </row>
    <row r="173" spans="1:17" ht="15">
      <c r="A173" s="613" t="s">
        <v>499</v>
      </c>
      <c r="B173" s="623"/>
      <c r="C173" s="614">
        <v>1214</v>
      </c>
      <c r="D173" s="614">
        <v>1214</v>
      </c>
      <c r="E173" s="614">
        <v>0</v>
      </c>
      <c r="F173" s="647">
        <v>0</v>
      </c>
      <c r="G173" s="648">
        <v>0</v>
      </c>
      <c r="H173" s="647">
        <v>0</v>
      </c>
      <c r="I173" s="648">
        <v>0</v>
      </c>
      <c r="J173" s="647">
        <v>0</v>
      </c>
      <c r="K173" s="648">
        <v>0</v>
      </c>
      <c r="L173" s="647">
        <v>0</v>
      </c>
      <c r="M173" s="648">
        <v>0</v>
      </c>
      <c r="N173" s="648">
        <v>0</v>
      </c>
      <c r="O173" s="612">
        <f t="shared" si="37"/>
        <v>1214</v>
      </c>
      <c r="P173" s="612">
        <f t="shared" si="36"/>
        <v>0</v>
      </c>
      <c r="Q173" s="612"/>
    </row>
    <row r="174" spans="1:17" ht="15">
      <c r="A174" s="613" t="s">
        <v>676</v>
      </c>
      <c r="B174" s="613"/>
      <c r="C174" s="614">
        <v>0</v>
      </c>
      <c r="D174" s="614">
        <v>0</v>
      </c>
      <c r="E174" s="614">
        <v>0</v>
      </c>
      <c r="F174" s="614">
        <v>0</v>
      </c>
      <c r="G174" s="614">
        <v>0</v>
      </c>
      <c r="H174" s="614">
        <v>0</v>
      </c>
      <c r="I174" s="614">
        <v>0</v>
      </c>
      <c r="J174" s="614">
        <v>0</v>
      </c>
      <c r="K174" s="614">
        <v>0</v>
      </c>
      <c r="L174" s="614">
        <v>0</v>
      </c>
      <c r="M174" s="614">
        <v>0</v>
      </c>
      <c r="N174" s="614">
        <v>0</v>
      </c>
      <c r="O174" s="612">
        <f t="shared" si="37"/>
        <v>0</v>
      </c>
      <c r="P174" s="612">
        <f t="shared" si="36"/>
        <v>0</v>
      </c>
      <c r="Q174" s="612"/>
    </row>
    <row r="175" spans="1:17" ht="15">
      <c r="A175" s="616" t="s">
        <v>499</v>
      </c>
      <c r="B175" s="616"/>
      <c r="C175" s="617">
        <f>C172+C174</f>
        <v>1214</v>
      </c>
      <c r="D175" s="617">
        <f aca="true" t="shared" si="44" ref="D175:N175">D172+D174</f>
        <v>1214</v>
      </c>
      <c r="E175" s="617">
        <f t="shared" si="44"/>
        <v>0</v>
      </c>
      <c r="F175" s="617">
        <f t="shared" si="44"/>
        <v>0</v>
      </c>
      <c r="G175" s="617">
        <f t="shared" si="44"/>
        <v>0</v>
      </c>
      <c r="H175" s="617">
        <f t="shared" si="44"/>
        <v>0</v>
      </c>
      <c r="I175" s="617">
        <f t="shared" si="44"/>
        <v>0</v>
      </c>
      <c r="J175" s="617">
        <f t="shared" si="44"/>
        <v>0</v>
      </c>
      <c r="K175" s="617">
        <f t="shared" si="44"/>
        <v>0</v>
      </c>
      <c r="L175" s="617">
        <f t="shared" si="44"/>
        <v>0</v>
      </c>
      <c r="M175" s="617">
        <f t="shared" si="44"/>
        <v>0</v>
      </c>
      <c r="N175" s="617">
        <f t="shared" si="44"/>
        <v>0</v>
      </c>
      <c r="O175" s="612">
        <f t="shared" si="37"/>
        <v>1214</v>
      </c>
      <c r="P175" s="612">
        <f t="shared" si="36"/>
        <v>0</v>
      </c>
      <c r="Q175" s="612"/>
    </row>
    <row r="176" spans="1:17" ht="15">
      <c r="A176" s="628" t="s">
        <v>714</v>
      </c>
      <c r="B176" s="623" t="s">
        <v>674</v>
      </c>
      <c r="C176" s="614"/>
      <c r="D176" s="614"/>
      <c r="E176" s="648"/>
      <c r="F176" s="647"/>
      <c r="G176" s="648"/>
      <c r="H176" s="647"/>
      <c r="I176" s="648"/>
      <c r="J176" s="648"/>
      <c r="K176" s="648"/>
      <c r="L176" s="648"/>
      <c r="M176" s="648"/>
      <c r="N176" s="648"/>
      <c r="O176" s="612">
        <f t="shared" si="37"/>
        <v>0</v>
      </c>
      <c r="P176" s="612">
        <f t="shared" si="36"/>
        <v>0</v>
      </c>
      <c r="Q176" s="612"/>
    </row>
    <row r="177" spans="1:17" ht="15">
      <c r="A177" s="613" t="s">
        <v>48</v>
      </c>
      <c r="B177" s="613"/>
      <c r="C177" s="614">
        <f>SUM(D177:N177)</f>
        <v>6539</v>
      </c>
      <c r="D177" s="614">
        <f>'[1]5.3'!C75-'[2]4.3'!E177-'[2]4.3'!F177-'[2]4.3'!G177-'[2]4.3'!H177-'[2]4.3'!I177-'[2]4.3'!J177-'[2]4.3'!K177-'[2]4.3'!L177-'[2]4.3'!M177-'[2]4.3'!N177</f>
        <v>6539</v>
      </c>
      <c r="E177" s="614"/>
      <c r="F177" s="647"/>
      <c r="G177" s="648"/>
      <c r="H177" s="647"/>
      <c r="I177" s="648"/>
      <c r="J177" s="648"/>
      <c r="K177" s="648"/>
      <c r="L177" s="648"/>
      <c r="M177" s="648"/>
      <c r="N177" s="648"/>
      <c r="O177" s="612">
        <f t="shared" si="37"/>
        <v>6539</v>
      </c>
      <c r="P177" s="612">
        <f t="shared" si="36"/>
        <v>0</v>
      </c>
      <c r="Q177" s="612"/>
    </row>
    <row r="178" spans="1:17" ht="15">
      <c r="A178" s="613" t="s">
        <v>499</v>
      </c>
      <c r="B178" s="613"/>
      <c r="C178" s="614">
        <v>6539</v>
      </c>
      <c r="D178" s="614">
        <v>6539</v>
      </c>
      <c r="E178" s="614">
        <v>0</v>
      </c>
      <c r="F178" s="647">
        <v>0</v>
      </c>
      <c r="G178" s="648">
        <v>0</v>
      </c>
      <c r="H178" s="647">
        <v>0</v>
      </c>
      <c r="I178" s="648">
        <v>0</v>
      </c>
      <c r="J178" s="647">
        <v>0</v>
      </c>
      <c r="K178" s="648">
        <v>0</v>
      </c>
      <c r="L178" s="647">
        <v>0</v>
      </c>
      <c r="M178" s="648">
        <v>0</v>
      </c>
      <c r="N178" s="648">
        <v>0</v>
      </c>
      <c r="O178" s="612">
        <f t="shared" si="37"/>
        <v>6539</v>
      </c>
      <c r="P178" s="612">
        <f t="shared" si="36"/>
        <v>0</v>
      </c>
      <c r="Q178" s="612"/>
    </row>
    <row r="179" spans="1:17" ht="15">
      <c r="A179" s="613" t="s">
        <v>676</v>
      </c>
      <c r="B179" s="613"/>
      <c r="C179" s="614">
        <v>0</v>
      </c>
      <c r="D179" s="614">
        <v>0</v>
      </c>
      <c r="E179" s="614">
        <v>0</v>
      </c>
      <c r="F179" s="614">
        <v>0</v>
      </c>
      <c r="G179" s="614">
        <v>0</v>
      </c>
      <c r="H179" s="614">
        <v>0</v>
      </c>
      <c r="I179" s="614">
        <v>0</v>
      </c>
      <c r="J179" s="614">
        <v>0</v>
      </c>
      <c r="K179" s="614">
        <v>0</v>
      </c>
      <c r="L179" s="614">
        <v>0</v>
      </c>
      <c r="M179" s="614">
        <v>0</v>
      </c>
      <c r="N179" s="614">
        <v>0</v>
      </c>
      <c r="O179" s="612">
        <f t="shared" si="37"/>
        <v>0</v>
      </c>
      <c r="P179" s="612">
        <f t="shared" si="36"/>
        <v>0</v>
      </c>
      <c r="Q179" s="612"/>
    </row>
    <row r="180" spans="1:17" ht="15">
      <c r="A180" s="616" t="s">
        <v>499</v>
      </c>
      <c r="B180" s="616"/>
      <c r="C180" s="617">
        <f>C177+C179</f>
        <v>6539</v>
      </c>
      <c r="D180" s="617">
        <f aca="true" t="shared" si="45" ref="D180:N180">D177+D179</f>
        <v>6539</v>
      </c>
      <c r="E180" s="617">
        <f t="shared" si="45"/>
        <v>0</v>
      </c>
      <c r="F180" s="617">
        <f t="shared" si="45"/>
        <v>0</v>
      </c>
      <c r="G180" s="617">
        <f t="shared" si="45"/>
        <v>0</v>
      </c>
      <c r="H180" s="617">
        <f t="shared" si="45"/>
        <v>0</v>
      </c>
      <c r="I180" s="617">
        <f t="shared" si="45"/>
        <v>0</v>
      </c>
      <c r="J180" s="617">
        <f t="shared" si="45"/>
        <v>0</v>
      </c>
      <c r="K180" s="617">
        <f t="shared" si="45"/>
        <v>0</v>
      </c>
      <c r="L180" s="617">
        <f t="shared" si="45"/>
        <v>0</v>
      </c>
      <c r="M180" s="617">
        <f t="shared" si="45"/>
        <v>0</v>
      </c>
      <c r="N180" s="617">
        <f t="shared" si="45"/>
        <v>0</v>
      </c>
      <c r="O180" s="612">
        <f t="shared" si="37"/>
        <v>6539</v>
      </c>
      <c r="P180" s="612">
        <f t="shared" si="36"/>
        <v>0</v>
      </c>
      <c r="Q180" s="612"/>
    </row>
    <row r="181" spans="1:17" ht="15">
      <c r="A181" s="628" t="s">
        <v>715</v>
      </c>
      <c r="B181" s="623" t="s">
        <v>683</v>
      </c>
      <c r="C181" s="614"/>
      <c r="D181" s="614"/>
      <c r="E181" s="648"/>
      <c r="F181" s="647"/>
      <c r="G181" s="648"/>
      <c r="H181" s="647"/>
      <c r="I181" s="648"/>
      <c r="J181" s="648"/>
      <c r="K181" s="648"/>
      <c r="L181" s="648"/>
      <c r="M181" s="648"/>
      <c r="N181" s="648"/>
      <c r="O181" s="612">
        <f t="shared" si="37"/>
        <v>0</v>
      </c>
      <c r="P181" s="612">
        <f t="shared" si="36"/>
        <v>0</v>
      </c>
      <c r="Q181" s="612"/>
    </row>
    <row r="182" spans="1:17" ht="15">
      <c r="A182" s="613" t="s">
        <v>48</v>
      </c>
      <c r="B182" s="613"/>
      <c r="C182" s="614">
        <f>SUM(D182:N182)</f>
        <v>34821</v>
      </c>
      <c r="D182" s="614">
        <f>'[1]5.3'!C77-'[2]4.3'!E182-'[2]4.3'!F182-'[2]4.3'!G182-'[2]4.3'!H182-'[2]4.3'!I182-'[2]4.3'!J182-'[2]4.3'!K182-'[2]4.3'!L182-'[2]4.3'!M182-'[2]4.3'!N182</f>
        <v>34821</v>
      </c>
      <c r="E182" s="614"/>
      <c r="F182" s="647"/>
      <c r="G182" s="648"/>
      <c r="H182" s="647"/>
      <c r="I182" s="648"/>
      <c r="J182" s="648"/>
      <c r="K182" s="648"/>
      <c r="L182" s="648"/>
      <c r="M182" s="648"/>
      <c r="N182" s="648"/>
      <c r="O182" s="612">
        <f t="shared" si="37"/>
        <v>34821</v>
      </c>
      <c r="P182" s="612">
        <f t="shared" si="36"/>
        <v>0</v>
      </c>
      <c r="Q182" s="612"/>
    </row>
    <row r="183" spans="1:17" ht="15">
      <c r="A183" s="613" t="s">
        <v>499</v>
      </c>
      <c r="B183" s="613"/>
      <c r="C183" s="614">
        <v>34821</v>
      </c>
      <c r="D183" s="614">
        <v>34821</v>
      </c>
      <c r="E183" s="614">
        <v>0</v>
      </c>
      <c r="F183" s="647">
        <v>0</v>
      </c>
      <c r="G183" s="648">
        <v>0</v>
      </c>
      <c r="H183" s="647">
        <v>0</v>
      </c>
      <c r="I183" s="648">
        <v>0</v>
      </c>
      <c r="J183" s="647">
        <v>0</v>
      </c>
      <c r="K183" s="648">
        <v>0</v>
      </c>
      <c r="L183" s="647">
        <v>0</v>
      </c>
      <c r="M183" s="648">
        <v>0</v>
      </c>
      <c r="N183" s="648">
        <v>0</v>
      </c>
      <c r="O183" s="612">
        <f t="shared" si="37"/>
        <v>34821</v>
      </c>
      <c r="P183" s="612">
        <f t="shared" si="36"/>
        <v>0</v>
      </c>
      <c r="Q183" s="612"/>
    </row>
    <row r="184" spans="1:17" ht="15">
      <c r="A184" s="613" t="s">
        <v>676</v>
      </c>
      <c r="B184" s="613"/>
      <c r="C184" s="614">
        <v>0</v>
      </c>
      <c r="D184" s="614">
        <v>0</v>
      </c>
      <c r="E184" s="614">
        <v>0</v>
      </c>
      <c r="F184" s="614">
        <v>0</v>
      </c>
      <c r="G184" s="614">
        <v>0</v>
      </c>
      <c r="H184" s="614">
        <v>0</v>
      </c>
      <c r="I184" s="614">
        <v>0</v>
      </c>
      <c r="J184" s="614">
        <v>0</v>
      </c>
      <c r="K184" s="614">
        <v>0</v>
      </c>
      <c r="L184" s="614">
        <v>0</v>
      </c>
      <c r="M184" s="614">
        <v>0</v>
      </c>
      <c r="N184" s="614">
        <v>0</v>
      </c>
      <c r="O184" s="612">
        <f t="shared" si="37"/>
        <v>0</v>
      </c>
      <c r="P184" s="612">
        <f t="shared" si="36"/>
        <v>0</v>
      </c>
      <c r="Q184" s="612"/>
    </row>
    <row r="185" spans="1:17" ht="15">
      <c r="A185" s="616" t="s">
        <v>499</v>
      </c>
      <c r="B185" s="616"/>
      <c r="C185" s="617">
        <f>C182+C184</f>
        <v>34821</v>
      </c>
      <c r="D185" s="617">
        <f aca="true" t="shared" si="46" ref="D185:N185">D182+D184</f>
        <v>34821</v>
      </c>
      <c r="E185" s="617">
        <f t="shared" si="46"/>
        <v>0</v>
      </c>
      <c r="F185" s="617">
        <f t="shared" si="46"/>
        <v>0</v>
      </c>
      <c r="G185" s="617">
        <f t="shared" si="46"/>
        <v>0</v>
      </c>
      <c r="H185" s="617">
        <f t="shared" si="46"/>
        <v>0</v>
      </c>
      <c r="I185" s="617">
        <f t="shared" si="46"/>
        <v>0</v>
      </c>
      <c r="J185" s="617">
        <f t="shared" si="46"/>
        <v>0</v>
      </c>
      <c r="K185" s="617">
        <f t="shared" si="46"/>
        <v>0</v>
      </c>
      <c r="L185" s="617">
        <f t="shared" si="46"/>
        <v>0</v>
      </c>
      <c r="M185" s="617">
        <f t="shared" si="46"/>
        <v>0</v>
      </c>
      <c r="N185" s="617">
        <f t="shared" si="46"/>
        <v>0</v>
      </c>
      <c r="O185" s="612">
        <f t="shared" si="37"/>
        <v>34821</v>
      </c>
      <c r="P185" s="612">
        <f t="shared" si="36"/>
        <v>0</v>
      </c>
      <c r="Q185" s="612"/>
    </row>
    <row r="186" spans="1:17" ht="15">
      <c r="A186" s="628" t="s">
        <v>716</v>
      </c>
      <c r="B186" s="623" t="s">
        <v>683</v>
      </c>
      <c r="C186" s="614"/>
      <c r="D186" s="614"/>
      <c r="E186" s="648"/>
      <c r="F186" s="647"/>
      <c r="G186" s="648"/>
      <c r="H186" s="647"/>
      <c r="I186" s="648"/>
      <c r="J186" s="648"/>
      <c r="K186" s="648"/>
      <c r="L186" s="648"/>
      <c r="M186" s="648"/>
      <c r="N186" s="648"/>
      <c r="O186" s="612">
        <f t="shared" si="37"/>
        <v>0</v>
      </c>
      <c r="P186" s="612">
        <f t="shared" si="36"/>
        <v>0</v>
      </c>
      <c r="Q186" s="612"/>
    </row>
    <row r="187" spans="1:17" ht="15">
      <c r="A187" s="613" t="s">
        <v>48</v>
      </c>
      <c r="B187" s="613"/>
      <c r="C187" s="614">
        <f>SUM(D187:N187)</f>
        <v>13260</v>
      </c>
      <c r="D187" s="614">
        <f>'[1]5.3'!C79-'[2]4.3'!E187-'[2]4.3'!F187-'[2]4.3'!G187-'[2]4.3'!H187-'[2]4.3'!I187-'[2]4.3'!J187-'[2]4.3'!K187-'[2]4.3'!L187-'[2]4.3'!M187-'[2]4.3'!N187</f>
        <v>13260</v>
      </c>
      <c r="E187" s="614"/>
      <c r="F187" s="647"/>
      <c r="G187" s="648"/>
      <c r="H187" s="647"/>
      <c r="I187" s="648"/>
      <c r="J187" s="648"/>
      <c r="K187" s="648"/>
      <c r="L187" s="648"/>
      <c r="M187" s="648"/>
      <c r="N187" s="648"/>
      <c r="O187" s="612">
        <f t="shared" si="37"/>
        <v>13260</v>
      </c>
      <c r="P187" s="612">
        <f t="shared" si="36"/>
        <v>0</v>
      </c>
      <c r="Q187" s="612"/>
    </row>
    <row r="188" spans="1:17" ht="15">
      <c r="A188" s="613" t="s">
        <v>499</v>
      </c>
      <c r="B188" s="613"/>
      <c r="C188" s="614">
        <v>13260</v>
      </c>
      <c r="D188" s="614">
        <v>13260</v>
      </c>
      <c r="E188" s="614">
        <v>0</v>
      </c>
      <c r="F188" s="647">
        <v>0</v>
      </c>
      <c r="G188" s="648">
        <v>0</v>
      </c>
      <c r="H188" s="647">
        <v>0</v>
      </c>
      <c r="I188" s="648">
        <v>0</v>
      </c>
      <c r="J188" s="647">
        <v>0</v>
      </c>
      <c r="K188" s="648">
        <v>0</v>
      </c>
      <c r="L188" s="647">
        <v>0</v>
      </c>
      <c r="M188" s="648">
        <v>0</v>
      </c>
      <c r="N188" s="648">
        <v>0</v>
      </c>
      <c r="O188" s="612">
        <f t="shared" si="37"/>
        <v>13260</v>
      </c>
      <c r="P188" s="612">
        <f t="shared" si="36"/>
        <v>0</v>
      </c>
      <c r="Q188" s="612"/>
    </row>
    <row r="189" spans="1:17" ht="15">
      <c r="A189" s="613" t="s">
        <v>676</v>
      </c>
      <c r="B189" s="613"/>
      <c r="C189" s="614">
        <v>0</v>
      </c>
      <c r="D189" s="614">
        <v>0</v>
      </c>
      <c r="E189" s="614">
        <v>0</v>
      </c>
      <c r="F189" s="614">
        <v>0</v>
      </c>
      <c r="G189" s="614">
        <v>0</v>
      </c>
      <c r="H189" s="614">
        <v>0</v>
      </c>
      <c r="I189" s="614">
        <v>0</v>
      </c>
      <c r="J189" s="614">
        <v>0</v>
      </c>
      <c r="K189" s="614">
        <v>0</v>
      </c>
      <c r="L189" s="614">
        <v>0</v>
      </c>
      <c r="M189" s="614">
        <v>0</v>
      </c>
      <c r="N189" s="614">
        <v>0</v>
      </c>
      <c r="O189" s="612">
        <f t="shared" si="37"/>
        <v>0</v>
      </c>
      <c r="P189" s="612">
        <f t="shared" si="36"/>
        <v>0</v>
      </c>
      <c r="Q189" s="612"/>
    </row>
    <row r="190" spans="1:17" ht="15">
      <c r="A190" s="616" t="s">
        <v>499</v>
      </c>
      <c r="B190" s="616"/>
      <c r="C190" s="617">
        <f>C187+C189</f>
        <v>13260</v>
      </c>
      <c r="D190" s="617">
        <f aca="true" t="shared" si="47" ref="D190:N190">D187+D189</f>
        <v>13260</v>
      </c>
      <c r="E190" s="617">
        <f t="shared" si="47"/>
        <v>0</v>
      </c>
      <c r="F190" s="617">
        <f t="shared" si="47"/>
        <v>0</v>
      </c>
      <c r="G190" s="617">
        <f t="shared" si="47"/>
        <v>0</v>
      </c>
      <c r="H190" s="617">
        <f t="shared" si="47"/>
        <v>0</v>
      </c>
      <c r="I190" s="617">
        <f t="shared" si="47"/>
        <v>0</v>
      </c>
      <c r="J190" s="617">
        <f t="shared" si="47"/>
        <v>0</v>
      </c>
      <c r="K190" s="617">
        <f t="shared" si="47"/>
        <v>0</v>
      </c>
      <c r="L190" s="617">
        <f t="shared" si="47"/>
        <v>0</v>
      </c>
      <c r="M190" s="617">
        <f t="shared" si="47"/>
        <v>0</v>
      </c>
      <c r="N190" s="617">
        <f t="shared" si="47"/>
        <v>0</v>
      </c>
      <c r="O190" s="612">
        <f t="shared" si="37"/>
        <v>13260</v>
      </c>
      <c r="P190" s="612">
        <f t="shared" si="36"/>
        <v>0</v>
      </c>
      <c r="Q190" s="612"/>
    </row>
    <row r="191" spans="1:17" ht="15">
      <c r="A191" s="628" t="s">
        <v>717</v>
      </c>
      <c r="B191" s="623" t="s">
        <v>674</v>
      </c>
      <c r="C191" s="614"/>
      <c r="D191" s="614"/>
      <c r="E191" s="614"/>
      <c r="F191" s="647"/>
      <c r="G191" s="648"/>
      <c r="H191" s="647"/>
      <c r="I191" s="648"/>
      <c r="J191" s="648"/>
      <c r="K191" s="648"/>
      <c r="L191" s="648"/>
      <c r="M191" s="648"/>
      <c r="N191" s="648"/>
      <c r="O191" s="612">
        <f t="shared" si="37"/>
        <v>0</v>
      </c>
      <c r="P191" s="612">
        <f t="shared" si="36"/>
        <v>0</v>
      </c>
      <c r="Q191" s="612"/>
    </row>
    <row r="192" spans="1:17" ht="15">
      <c r="A192" s="613" t="s">
        <v>48</v>
      </c>
      <c r="B192" s="613"/>
      <c r="C192" s="614">
        <f>SUM(D192:N192)</f>
        <v>20859</v>
      </c>
      <c r="D192" s="614">
        <f>'[1]5.3'!C81-'[2]4.3'!E192-'[2]4.3'!F192-'[2]4.3'!G192-'[2]4.3'!H192-'[2]4.3'!I192-'[2]4.3'!J192-'[2]4.3'!K192-'[2]4.3'!L192-'[2]4.3'!M192-'[2]4.3'!N192</f>
        <v>20859</v>
      </c>
      <c r="E192" s="614"/>
      <c r="F192" s="647"/>
      <c r="G192" s="648"/>
      <c r="H192" s="647"/>
      <c r="I192" s="648"/>
      <c r="J192" s="648"/>
      <c r="K192" s="648"/>
      <c r="L192" s="648"/>
      <c r="M192" s="648"/>
      <c r="N192" s="648"/>
      <c r="O192" s="612">
        <f t="shared" si="37"/>
        <v>20859</v>
      </c>
      <c r="P192" s="612">
        <f t="shared" si="36"/>
        <v>0</v>
      </c>
      <c r="Q192" s="612"/>
    </row>
    <row r="193" spans="1:17" ht="15">
      <c r="A193" s="613" t="s">
        <v>499</v>
      </c>
      <c r="B193" s="613"/>
      <c r="C193" s="614">
        <v>20859</v>
      </c>
      <c r="D193" s="614">
        <v>20859</v>
      </c>
      <c r="E193" s="614">
        <v>0</v>
      </c>
      <c r="F193" s="647">
        <v>0</v>
      </c>
      <c r="G193" s="648">
        <v>0</v>
      </c>
      <c r="H193" s="647">
        <v>0</v>
      </c>
      <c r="I193" s="648">
        <v>0</v>
      </c>
      <c r="J193" s="647">
        <v>0</v>
      </c>
      <c r="K193" s="648">
        <v>0</v>
      </c>
      <c r="L193" s="647">
        <v>0</v>
      </c>
      <c r="M193" s="648">
        <v>0</v>
      </c>
      <c r="N193" s="648">
        <v>0</v>
      </c>
      <c r="O193" s="612">
        <f t="shared" si="37"/>
        <v>20859</v>
      </c>
      <c r="P193" s="612">
        <f t="shared" si="36"/>
        <v>0</v>
      </c>
      <c r="Q193" s="612"/>
    </row>
    <row r="194" spans="1:17" ht="15">
      <c r="A194" s="613" t="s">
        <v>697</v>
      </c>
      <c r="B194" s="613"/>
      <c r="C194" s="614">
        <v>947</v>
      </c>
      <c r="D194" s="614">
        <v>947</v>
      </c>
      <c r="E194" s="614"/>
      <c r="F194" s="647"/>
      <c r="G194" s="648"/>
      <c r="H194" s="647"/>
      <c r="I194" s="648"/>
      <c r="J194" s="647"/>
      <c r="K194" s="648"/>
      <c r="L194" s="647"/>
      <c r="M194" s="648"/>
      <c r="N194" s="648"/>
      <c r="O194" s="612">
        <f t="shared" si="37"/>
        <v>947</v>
      </c>
      <c r="P194" s="612">
        <f t="shared" si="36"/>
        <v>0</v>
      </c>
      <c r="Q194" s="612"/>
    </row>
    <row r="195" spans="1:17" ht="15">
      <c r="A195" s="613" t="s">
        <v>676</v>
      </c>
      <c r="B195" s="613"/>
      <c r="C195" s="614">
        <f>SUM(C194)</f>
        <v>947</v>
      </c>
      <c r="D195" s="614">
        <f>SUM(D194)</f>
        <v>947</v>
      </c>
      <c r="E195" s="614">
        <v>0</v>
      </c>
      <c r="F195" s="614">
        <v>0</v>
      </c>
      <c r="G195" s="614">
        <v>0</v>
      </c>
      <c r="H195" s="614">
        <v>0</v>
      </c>
      <c r="I195" s="614">
        <v>0</v>
      </c>
      <c r="J195" s="614">
        <v>0</v>
      </c>
      <c r="K195" s="614">
        <v>0</v>
      </c>
      <c r="L195" s="614">
        <v>0</v>
      </c>
      <c r="M195" s="614">
        <v>0</v>
      </c>
      <c r="N195" s="614">
        <v>0</v>
      </c>
      <c r="O195" s="612">
        <f t="shared" si="37"/>
        <v>947</v>
      </c>
      <c r="P195" s="612">
        <f t="shared" si="36"/>
        <v>0</v>
      </c>
      <c r="Q195" s="612"/>
    </row>
    <row r="196" spans="1:17" ht="15">
      <c r="A196" s="616" t="s">
        <v>499</v>
      </c>
      <c r="B196" s="616"/>
      <c r="C196" s="617">
        <f>C192+C195</f>
        <v>21806</v>
      </c>
      <c r="D196" s="617">
        <f aca="true" t="shared" si="48" ref="D196:N196">D192+D195</f>
        <v>21806</v>
      </c>
      <c r="E196" s="617">
        <f t="shared" si="48"/>
        <v>0</v>
      </c>
      <c r="F196" s="617">
        <f t="shared" si="48"/>
        <v>0</v>
      </c>
      <c r="G196" s="617">
        <f t="shared" si="48"/>
        <v>0</v>
      </c>
      <c r="H196" s="617">
        <f t="shared" si="48"/>
        <v>0</v>
      </c>
      <c r="I196" s="617">
        <f t="shared" si="48"/>
        <v>0</v>
      </c>
      <c r="J196" s="617">
        <f t="shared" si="48"/>
        <v>0</v>
      </c>
      <c r="K196" s="617">
        <f t="shared" si="48"/>
        <v>0</v>
      </c>
      <c r="L196" s="617">
        <f t="shared" si="48"/>
        <v>0</v>
      </c>
      <c r="M196" s="617">
        <f t="shared" si="48"/>
        <v>0</v>
      </c>
      <c r="N196" s="617">
        <f t="shared" si="48"/>
        <v>0</v>
      </c>
      <c r="O196" s="612">
        <f t="shared" si="37"/>
        <v>21806</v>
      </c>
      <c r="P196" s="612">
        <f t="shared" si="36"/>
        <v>0</v>
      </c>
      <c r="Q196" s="612"/>
    </row>
    <row r="197" spans="1:17" ht="15">
      <c r="A197" s="628" t="s">
        <v>718</v>
      </c>
      <c r="B197" s="623" t="s">
        <v>674</v>
      </c>
      <c r="C197" s="614"/>
      <c r="D197" s="614"/>
      <c r="E197" s="614"/>
      <c r="F197" s="647"/>
      <c r="G197" s="648"/>
      <c r="H197" s="647"/>
      <c r="I197" s="648"/>
      <c r="J197" s="648"/>
      <c r="K197" s="648"/>
      <c r="L197" s="648"/>
      <c r="M197" s="648"/>
      <c r="N197" s="648"/>
      <c r="O197" s="612">
        <f t="shared" si="37"/>
        <v>0</v>
      </c>
      <c r="P197" s="612">
        <f t="shared" si="36"/>
        <v>0</v>
      </c>
      <c r="Q197" s="612"/>
    </row>
    <row r="198" spans="1:17" ht="15">
      <c r="A198" s="613" t="s">
        <v>48</v>
      </c>
      <c r="B198" s="613"/>
      <c r="C198" s="614">
        <f>SUM(D198:N198)</f>
        <v>3397</v>
      </c>
      <c r="D198" s="614">
        <f>'[1]5.3'!C83-'[2]4.3'!E198-'[2]4.3'!F198-'[2]4.3'!G198-'[2]4.3'!H198-'[2]4.3'!I198-'[2]4.3'!J198-'[2]4.3'!K198-'[2]4.3'!L198-'[2]4.3'!M198-'[2]4.3'!N198</f>
        <v>2713</v>
      </c>
      <c r="E198" s="614"/>
      <c r="F198" s="647"/>
      <c r="G198" s="648"/>
      <c r="H198" s="647">
        <v>684</v>
      </c>
      <c r="I198" s="648"/>
      <c r="J198" s="648"/>
      <c r="K198" s="648"/>
      <c r="L198" s="648"/>
      <c r="M198" s="648"/>
      <c r="N198" s="648"/>
      <c r="O198" s="612">
        <f t="shared" si="37"/>
        <v>3397</v>
      </c>
      <c r="P198" s="612">
        <f t="shared" si="36"/>
        <v>0</v>
      </c>
      <c r="Q198" s="612"/>
    </row>
    <row r="199" spans="1:17" ht="15">
      <c r="A199" s="613" t="s">
        <v>499</v>
      </c>
      <c r="B199" s="613"/>
      <c r="C199" s="614">
        <v>3397</v>
      </c>
      <c r="D199" s="614">
        <v>2713</v>
      </c>
      <c r="E199" s="614">
        <v>0</v>
      </c>
      <c r="F199" s="647">
        <v>0</v>
      </c>
      <c r="G199" s="648">
        <v>0</v>
      </c>
      <c r="H199" s="647">
        <v>684</v>
      </c>
      <c r="I199" s="648">
        <v>0</v>
      </c>
      <c r="J199" s="647">
        <v>0</v>
      </c>
      <c r="K199" s="648">
        <v>0</v>
      </c>
      <c r="L199" s="647">
        <v>0</v>
      </c>
      <c r="M199" s="648">
        <v>0</v>
      </c>
      <c r="N199" s="648">
        <v>0</v>
      </c>
      <c r="O199" s="612">
        <f t="shared" si="37"/>
        <v>3397</v>
      </c>
      <c r="P199" s="612">
        <f t="shared" si="36"/>
        <v>0</v>
      </c>
      <c r="Q199" s="612"/>
    </row>
    <row r="200" spans="1:17" ht="15">
      <c r="A200" s="613" t="s">
        <v>676</v>
      </c>
      <c r="B200" s="613"/>
      <c r="C200" s="614">
        <v>0</v>
      </c>
      <c r="D200" s="614">
        <v>0</v>
      </c>
      <c r="E200" s="614">
        <v>0</v>
      </c>
      <c r="F200" s="614">
        <v>0</v>
      </c>
      <c r="G200" s="614">
        <v>0</v>
      </c>
      <c r="H200" s="614">
        <v>0</v>
      </c>
      <c r="I200" s="614">
        <v>0</v>
      </c>
      <c r="J200" s="614">
        <v>0</v>
      </c>
      <c r="K200" s="614">
        <v>0</v>
      </c>
      <c r="L200" s="614">
        <v>0</v>
      </c>
      <c r="M200" s="614">
        <v>0</v>
      </c>
      <c r="N200" s="614">
        <v>0</v>
      </c>
      <c r="O200" s="612">
        <f t="shared" si="37"/>
        <v>0</v>
      </c>
      <c r="P200" s="612">
        <f t="shared" si="36"/>
        <v>0</v>
      </c>
      <c r="Q200" s="612"/>
    </row>
    <row r="201" spans="1:17" ht="15">
      <c r="A201" s="616" t="s">
        <v>499</v>
      </c>
      <c r="B201" s="616"/>
      <c r="C201" s="617">
        <f>C198+C200</f>
        <v>3397</v>
      </c>
      <c r="D201" s="617">
        <f aca="true" t="shared" si="49" ref="D201:N201">D198+D200</f>
        <v>2713</v>
      </c>
      <c r="E201" s="617">
        <f t="shared" si="49"/>
        <v>0</v>
      </c>
      <c r="F201" s="617">
        <f t="shared" si="49"/>
        <v>0</v>
      </c>
      <c r="G201" s="617">
        <f t="shared" si="49"/>
        <v>0</v>
      </c>
      <c r="H201" s="617">
        <f t="shared" si="49"/>
        <v>684</v>
      </c>
      <c r="I201" s="617">
        <f t="shared" si="49"/>
        <v>0</v>
      </c>
      <c r="J201" s="617">
        <f t="shared" si="49"/>
        <v>0</v>
      </c>
      <c r="K201" s="617">
        <f t="shared" si="49"/>
        <v>0</v>
      </c>
      <c r="L201" s="617">
        <f t="shared" si="49"/>
        <v>0</v>
      </c>
      <c r="M201" s="617">
        <f t="shared" si="49"/>
        <v>0</v>
      </c>
      <c r="N201" s="617">
        <f t="shared" si="49"/>
        <v>0</v>
      </c>
      <c r="O201" s="612">
        <f t="shared" si="37"/>
        <v>3397</v>
      </c>
      <c r="P201" s="612">
        <f t="shared" si="36"/>
        <v>0</v>
      </c>
      <c r="Q201" s="612"/>
    </row>
    <row r="202" spans="1:17" ht="15">
      <c r="A202" s="628" t="s">
        <v>719</v>
      </c>
      <c r="B202" s="623" t="s">
        <v>674</v>
      </c>
      <c r="C202" s="614"/>
      <c r="D202" s="614"/>
      <c r="E202" s="648"/>
      <c r="F202" s="647"/>
      <c r="G202" s="648"/>
      <c r="H202" s="647"/>
      <c r="I202" s="648"/>
      <c r="J202" s="648"/>
      <c r="K202" s="648"/>
      <c r="L202" s="648"/>
      <c r="M202" s="648"/>
      <c r="N202" s="648"/>
      <c r="O202" s="612">
        <f t="shared" si="37"/>
        <v>0</v>
      </c>
      <c r="P202" s="612">
        <f t="shared" si="36"/>
        <v>0</v>
      </c>
      <c r="Q202" s="612"/>
    </row>
    <row r="203" spans="1:17" ht="15">
      <c r="A203" s="613" t="s">
        <v>48</v>
      </c>
      <c r="B203" s="613"/>
      <c r="C203" s="614">
        <f>SUM(D203:N203)</f>
        <v>1956</v>
      </c>
      <c r="D203" s="614">
        <f>'[1]5.3'!C85-'[2]4.3'!E203-'[2]4.3'!F203-'[2]4.3'!G203-'[2]4.3'!H203-'[2]4.3'!I203-'[2]4.3'!J203-'[2]4.3'!K203-'[2]4.3'!L203-'[2]4.3'!M203-'[2]4.3'!N203</f>
        <v>954</v>
      </c>
      <c r="E203" s="614"/>
      <c r="F203" s="647"/>
      <c r="G203" s="648"/>
      <c r="H203" s="647">
        <v>1002</v>
      </c>
      <c r="I203" s="648"/>
      <c r="J203" s="648"/>
      <c r="K203" s="648"/>
      <c r="L203" s="648"/>
      <c r="M203" s="648"/>
      <c r="N203" s="648"/>
      <c r="O203" s="612">
        <f t="shared" si="37"/>
        <v>1956</v>
      </c>
      <c r="P203" s="612">
        <f t="shared" si="36"/>
        <v>0</v>
      </c>
      <c r="Q203" s="612"/>
    </row>
    <row r="204" spans="1:17" ht="15">
      <c r="A204" s="613" t="s">
        <v>499</v>
      </c>
      <c r="B204" s="613"/>
      <c r="C204" s="614">
        <v>1956</v>
      </c>
      <c r="D204" s="614">
        <v>954</v>
      </c>
      <c r="E204" s="614">
        <v>0</v>
      </c>
      <c r="F204" s="647">
        <v>0</v>
      </c>
      <c r="G204" s="648">
        <v>0</v>
      </c>
      <c r="H204" s="647">
        <v>1002</v>
      </c>
      <c r="I204" s="648">
        <v>0</v>
      </c>
      <c r="J204" s="647">
        <v>0</v>
      </c>
      <c r="K204" s="648">
        <v>0</v>
      </c>
      <c r="L204" s="647">
        <v>0</v>
      </c>
      <c r="M204" s="648">
        <v>0</v>
      </c>
      <c r="N204" s="648">
        <v>0</v>
      </c>
      <c r="O204" s="612">
        <f t="shared" si="37"/>
        <v>1956</v>
      </c>
      <c r="P204" s="612">
        <f t="shared" si="36"/>
        <v>0</v>
      </c>
      <c r="Q204" s="612"/>
    </row>
    <row r="205" spans="1:17" ht="15">
      <c r="A205" s="613" t="s">
        <v>676</v>
      </c>
      <c r="B205" s="613"/>
      <c r="C205" s="614">
        <v>0</v>
      </c>
      <c r="D205" s="614">
        <v>0</v>
      </c>
      <c r="E205" s="614">
        <v>0</v>
      </c>
      <c r="F205" s="614">
        <v>0</v>
      </c>
      <c r="G205" s="614">
        <v>0</v>
      </c>
      <c r="H205" s="614">
        <v>0</v>
      </c>
      <c r="I205" s="614">
        <v>0</v>
      </c>
      <c r="J205" s="614">
        <v>0</v>
      </c>
      <c r="K205" s="614">
        <v>0</v>
      </c>
      <c r="L205" s="614">
        <v>0</v>
      </c>
      <c r="M205" s="614">
        <v>0</v>
      </c>
      <c r="N205" s="614">
        <v>0</v>
      </c>
      <c r="O205" s="612">
        <f t="shared" si="37"/>
        <v>0</v>
      </c>
      <c r="P205" s="612">
        <f t="shared" si="36"/>
        <v>0</v>
      </c>
      <c r="Q205" s="612"/>
    </row>
    <row r="206" spans="1:17" ht="15">
      <c r="A206" s="616" t="s">
        <v>499</v>
      </c>
      <c r="B206" s="616"/>
      <c r="C206" s="617">
        <f>C203+C205</f>
        <v>1956</v>
      </c>
      <c r="D206" s="617">
        <f aca="true" t="shared" si="50" ref="D206:N206">D203+D205</f>
        <v>954</v>
      </c>
      <c r="E206" s="617">
        <f t="shared" si="50"/>
        <v>0</v>
      </c>
      <c r="F206" s="617">
        <f t="shared" si="50"/>
        <v>0</v>
      </c>
      <c r="G206" s="617">
        <f t="shared" si="50"/>
        <v>0</v>
      </c>
      <c r="H206" s="617">
        <f t="shared" si="50"/>
        <v>1002</v>
      </c>
      <c r="I206" s="617">
        <f t="shared" si="50"/>
        <v>0</v>
      </c>
      <c r="J206" s="617">
        <f t="shared" si="50"/>
        <v>0</v>
      </c>
      <c r="K206" s="617">
        <f t="shared" si="50"/>
        <v>0</v>
      </c>
      <c r="L206" s="617">
        <f t="shared" si="50"/>
        <v>0</v>
      </c>
      <c r="M206" s="617">
        <f t="shared" si="50"/>
        <v>0</v>
      </c>
      <c r="N206" s="617">
        <f t="shared" si="50"/>
        <v>0</v>
      </c>
      <c r="O206" s="612">
        <f t="shared" si="37"/>
        <v>1956</v>
      </c>
      <c r="P206" s="612">
        <f aca="true" t="shared" si="51" ref="P206:P260">O206-C206</f>
        <v>0</v>
      </c>
      <c r="Q206" s="612"/>
    </row>
    <row r="207" spans="1:17" ht="15">
      <c r="A207" s="628" t="s">
        <v>720</v>
      </c>
      <c r="B207" s="623" t="s">
        <v>683</v>
      </c>
      <c r="C207" s="614"/>
      <c r="D207" s="614"/>
      <c r="E207" s="648"/>
      <c r="F207" s="647"/>
      <c r="G207" s="648"/>
      <c r="H207" s="647"/>
      <c r="I207" s="648"/>
      <c r="J207" s="648"/>
      <c r="K207" s="648"/>
      <c r="L207" s="648"/>
      <c r="M207" s="648"/>
      <c r="N207" s="648"/>
      <c r="O207" s="612">
        <f aca="true" t="shared" si="52" ref="O207:O260">SUM(D207:N207)</f>
        <v>0</v>
      </c>
      <c r="P207" s="612">
        <f t="shared" si="51"/>
        <v>0</v>
      </c>
      <c r="Q207" s="612"/>
    </row>
    <row r="208" spans="1:17" ht="15">
      <c r="A208" s="613" t="s">
        <v>48</v>
      </c>
      <c r="B208" s="613"/>
      <c r="C208" s="614">
        <f>SUM(D208:N208)</f>
        <v>60893</v>
      </c>
      <c r="D208" s="614">
        <f>'[1]5.3'!C87-'[2]4.3'!E208-'[2]4.3'!F208-'[2]4.3'!G208-'[2]4.3'!H208-'[2]4.3'!I208-'[2]4.3'!J208-'[2]4.3'!K208-'[2]4.3'!L208-'[2]4.3'!M208-'[2]4.3'!N208</f>
        <v>60543</v>
      </c>
      <c r="E208" s="614"/>
      <c r="F208" s="647"/>
      <c r="G208" s="648"/>
      <c r="H208" s="647">
        <v>350</v>
      </c>
      <c r="I208" s="648"/>
      <c r="J208" s="648"/>
      <c r="K208" s="648"/>
      <c r="L208" s="648"/>
      <c r="M208" s="648"/>
      <c r="N208" s="648"/>
      <c r="O208" s="612">
        <f t="shared" si="52"/>
        <v>60893</v>
      </c>
      <c r="P208" s="612">
        <f t="shared" si="51"/>
        <v>0</v>
      </c>
      <c r="Q208" s="612"/>
    </row>
    <row r="209" spans="1:17" ht="15">
      <c r="A209" s="613" t="s">
        <v>499</v>
      </c>
      <c r="B209" s="613"/>
      <c r="C209" s="614">
        <v>63138</v>
      </c>
      <c r="D209" s="614">
        <v>60543</v>
      </c>
      <c r="E209" s="614">
        <v>0</v>
      </c>
      <c r="F209" s="647">
        <v>0</v>
      </c>
      <c r="G209" s="648">
        <v>0</v>
      </c>
      <c r="H209" s="647">
        <v>350</v>
      </c>
      <c r="I209" s="648">
        <v>0</v>
      </c>
      <c r="J209" s="647">
        <v>0</v>
      </c>
      <c r="K209" s="648">
        <v>0</v>
      </c>
      <c r="L209" s="647">
        <v>0</v>
      </c>
      <c r="M209" s="648">
        <v>0</v>
      </c>
      <c r="N209" s="648">
        <v>2245</v>
      </c>
      <c r="O209" s="612">
        <f t="shared" si="52"/>
        <v>63138</v>
      </c>
      <c r="P209" s="612">
        <f t="shared" si="51"/>
        <v>0</v>
      </c>
      <c r="Q209" s="612"/>
    </row>
    <row r="210" spans="1:17" ht="15">
      <c r="A210" s="613" t="s">
        <v>676</v>
      </c>
      <c r="B210" s="613"/>
      <c r="C210" s="614">
        <v>0</v>
      </c>
      <c r="D210" s="614">
        <v>0</v>
      </c>
      <c r="E210" s="614">
        <v>0</v>
      </c>
      <c r="F210" s="614">
        <v>0</v>
      </c>
      <c r="G210" s="614">
        <v>0</v>
      </c>
      <c r="H210" s="614">
        <v>0</v>
      </c>
      <c r="I210" s="614">
        <v>0</v>
      </c>
      <c r="J210" s="614">
        <v>0</v>
      </c>
      <c r="K210" s="614">
        <v>0</v>
      </c>
      <c r="L210" s="614">
        <v>0</v>
      </c>
      <c r="M210" s="614">
        <v>0</v>
      </c>
      <c r="N210" s="614">
        <v>0</v>
      </c>
      <c r="O210" s="612">
        <f t="shared" si="52"/>
        <v>0</v>
      </c>
      <c r="P210" s="612">
        <f t="shared" si="51"/>
        <v>0</v>
      </c>
      <c r="Q210" s="612"/>
    </row>
    <row r="211" spans="1:17" ht="15">
      <c r="A211" s="616" t="s">
        <v>499</v>
      </c>
      <c r="B211" s="616"/>
      <c r="C211" s="627">
        <f>C209+C210</f>
        <v>63138</v>
      </c>
      <c r="D211" s="627">
        <f aca="true" t="shared" si="53" ref="D211:N211">D209+D210</f>
        <v>60543</v>
      </c>
      <c r="E211" s="627">
        <f t="shared" si="53"/>
        <v>0</v>
      </c>
      <c r="F211" s="627">
        <f t="shared" si="53"/>
        <v>0</v>
      </c>
      <c r="G211" s="627">
        <f t="shared" si="53"/>
        <v>0</v>
      </c>
      <c r="H211" s="627">
        <f t="shared" si="53"/>
        <v>350</v>
      </c>
      <c r="I211" s="627">
        <f t="shared" si="53"/>
        <v>0</v>
      </c>
      <c r="J211" s="627">
        <f t="shared" si="53"/>
        <v>0</v>
      </c>
      <c r="K211" s="627">
        <f t="shared" si="53"/>
        <v>0</v>
      </c>
      <c r="L211" s="627">
        <f t="shared" si="53"/>
        <v>0</v>
      </c>
      <c r="M211" s="627">
        <f t="shared" si="53"/>
        <v>0</v>
      </c>
      <c r="N211" s="627">
        <f t="shared" si="53"/>
        <v>2245</v>
      </c>
      <c r="O211" s="612">
        <f t="shared" si="52"/>
        <v>63138</v>
      </c>
      <c r="P211" s="612">
        <f t="shared" si="51"/>
        <v>0</v>
      </c>
      <c r="Q211" s="612"/>
    </row>
    <row r="212" spans="1:17" ht="15">
      <c r="A212" s="628" t="s">
        <v>721</v>
      </c>
      <c r="B212" s="623" t="s">
        <v>674</v>
      </c>
      <c r="C212" s="614"/>
      <c r="D212" s="614"/>
      <c r="E212" s="648"/>
      <c r="F212" s="647"/>
      <c r="G212" s="648"/>
      <c r="H212" s="647"/>
      <c r="I212" s="648"/>
      <c r="J212" s="648"/>
      <c r="K212" s="648"/>
      <c r="L212" s="648"/>
      <c r="M212" s="648"/>
      <c r="N212" s="648"/>
      <c r="O212" s="612">
        <f t="shared" si="52"/>
        <v>0</v>
      </c>
      <c r="P212" s="612">
        <f t="shared" si="51"/>
        <v>0</v>
      </c>
      <c r="Q212" s="612"/>
    </row>
    <row r="213" spans="1:17" ht="15">
      <c r="A213" s="613" t="s">
        <v>48</v>
      </c>
      <c r="B213" s="613"/>
      <c r="C213" s="614">
        <f>SUM(D213:N213)</f>
        <v>23209</v>
      </c>
      <c r="D213" s="614">
        <f>'[1]5.3'!C89-'[2]4.3'!E213-'[2]4.3'!F213-'[2]4.3'!G213-'[2]4.3'!H213-'[2]4.3'!I213-'[2]4.3'!J213-'[2]4.3'!K213-'[2]4.3'!L213-'[2]4.3'!M213-'[2]4.3'!N213</f>
        <v>23158</v>
      </c>
      <c r="E213" s="614"/>
      <c r="F213" s="647"/>
      <c r="G213" s="648"/>
      <c r="H213" s="647">
        <v>51</v>
      </c>
      <c r="I213" s="648"/>
      <c r="J213" s="648"/>
      <c r="K213" s="648"/>
      <c r="L213" s="648"/>
      <c r="M213" s="648"/>
      <c r="N213" s="648"/>
      <c r="O213" s="612">
        <f t="shared" si="52"/>
        <v>23209</v>
      </c>
      <c r="P213" s="612">
        <f t="shared" si="51"/>
        <v>0</v>
      </c>
      <c r="Q213" s="612"/>
    </row>
    <row r="214" spans="1:17" ht="15">
      <c r="A214" s="613" t="s">
        <v>499</v>
      </c>
      <c r="B214" s="613"/>
      <c r="C214" s="614">
        <v>23939</v>
      </c>
      <c r="D214" s="614">
        <v>23158</v>
      </c>
      <c r="E214" s="614">
        <v>0</v>
      </c>
      <c r="F214" s="647">
        <v>0</v>
      </c>
      <c r="G214" s="648">
        <v>0</v>
      </c>
      <c r="H214" s="647">
        <v>51</v>
      </c>
      <c r="I214" s="648">
        <v>0</v>
      </c>
      <c r="J214" s="647">
        <v>0</v>
      </c>
      <c r="K214" s="648">
        <v>0</v>
      </c>
      <c r="L214" s="647">
        <v>0</v>
      </c>
      <c r="M214" s="648">
        <v>0</v>
      </c>
      <c r="N214" s="648">
        <v>730</v>
      </c>
      <c r="O214" s="612">
        <f t="shared" si="52"/>
        <v>23939</v>
      </c>
      <c r="P214" s="612">
        <f t="shared" si="51"/>
        <v>0</v>
      </c>
      <c r="Q214" s="612"/>
    </row>
    <row r="215" spans="1:17" ht="15">
      <c r="A215" s="613" t="s">
        <v>676</v>
      </c>
      <c r="B215" s="613"/>
      <c r="C215" s="614">
        <v>0</v>
      </c>
      <c r="D215" s="614">
        <v>0</v>
      </c>
      <c r="E215" s="614">
        <v>0</v>
      </c>
      <c r="F215" s="614">
        <v>0</v>
      </c>
      <c r="G215" s="614">
        <v>0</v>
      </c>
      <c r="H215" s="614">
        <v>0</v>
      </c>
      <c r="I215" s="614">
        <v>0</v>
      </c>
      <c r="J215" s="614">
        <v>0</v>
      </c>
      <c r="K215" s="614">
        <v>0</v>
      </c>
      <c r="L215" s="614">
        <v>0</v>
      </c>
      <c r="M215" s="614">
        <v>0</v>
      </c>
      <c r="N215" s="614">
        <v>0</v>
      </c>
      <c r="O215" s="612">
        <f t="shared" si="52"/>
        <v>0</v>
      </c>
      <c r="P215" s="612">
        <f t="shared" si="51"/>
        <v>0</v>
      </c>
      <c r="Q215" s="612"/>
    </row>
    <row r="216" spans="1:17" ht="15">
      <c r="A216" s="616" t="s">
        <v>499</v>
      </c>
      <c r="B216" s="616"/>
      <c r="C216" s="627">
        <f>C214+C215</f>
        <v>23939</v>
      </c>
      <c r="D216" s="627">
        <f aca="true" t="shared" si="54" ref="D216:N216">D214+D215</f>
        <v>23158</v>
      </c>
      <c r="E216" s="627">
        <f t="shared" si="54"/>
        <v>0</v>
      </c>
      <c r="F216" s="627">
        <f t="shared" si="54"/>
        <v>0</v>
      </c>
      <c r="G216" s="627">
        <f t="shared" si="54"/>
        <v>0</v>
      </c>
      <c r="H216" s="627">
        <f t="shared" si="54"/>
        <v>51</v>
      </c>
      <c r="I216" s="627">
        <f t="shared" si="54"/>
        <v>0</v>
      </c>
      <c r="J216" s="627">
        <f t="shared" si="54"/>
        <v>0</v>
      </c>
      <c r="K216" s="627">
        <f t="shared" si="54"/>
        <v>0</v>
      </c>
      <c r="L216" s="627">
        <f t="shared" si="54"/>
        <v>0</v>
      </c>
      <c r="M216" s="627">
        <f t="shared" si="54"/>
        <v>0</v>
      </c>
      <c r="N216" s="627">
        <f t="shared" si="54"/>
        <v>730</v>
      </c>
      <c r="O216" s="612">
        <f t="shared" si="52"/>
        <v>23939</v>
      </c>
      <c r="P216" s="612">
        <f t="shared" si="51"/>
        <v>0</v>
      </c>
      <c r="Q216" s="612"/>
    </row>
    <row r="217" spans="1:17" ht="15">
      <c r="A217" s="628" t="s">
        <v>722</v>
      </c>
      <c r="B217" s="623" t="s">
        <v>674</v>
      </c>
      <c r="C217" s="614"/>
      <c r="D217" s="614"/>
      <c r="E217" s="648"/>
      <c r="F217" s="647"/>
      <c r="G217" s="648"/>
      <c r="H217" s="647"/>
      <c r="I217" s="648"/>
      <c r="J217" s="648"/>
      <c r="K217" s="648"/>
      <c r="L217" s="648"/>
      <c r="M217" s="648"/>
      <c r="N217" s="648"/>
      <c r="O217" s="612">
        <f t="shared" si="52"/>
        <v>0</v>
      </c>
      <c r="P217" s="612">
        <f t="shared" si="51"/>
        <v>0</v>
      </c>
      <c r="Q217" s="612"/>
    </row>
    <row r="218" spans="1:17" ht="15">
      <c r="A218" s="613" t="s">
        <v>48</v>
      </c>
      <c r="B218" s="613"/>
      <c r="C218" s="614">
        <f>SUM(D218:N218)</f>
        <v>20195</v>
      </c>
      <c r="D218" s="614">
        <f>'[1]5.3'!C91-'[2]4.3'!E218-'[2]4.3'!F218-'[2]4.3'!G218-'[2]4.3'!H218-'[2]4.3'!I218-'[2]4.3'!J218-'[2]4.3'!K218-'[2]4.3'!L218-'[2]4.3'!M218-'[2]4.3'!N218</f>
        <v>20195</v>
      </c>
      <c r="E218" s="614"/>
      <c r="F218" s="647"/>
      <c r="G218" s="648"/>
      <c r="H218" s="647"/>
      <c r="I218" s="648"/>
      <c r="J218" s="648"/>
      <c r="K218" s="648"/>
      <c r="L218" s="648"/>
      <c r="M218" s="648"/>
      <c r="N218" s="648"/>
      <c r="O218" s="612">
        <f t="shared" si="52"/>
        <v>20195</v>
      </c>
      <c r="P218" s="612">
        <f t="shared" si="51"/>
        <v>0</v>
      </c>
      <c r="Q218" s="612"/>
    </row>
    <row r="219" spans="1:17" ht="15">
      <c r="A219" s="613" t="s">
        <v>499</v>
      </c>
      <c r="B219" s="613"/>
      <c r="C219" s="614">
        <v>20195</v>
      </c>
      <c r="D219" s="614">
        <v>20195</v>
      </c>
      <c r="E219" s="614">
        <v>0</v>
      </c>
      <c r="F219" s="647">
        <v>0</v>
      </c>
      <c r="G219" s="648">
        <v>0</v>
      </c>
      <c r="H219" s="647">
        <v>0</v>
      </c>
      <c r="I219" s="648">
        <v>0</v>
      </c>
      <c r="J219" s="647">
        <v>0</v>
      </c>
      <c r="K219" s="648">
        <v>0</v>
      </c>
      <c r="L219" s="647">
        <v>0</v>
      </c>
      <c r="M219" s="648">
        <v>0</v>
      </c>
      <c r="N219" s="648">
        <v>0</v>
      </c>
      <c r="O219" s="612">
        <f t="shared" si="52"/>
        <v>20195</v>
      </c>
      <c r="P219" s="612">
        <f t="shared" si="51"/>
        <v>0</v>
      </c>
      <c r="Q219" s="612"/>
    </row>
    <row r="220" spans="1:17" ht="15">
      <c r="A220" s="613" t="s">
        <v>676</v>
      </c>
      <c r="B220" s="613"/>
      <c r="C220" s="614">
        <v>0</v>
      </c>
      <c r="D220" s="614">
        <v>0</v>
      </c>
      <c r="E220" s="614">
        <v>0</v>
      </c>
      <c r="F220" s="614">
        <v>0</v>
      </c>
      <c r="G220" s="614">
        <v>0</v>
      </c>
      <c r="H220" s="614">
        <v>0</v>
      </c>
      <c r="I220" s="614">
        <v>0</v>
      </c>
      <c r="J220" s="614">
        <v>0</v>
      </c>
      <c r="K220" s="614">
        <v>0</v>
      </c>
      <c r="L220" s="614">
        <v>0</v>
      </c>
      <c r="M220" s="614">
        <v>0</v>
      </c>
      <c r="N220" s="614">
        <v>0</v>
      </c>
      <c r="O220" s="612">
        <f t="shared" si="52"/>
        <v>0</v>
      </c>
      <c r="P220" s="612">
        <f t="shared" si="51"/>
        <v>0</v>
      </c>
      <c r="Q220" s="612"/>
    </row>
    <row r="221" spans="1:17" ht="15">
      <c r="A221" s="616" t="s">
        <v>499</v>
      </c>
      <c r="B221" s="616"/>
      <c r="C221" s="617">
        <f>C218+C220</f>
        <v>20195</v>
      </c>
      <c r="D221" s="617">
        <f aca="true" t="shared" si="55" ref="D221:N221">D218+D220</f>
        <v>20195</v>
      </c>
      <c r="E221" s="617">
        <f t="shared" si="55"/>
        <v>0</v>
      </c>
      <c r="F221" s="617">
        <f t="shared" si="55"/>
        <v>0</v>
      </c>
      <c r="G221" s="617">
        <f t="shared" si="55"/>
        <v>0</v>
      </c>
      <c r="H221" s="617">
        <f t="shared" si="55"/>
        <v>0</v>
      </c>
      <c r="I221" s="617">
        <f t="shared" si="55"/>
        <v>0</v>
      </c>
      <c r="J221" s="617">
        <f t="shared" si="55"/>
        <v>0</v>
      </c>
      <c r="K221" s="617">
        <f t="shared" si="55"/>
        <v>0</v>
      </c>
      <c r="L221" s="617">
        <f t="shared" si="55"/>
        <v>0</v>
      </c>
      <c r="M221" s="617">
        <f t="shared" si="55"/>
        <v>0</v>
      </c>
      <c r="N221" s="617">
        <f t="shared" si="55"/>
        <v>0</v>
      </c>
      <c r="O221" s="612">
        <f t="shared" si="52"/>
        <v>20195</v>
      </c>
      <c r="P221" s="612">
        <f t="shared" si="51"/>
        <v>0</v>
      </c>
      <c r="Q221" s="612"/>
    </row>
    <row r="222" spans="1:17" ht="15">
      <c r="A222" s="628" t="s">
        <v>723</v>
      </c>
      <c r="B222" s="623" t="s">
        <v>674</v>
      </c>
      <c r="C222" s="614"/>
      <c r="D222" s="614"/>
      <c r="E222" s="648"/>
      <c r="F222" s="647"/>
      <c r="G222" s="648"/>
      <c r="H222" s="647"/>
      <c r="I222" s="648"/>
      <c r="J222" s="648"/>
      <c r="K222" s="648"/>
      <c r="L222" s="648"/>
      <c r="M222" s="648"/>
      <c r="N222" s="648"/>
      <c r="O222" s="612">
        <f t="shared" si="52"/>
        <v>0</v>
      </c>
      <c r="P222" s="612">
        <f t="shared" si="51"/>
        <v>0</v>
      </c>
      <c r="Q222" s="612"/>
    </row>
    <row r="223" spans="1:17" ht="15">
      <c r="A223" s="613" t="s">
        <v>48</v>
      </c>
      <c r="B223" s="613"/>
      <c r="C223" s="614">
        <f>SUM(D223:N223)</f>
        <v>11656</v>
      </c>
      <c r="D223" s="614">
        <f>'[1]5.3'!C93-'[2]4.3'!E223-'[2]4.3'!F223-'[2]4.3'!G223-'[2]4.3'!H223-'[2]4.3'!I223-'[2]4.3'!J223-'[2]4.3'!K223-'[2]4.3'!L223-'[2]4.3'!M223-'[2]4.3'!N223</f>
        <v>11656</v>
      </c>
      <c r="E223" s="614"/>
      <c r="F223" s="647"/>
      <c r="G223" s="648"/>
      <c r="H223" s="647"/>
      <c r="I223" s="648"/>
      <c r="J223" s="648"/>
      <c r="K223" s="648"/>
      <c r="L223" s="648"/>
      <c r="M223" s="648"/>
      <c r="N223" s="648"/>
      <c r="O223" s="612">
        <f t="shared" si="52"/>
        <v>11656</v>
      </c>
      <c r="P223" s="612">
        <f t="shared" si="51"/>
        <v>0</v>
      </c>
      <c r="Q223" s="612"/>
    </row>
    <row r="224" spans="1:17" ht="15">
      <c r="A224" s="613" t="s">
        <v>499</v>
      </c>
      <c r="B224" s="613"/>
      <c r="C224" s="614">
        <v>11656</v>
      </c>
      <c r="D224" s="614">
        <v>11656</v>
      </c>
      <c r="E224" s="614">
        <v>0</v>
      </c>
      <c r="F224" s="647">
        <v>0</v>
      </c>
      <c r="G224" s="648">
        <v>0</v>
      </c>
      <c r="H224" s="647">
        <v>0</v>
      </c>
      <c r="I224" s="648">
        <v>0</v>
      </c>
      <c r="J224" s="647">
        <v>0</v>
      </c>
      <c r="K224" s="648">
        <v>0</v>
      </c>
      <c r="L224" s="647">
        <v>0</v>
      </c>
      <c r="M224" s="648">
        <v>0</v>
      </c>
      <c r="N224" s="648">
        <v>0</v>
      </c>
      <c r="O224" s="612">
        <f t="shared" si="52"/>
        <v>11656</v>
      </c>
      <c r="P224" s="612">
        <f t="shared" si="51"/>
        <v>0</v>
      </c>
      <c r="Q224" s="612"/>
    </row>
    <row r="225" spans="1:17" ht="15">
      <c r="A225" s="613" t="s">
        <v>676</v>
      </c>
      <c r="B225" s="613"/>
      <c r="C225" s="614">
        <v>0</v>
      </c>
      <c r="D225" s="614">
        <v>0</v>
      </c>
      <c r="E225" s="614">
        <v>0</v>
      </c>
      <c r="F225" s="614">
        <v>0</v>
      </c>
      <c r="G225" s="614">
        <v>0</v>
      </c>
      <c r="H225" s="614">
        <v>0</v>
      </c>
      <c r="I225" s="614">
        <v>0</v>
      </c>
      <c r="J225" s="614">
        <v>0</v>
      </c>
      <c r="K225" s="614">
        <v>0</v>
      </c>
      <c r="L225" s="614">
        <v>0</v>
      </c>
      <c r="M225" s="614">
        <v>0</v>
      </c>
      <c r="N225" s="614">
        <v>0</v>
      </c>
      <c r="O225" s="612">
        <f t="shared" si="52"/>
        <v>0</v>
      </c>
      <c r="P225" s="612">
        <f t="shared" si="51"/>
        <v>0</v>
      </c>
      <c r="Q225" s="612"/>
    </row>
    <row r="226" spans="1:17" ht="15">
      <c r="A226" s="616" t="s">
        <v>499</v>
      </c>
      <c r="B226" s="616"/>
      <c r="C226" s="617">
        <f>C223+C225</f>
        <v>11656</v>
      </c>
      <c r="D226" s="617">
        <f aca="true" t="shared" si="56" ref="D226:N226">D223+D225</f>
        <v>11656</v>
      </c>
      <c r="E226" s="617">
        <f t="shared" si="56"/>
        <v>0</v>
      </c>
      <c r="F226" s="617">
        <f t="shared" si="56"/>
        <v>0</v>
      </c>
      <c r="G226" s="617">
        <f t="shared" si="56"/>
        <v>0</v>
      </c>
      <c r="H226" s="617">
        <f t="shared" si="56"/>
        <v>0</v>
      </c>
      <c r="I226" s="617">
        <f t="shared" si="56"/>
        <v>0</v>
      </c>
      <c r="J226" s="617">
        <f t="shared" si="56"/>
        <v>0</v>
      </c>
      <c r="K226" s="617">
        <f t="shared" si="56"/>
        <v>0</v>
      </c>
      <c r="L226" s="617">
        <f t="shared" si="56"/>
        <v>0</v>
      </c>
      <c r="M226" s="617">
        <f t="shared" si="56"/>
        <v>0</v>
      </c>
      <c r="N226" s="617">
        <f t="shared" si="56"/>
        <v>0</v>
      </c>
      <c r="O226" s="612">
        <f t="shared" si="52"/>
        <v>11656</v>
      </c>
      <c r="P226" s="612">
        <f t="shared" si="51"/>
        <v>0</v>
      </c>
      <c r="Q226" s="612"/>
    </row>
    <row r="227" spans="1:17" ht="15">
      <c r="A227" s="628" t="s">
        <v>724</v>
      </c>
      <c r="B227" s="623" t="s">
        <v>674</v>
      </c>
      <c r="C227" s="614"/>
      <c r="D227" s="614"/>
      <c r="E227" s="648"/>
      <c r="F227" s="647"/>
      <c r="G227" s="648"/>
      <c r="H227" s="647"/>
      <c r="I227" s="648"/>
      <c r="J227" s="648"/>
      <c r="K227" s="648"/>
      <c r="L227" s="648"/>
      <c r="M227" s="648"/>
      <c r="N227" s="648"/>
      <c r="O227" s="612">
        <f t="shared" si="52"/>
        <v>0</v>
      </c>
      <c r="P227" s="612">
        <f t="shared" si="51"/>
        <v>0</v>
      </c>
      <c r="Q227" s="612"/>
    </row>
    <row r="228" spans="1:17" ht="15">
      <c r="A228" s="613" t="s">
        <v>48</v>
      </c>
      <c r="B228" s="613"/>
      <c r="C228" s="614">
        <f>SUM(D228:N228)</f>
        <v>6291</v>
      </c>
      <c r="D228" s="614">
        <f>'[1]5.3'!C95-'[2]4.3'!E228-'[2]4.3'!F228-'[2]4.3'!G228-'[2]4.3'!H228-'[2]4.3'!I228-'[2]4.3'!J228-'[2]4.3'!K228-'[2]4.3'!L228-'[2]4.3'!M228-'[2]4.3'!N228</f>
        <v>6291</v>
      </c>
      <c r="E228" s="614"/>
      <c r="F228" s="647"/>
      <c r="G228" s="648"/>
      <c r="H228" s="647"/>
      <c r="I228" s="648"/>
      <c r="J228" s="648"/>
      <c r="K228" s="648"/>
      <c r="L228" s="648"/>
      <c r="M228" s="648"/>
      <c r="N228" s="648"/>
      <c r="O228" s="612">
        <f t="shared" si="52"/>
        <v>6291</v>
      </c>
      <c r="P228" s="612">
        <f t="shared" si="51"/>
        <v>0</v>
      </c>
      <c r="Q228" s="612"/>
    </row>
    <row r="229" spans="1:17" ht="15">
      <c r="A229" s="613" t="s">
        <v>499</v>
      </c>
      <c r="B229" s="613"/>
      <c r="C229" s="614">
        <v>6291</v>
      </c>
      <c r="D229" s="614">
        <v>6291</v>
      </c>
      <c r="E229" s="614">
        <v>0</v>
      </c>
      <c r="F229" s="647">
        <v>0</v>
      </c>
      <c r="G229" s="648">
        <v>0</v>
      </c>
      <c r="H229" s="647">
        <v>0</v>
      </c>
      <c r="I229" s="648">
        <v>0</v>
      </c>
      <c r="J229" s="647">
        <v>0</v>
      </c>
      <c r="K229" s="648">
        <v>0</v>
      </c>
      <c r="L229" s="647">
        <v>0</v>
      </c>
      <c r="M229" s="648">
        <v>0</v>
      </c>
      <c r="N229" s="648">
        <v>0</v>
      </c>
      <c r="O229" s="612">
        <f t="shared" si="52"/>
        <v>6291</v>
      </c>
      <c r="P229" s="612">
        <f t="shared" si="51"/>
        <v>0</v>
      </c>
      <c r="Q229" s="612"/>
    </row>
    <row r="230" spans="1:17" ht="15">
      <c r="A230" s="613" t="s">
        <v>676</v>
      </c>
      <c r="B230" s="613"/>
      <c r="C230" s="614">
        <v>0</v>
      </c>
      <c r="D230" s="614"/>
      <c r="E230" s="614"/>
      <c r="F230" s="647"/>
      <c r="G230" s="648"/>
      <c r="H230" s="647"/>
      <c r="I230" s="648"/>
      <c r="J230" s="647"/>
      <c r="K230" s="648"/>
      <c r="L230" s="647"/>
      <c r="M230" s="648"/>
      <c r="N230" s="648"/>
      <c r="O230" s="612">
        <f t="shared" si="52"/>
        <v>0</v>
      </c>
      <c r="P230" s="612">
        <f t="shared" si="51"/>
        <v>0</v>
      </c>
      <c r="Q230" s="612"/>
    </row>
    <row r="231" spans="1:17" ht="15">
      <c r="A231" s="616" t="s">
        <v>499</v>
      </c>
      <c r="B231" s="616"/>
      <c r="C231" s="617">
        <f>C228+C230</f>
        <v>6291</v>
      </c>
      <c r="D231" s="617">
        <f aca="true" t="shared" si="57" ref="D231:N231">D228+D230</f>
        <v>6291</v>
      </c>
      <c r="E231" s="617">
        <f t="shared" si="57"/>
        <v>0</v>
      </c>
      <c r="F231" s="617">
        <f t="shared" si="57"/>
        <v>0</v>
      </c>
      <c r="G231" s="617">
        <f t="shared" si="57"/>
        <v>0</v>
      </c>
      <c r="H231" s="617">
        <f t="shared" si="57"/>
        <v>0</v>
      </c>
      <c r="I231" s="617">
        <f t="shared" si="57"/>
        <v>0</v>
      </c>
      <c r="J231" s="617">
        <f t="shared" si="57"/>
        <v>0</v>
      </c>
      <c r="K231" s="617">
        <f t="shared" si="57"/>
        <v>0</v>
      </c>
      <c r="L231" s="617">
        <f t="shared" si="57"/>
        <v>0</v>
      </c>
      <c r="M231" s="617">
        <f t="shared" si="57"/>
        <v>0</v>
      </c>
      <c r="N231" s="617">
        <f t="shared" si="57"/>
        <v>0</v>
      </c>
      <c r="O231" s="612">
        <f t="shared" si="52"/>
        <v>6291</v>
      </c>
      <c r="P231" s="612">
        <f t="shared" si="51"/>
        <v>0</v>
      </c>
      <c r="Q231" s="612"/>
    </row>
    <row r="232" spans="1:17" ht="15">
      <c r="A232" s="628" t="s">
        <v>725</v>
      </c>
      <c r="B232" s="623" t="s">
        <v>674</v>
      </c>
      <c r="C232" s="614"/>
      <c r="D232" s="614"/>
      <c r="E232" s="648"/>
      <c r="F232" s="647"/>
      <c r="G232" s="648"/>
      <c r="H232" s="647"/>
      <c r="I232" s="648"/>
      <c r="J232" s="648"/>
      <c r="K232" s="648"/>
      <c r="L232" s="648"/>
      <c r="M232" s="648"/>
      <c r="N232" s="648"/>
      <c r="O232" s="612">
        <f t="shared" si="52"/>
        <v>0</v>
      </c>
      <c r="P232" s="612">
        <f t="shared" si="51"/>
        <v>0</v>
      </c>
      <c r="Q232" s="612"/>
    </row>
    <row r="233" spans="1:17" ht="15">
      <c r="A233" s="613" t="s">
        <v>48</v>
      </c>
      <c r="B233" s="613"/>
      <c r="C233" s="614">
        <f>SUM(D233:N233)</f>
        <v>39</v>
      </c>
      <c r="D233" s="614">
        <f>'[1]5.3'!C97-'[2]4.3'!E233-'[2]4.3'!F233-'[2]4.3'!G233-'[2]4.3'!H233-'[2]4.3'!I233-'[2]4.3'!J233-'[2]4.3'!K233-'[2]4.3'!L233-'[2]4.3'!M233-'[2]4.3'!N233</f>
        <v>39</v>
      </c>
      <c r="E233" s="614"/>
      <c r="F233" s="647"/>
      <c r="G233" s="648"/>
      <c r="H233" s="647"/>
      <c r="I233" s="648"/>
      <c r="J233" s="648"/>
      <c r="K233" s="648"/>
      <c r="L233" s="648"/>
      <c r="M233" s="648"/>
      <c r="N233" s="648"/>
      <c r="O233" s="612">
        <f t="shared" si="52"/>
        <v>39</v>
      </c>
      <c r="P233" s="612">
        <f t="shared" si="51"/>
        <v>0</v>
      </c>
      <c r="Q233" s="612"/>
    </row>
    <row r="234" spans="1:17" ht="15">
      <c r="A234" s="613" t="s">
        <v>499</v>
      </c>
      <c r="B234" s="613"/>
      <c r="C234" s="614">
        <v>39</v>
      </c>
      <c r="D234" s="614">
        <v>39</v>
      </c>
      <c r="E234" s="614">
        <v>0</v>
      </c>
      <c r="F234" s="647">
        <v>0</v>
      </c>
      <c r="G234" s="648">
        <v>0</v>
      </c>
      <c r="H234" s="647">
        <v>0</v>
      </c>
      <c r="I234" s="648">
        <v>0</v>
      </c>
      <c r="J234" s="647">
        <v>0</v>
      </c>
      <c r="K234" s="648">
        <v>0</v>
      </c>
      <c r="L234" s="647">
        <v>0</v>
      </c>
      <c r="M234" s="648">
        <v>0</v>
      </c>
      <c r="N234" s="648">
        <v>0</v>
      </c>
      <c r="O234" s="612">
        <f t="shared" si="52"/>
        <v>39</v>
      </c>
      <c r="P234" s="612">
        <f t="shared" si="51"/>
        <v>0</v>
      </c>
      <c r="Q234" s="612"/>
    </row>
    <row r="235" spans="1:17" ht="15">
      <c r="A235" s="613" t="s">
        <v>676</v>
      </c>
      <c r="B235" s="613"/>
      <c r="C235" s="614">
        <v>0</v>
      </c>
      <c r="D235" s="614"/>
      <c r="E235" s="614"/>
      <c r="F235" s="647"/>
      <c r="G235" s="648"/>
      <c r="H235" s="647"/>
      <c r="I235" s="648"/>
      <c r="J235" s="647"/>
      <c r="K235" s="648"/>
      <c r="L235" s="647"/>
      <c r="M235" s="648"/>
      <c r="N235" s="648"/>
      <c r="O235" s="612">
        <f t="shared" si="52"/>
        <v>0</v>
      </c>
      <c r="P235" s="612">
        <f t="shared" si="51"/>
        <v>0</v>
      </c>
      <c r="Q235" s="612"/>
    </row>
    <row r="236" spans="1:17" ht="15">
      <c r="A236" s="616" t="s">
        <v>499</v>
      </c>
      <c r="B236" s="616"/>
      <c r="C236" s="617">
        <f>C233+C235</f>
        <v>39</v>
      </c>
      <c r="D236" s="617">
        <f aca="true" t="shared" si="58" ref="D236:N236">D233+D235</f>
        <v>39</v>
      </c>
      <c r="E236" s="617">
        <f t="shared" si="58"/>
        <v>0</v>
      </c>
      <c r="F236" s="617">
        <f t="shared" si="58"/>
        <v>0</v>
      </c>
      <c r="G236" s="617">
        <f t="shared" si="58"/>
        <v>0</v>
      </c>
      <c r="H236" s="617">
        <f t="shared" si="58"/>
        <v>0</v>
      </c>
      <c r="I236" s="617">
        <f t="shared" si="58"/>
        <v>0</v>
      </c>
      <c r="J236" s="617">
        <f t="shared" si="58"/>
        <v>0</v>
      </c>
      <c r="K236" s="617">
        <f t="shared" si="58"/>
        <v>0</v>
      </c>
      <c r="L236" s="617">
        <f t="shared" si="58"/>
        <v>0</v>
      </c>
      <c r="M236" s="617">
        <f t="shared" si="58"/>
        <v>0</v>
      </c>
      <c r="N236" s="617">
        <f t="shared" si="58"/>
        <v>0</v>
      </c>
      <c r="O236" s="612">
        <f t="shared" si="52"/>
        <v>39</v>
      </c>
      <c r="P236" s="612">
        <f t="shared" si="51"/>
        <v>0</v>
      </c>
      <c r="Q236" s="612"/>
    </row>
    <row r="237" spans="1:17" ht="15">
      <c r="A237" s="628" t="s">
        <v>726</v>
      </c>
      <c r="B237" s="623" t="s">
        <v>674</v>
      </c>
      <c r="C237" s="614"/>
      <c r="D237" s="614"/>
      <c r="E237" s="648"/>
      <c r="F237" s="647"/>
      <c r="G237" s="648"/>
      <c r="H237" s="647"/>
      <c r="I237" s="648"/>
      <c r="J237" s="648"/>
      <c r="K237" s="648"/>
      <c r="L237" s="648"/>
      <c r="M237" s="648"/>
      <c r="N237" s="648"/>
      <c r="O237" s="612">
        <f t="shared" si="52"/>
        <v>0</v>
      </c>
      <c r="P237" s="612">
        <f t="shared" si="51"/>
        <v>0</v>
      </c>
      <c r="Q237" s="612"/>
    </row>
    <row r="238" spans="1:17" ht="15">
      <c r="A238" s="613" t="s">
        <v>48</v>
      </c>
      <c r="B238" s="613"/>
      <c r="C238" s="614">
        <f>SUM(D238:N238)</f>
        <v>1956</v>
      </c>
      <c r="D238" s="614">
        <f>'[1]5.3'!C99-'[2]4.3'!E238-'[2]4.3'!F238-'[2]4.3'!G238-'[2]4.3'!H238-'[2]4.3'!I238-'[2]4.3'!J238-'[2]4.3'!K238-'[2]4.3'!L238-'[2]4.3'!M238-'[2]4.3'!N238</f>
        <v>76</v>
      </c>
      <c r="E238" s="614"/>
      <c r="F238" s="647"/>
      <c r="G238" s="648"/>
      <c r="H238" s="647">
        <v>1880</v>
      </c>
      <c r="I238" s="648"/>
      <c r="J238" s="648"/>
      <c r="K238" s="648"/>
      <c r="L238" s="648"/>
      <c r="M238" s="648"/>
      <c r="N238" s="648"/>
      <c r="O238" s="612">
        <f t="shared" si="52"/>
        <v>1956</v>
      </c>
      <c r="P238" s="612">
        <f t="shared" si="51"/>
        <v>0</v>
      </c>
      <c r="Q238" s="612"/>
    </row>
    <row r="239" spans="1:17" ht="15">
      <c r="A239" s="613" t="s">
        <v>499</v>
      </c>
      <c r="B239" s="613"/>
      <c r="C239" s="614">
        <v>1956</v>
      </c>
      <c r="D239" s="614">
        <v>76</v>
      </c>
      <c r="E239" s="614">
        <v>0</v>
      </c>
      <c r="F239" s="647">
        <v>0</v>
      </c>
      <c r="G239" s="648">
        <v>0</v>
      </c>
      <c r="H239" s="647">
        <v>1880</v>
      </c>
      <c r="I239" s="648">
        <v>0</v>
      </c>
      <c r="J239" s="647">
        <v>0</v>
      </c>
      <c r="K239" s="648">
        <v>0</v>
      </c>
      <c r="L239" s="647">
        <v>0</v>
      </c>
      <c r="M239" s="648">
        <v>0</v>
      </c>
      <c r="N239" s="648">
        <v>0</v>
      </c>
      <c r="O239" s="612">
        <f t="shared" si="52"/>
        <v>1956</v>
      </c>
      <c r="P239" s="612">
        <f t="shared" si="51"/>
        <v>0</v>
      </c>
      <c r="Q239" s="612"/>
    </row>
    <row r="240" spans="1:17" ht="15">
      <c r="A240" s="613" t="s">
        <v>676</v>
      </c>
      <c r="B240" s="613"/>
      <c r="C240" s="614">
        <v>0</v>
      </c>
      <c r="D240" s="614"/>
      <c r="E240" s="614"/>
      <c r="F240" s="647"/>
      <c r="G240" s="648"/>
      <c r="H240" s="647"/>
      <c r="I240" s="648"/>
      <c r="J240" s="647"/>
      <c r="K240" s="648"/>
      <c r="L240" s="647"/>
      <c r="M240" s="648"/>
      <c r="N240" s="648"/>
      <c r="O240" s="612">
        <f t="shared" si="52"/>
        <v>0</v>
      </c>
      <c r="P240" s="612">
        <f t="shared" si="51"/>
        <v>0</v>
      </c>
      <c r="Q240" s="612"/>
    </row>
    <row r="241" spans="1:17" ht="15">
      <c r="A241" s="616" t="s">
        <v>499</v>
      </c>
      <c r="B241" s="616"/>
      <c r="C241" s="617">
        <f>C238+C240</f>
        <v>1956</v>
      </c>
      <c r="D241" s="617">
        <f aca="true" t="shared" si="59" ref="D241:N241">D238+D240</f>
        <v>76</v>
      </c>
      <c r="E241" s="617">
        <f t="shared" si="59"/>
        <v>0</v>
      </c>
      <c r="F241" s="617">
        <f t="shared" si="59"/>
        <v>0</v>
      </c>
      <c r="G241" s="617">
        <f t="shared" si="59"/>
        <v>0</v>
      </c>
      <c r="H241" s="617">
        <f t="shared" si="59"/>
        <v>1880</v>
      </c>
      <c r="I241" s="617">
        <f t="shared" si="59"/>
        <v>0</v>
      </c>
      <c r="J241" s="617">
        <f t="shared" si="59"/>
        <v>0</v>
      </c>
      <c r="K241" s="617">
        <f t="shared" si="59"/>
        <v>0</v>
      </c>
      <c r="L241" s="617">
        <f t="shared" si="59"/>
        <v>0</v>
      </c>
      <c r="M241" s="617">
        <f t="shared" si="59"/>
        <v>0</v>
      </c>
      <c r="N241" s="617">
        <f t="shared" si="59"/>
        <v>0</v>
      </c>
      <c r="O241" s="612">
        <f t="shared" si="52"/>
        <v>1956</v>
      </c>
      <c r="P241" s="612">
        <f t="shared" si="51"/>
        <v>0</v>
      </c>
      <c r="Q241" s="612"/>
    </row>
    <row r="242" spans="1:17" s="655" customFormat="1" ht="15">
      <c r="A242" s="621" t="s">
        <v>727</v>
      </c>
      <c r="B242" s="651"/>
      <c r="C242" s="652"/>
      <c r="D242" s="653"/>
      <c r="E242" s="654"/>
      <c r="F242" s="653"/>
      <c r="G242" s="654"/>
      <c r="H242" s="653"/>
      <c r="I242" s="654"/>
      <c r="J242" s="654"/>
      <c r="K242" s="654"/>
      <c r="L242" s="654"/>
      <c r="M242" s="654"/>
      <c r="N242" s="654"/>
      <c r="O242" s="612">
        <f t="shared" si="52"/>
        <v>0</v>
      </c>
      <c r="P242" s="612">
        <f t="shared" si="51"/>
        <v>0</v>
      </c>
      <c r="Q242" s="612"/>
    </row>
    <row r="243" spans="1:17" s="660" customFormat="1" ht="15">
      <c r="A243" s="656" t="s">
        <v>48</v>
      </c>
      <c r="B243" s="657"/>
      <c r="C243" s="658">
        <f>C13+C19+C25+C30+C45+C60+C65+C99+C105</f>
        <v>1339560</v>
      </c>
      <c r="D243" s="658">
        <f aca="true" t="shared" si="60" ref="D243:N244">D13+D19+D25+D30+D45+D60+D65+D99+D105</f>
        <v>1072174</v>
      </c>
      <c r="E243" s="658">
        <f t="shared" si="60"/>
        <v>31187</v>
      </c>
      <c r="F243" s="658">
        <f t="shared" si="60"/>
        <v>0</v>
      </c>
      <c r="G243" s="658">
        <f t="shared" si="60"/>
        <v>0</v>
      </c>
      <c r="H243" s="658">
        <f t="shared" si="60"/>
        <v>230999</v>
      </c>
      <c r="I243" s="658">
        <f t="shared" si="60"/>
        <v>0</v>
      </c>
      <c r="J243" s="658">
        <f t="shared" si="60"/>
        <v>5200</v>
      </c>
      <c r="K243" s="658">
        <f t="shared" si="60"/>
        <v>0</v>
      </c>
      <c r="L243" s="658">
        <f t="shared" si="60"/>
        <v>0</v>
      </c>
      <c r="M243" s="658">
        <f t="shared" si="60"/>
        <v>0</v>
      </c>
      <c r="N243" s="658">
        <f t="shared" si="60"/>
        <v>0</v>
      </c>
      <c r="O243" s="612">
        <f t="shared" si="52"/>
        <v>1339560</v>
      </c>
      <c r="P243" s="612">
        <f t="shared" si="51"/>
        <v>0</v>
      </c>
      <c r="Q243" s="659"/>
    </row>
    <row r="244" spans="1:17" s="660" customFormat="1" ht="15">
      <c r="A244" s="656" t="s">
        <v>499</v>
      </c>
      <c r="B244" s="657"/>
      <c r="C244" s="658">
        <f>C14+C20+C26+C31+C46+C61+C66+C100+C106</f>
        <v>1357774</v>
      </c>
      <c r="D244" s="658">
        <f t="shared" si="60"/>
        <v>1060413</v>
      </c>
      <c r="E244" s="658">
        <f t="shared" si="60"/>
        <v>32880</v>
      </c>
      <c r="F244" s="658">
        <f t="shared" si="60"/>
        <v>0</v>
      </c>
      <c r="G244" s="658">
        <f t="shared" si="60"/>
        <v>0</v>
      </c>
      <c r="H244" s="658">
        <f t="shared" si="60"/>
        <v>230999</v>
      </c>
      <c r="I244" s="658">
        <f t="shared" si="60"/>
        <v>0</v>
      </c>
      <c r="J244" s="658">
        <f t="shared" si="60"/>
        <v>5200</v>
      </c>
      <c r="K244" s="658">
        <f t="shared" si="60"/>
        <v>0</v>
      </c>
      <c r="L244" s="658">
        <f t="shared" si="60"/>
        <v>0</v>
      </c>
      <c r="M244" s="658">
        <f t="shared" si="60"/>
        <v>0</v>
      </c>
      <c r="N244" s="658">
        <f t="shared" si="60"/>
        <v>28282</v>
      </c>
      <c r="O244" s="612">
        <f t="shared" si="52"/>
        <v>1357774</v>
      </c>
      <c r="P244" s="612">
        <f t="shared" si="51"/>
        <v>0</v>
      </c>
      <c r="Q244" s="659"/>
    </row>
    <row r="245" spans="1:17" s="660" customFormat="1" ht="15">
      <c r="A245" s="656" t="s">
        <v>676</v>
      </c>
      <c r="B245" s="657"/>
      <c r="C245" s="658">
        <f aca="true" t="shared" si="61" ref="C245:N246">C16+C22+C27+C32+C47+C62+C67+C102+C107</f>
        <v>79938</v>
      </c>
      <c r="D245" s="658">
        <f t="shared" si="61"/>
        <v>19436</v>
      </c>
      <c r="E245" s="658">
        <f t="shared" si="61"/>
        <v>5513</v>
      </c>
      <c r="F245" s="658">
        <f t="shared" si="61"/>
        <v>0</v>
      </c>
      <c r="G245" s="658">
        <f t="shared" si="61"/>
        <v>0</v>
      </c>
      <c r="H245" s="658">
        <f t="shared" si="61"/>
        <v>0</v>
      </c>
      <c r="I245" s="658">
        <f t="shared" si="61"/>
        <v>0</v>
      </c>
      <c r="J245" s="658">
        <f t="shared" si="61"/>
        <v>822</v>
      </c>
      <c r="K245" s="658">
        <f t="shared" si="61"/>
        <v>0</v>
      </c>
      <c r="L245" s="658">
        <f t="shared" si="61"/>
        <v>0</v>
      </c>
      <c r="M245" s="658">
        <f t="shared" si="61"/>
        <v>54167</v>
      </c>
      <c r="N245" s="658">
        <f t="shared" si="61"/>
        <v>0</v>
      </c>
      <c r="O245" s="612">
        <f t="shared" si="52"/>
        <v>79938</v>
      </c>
      <c r="P245" s="612">
        <f t="shared" si="51"/>
        <v>0</v>
      </c>
      <c r="Q245" s="659"/>
    </row>
    <row r="246" spans="1:17" s="661" customFormat="1" ht="15">
      <c r="A246" s="656" t="s">
        <v>499</v>
      </c>
      <c r="B246" s="656"/>
      <c r="C246" s="658">
        <f>C17+C23+C28+C33+C48+C63+C68+C103+C108</f>
        <v>1437712</v>
      </c>
      <c r="D246" s="658">
        <f t="shared" si="61"/>
        <v>1079849</v>
      </c>
      <c r="E246" s="658">
        <f t="shared" si="61"/>
        <v>38393</v>
      </c>
      <c r="F246" s="658">
        <f t="shared" si="61"/>
        <v>0</v>
      </c>
      <c r="G246" s="658">
        <f t="shared" si="61"/>
        <v>0</v>
      </c>
      <c r="H246" s="658">
        <f t="shared" si="61"/>
        <v>230999</v>
      </c>
      <c r="I246" s="658">
        <f t="shared" si="61"/>
        <v>0</v>
      </c>
      <c r="J246" s="658">
        <f t="shared" si="61"/>
        <v>6022</v>
      </c>
      <c r="K246" s="658">
        <f t="shared" si="61"/>
        <v>0</v>
      </c>
      <c r="L246" s="658">
        <f t="shared" si="61"/>
        <v>0</v>
      </c>
      <c r="M246" s="658">
        <f t="shared" si="61"/>
        <v>54167</v>
      </c>
      <c r="N246" s="658">
        <f t="shared" si="61"/>
        <v>28282</v>
      </c>
      <c r="O246" s="612">
        <f t="shared" si="52"/>
        <v>1437712</v>
      </c>
      <c r="P246" s="612">
        <f t="shared" si="51"/>
        <v>0</v>
      </c>
      <c r="Q246" s="659"/>
    </row>
    <row r="247" spans="1:17" ht="15">
      <c r="A247" s="662" t="s">
        <v>167</v>
      </c>
      <c r="B247" s="663"/>
      <c r="C247" s="664"/>
      <c r="D247" s="664"/>
      <c r="E247" s="664"/>
      <c r="F247" s="664"/>
      <c r="G247" s="664"/>
      <c r="H247" s="664"/>
      <c r="I247" s="664"/>
      <c r="J247" s="664"/>
      <c r="K247" s="664"/>
      <c r="L247" s="664"/>
      <c r="M247" s="664"/>
      <c r="N247" s="664"/>
      <c r="O247" s="612">
        <f t="shared" si="52"/>
        <v>0</v>
      </c>
      <c r="P247" s="612">
        <f t="shared" si="51"/>
        <v>0</v>
      </c>
      <c r="Q247" s="612"/>
    </row>
    <row r="248" spans="1:17" ht="15">
      <c r="A248" s="613" t="s">
        <v>48</v>
      </c>
      <c r="B248" s="665"/>
      <c r="C248" s="666">
        <f>C13+C19+C25+C30+C60+C75+C80+C86+C94+C99+C110+C116+C127+C132+C137+C142+C147+C152+C157+C162+C167+C172+C177+C192+C198+C203+C213+C218+C223+C228+C233+C238</f>
        <v>945682</v>
      </c>
      <c r="D248" s="666">
        <f aca="true" t="shared" si="62" ref="D248:N249">D13+D19+D25+D30+D60+D75+D80+D86+D94+D99+D110+D116+D127+D132+D137+D142+D147+D152+D157+D162+D167+D172+D177+D192+D198+D203+D213+D218+D223+D228+D233+D238</f>
        <v>836744</v>
      </c>
      <c r="E248" s="666">
        <f t="shared" si="62"/>
        <v>31187</v>
      </c>
      <c r="F248" s="666">
        <f t="shared" si="62"/>
        <v>0</v>
      </c>
      <c r="G248" s="666">
        <f t="shared" si="62"/>
        <v>0</v>
      </c>
      <c r="H248" s="666">
        <f t="shared" si="62"/>
        <v>72551</v>
      </c>
      <c r="I248" s="666">
        <f t="shared" si="62"/>
        <v>0</v>
      </c>
      <c r="J248" s="666">
        <f t="shared" si="62"/>
        <v>5200</v>
      </c>
      <c r="K248" s="666">
        <f t="shared" si="62"/>
        <v>0</v>
      </c>
      <c r="L248" s="666">
        <f t="shared" si="62"/>
        <v>0</v>
      </c>
      <c r="M248" s="666">
        <f t="shared" si="62"/>
        <v>0</v>
      </c>
      <c r="N248" s="666">
        <f t="shared" si="62"/>
        <v>0</v>
      </c>
      <c r="O248" s="612">
        <f t="shared" si="52"/>
        <v>945682</v>
      </c>
      <c r="P248" s="612">
        <f t="shared" si="51"/>
        <v>0</v>
      </c>
      <c r="Q248" s="612"/>
    </row>
    <row r="249" spans="1:17" ht="15">
      <c r="A249" s="613" t="s">
        <v>499</v>
      </c>
      <c r="B249" s="665"/>
      <c r="C249" s="666">
        <f>C14+C20+C26+C31+C61+C76+C81+C87+C95+C100+C111+C117+C128+C133+C138+C143+C148+C153+C158+C163+C168+C173+C178+C193+C199+C204+C214+C219+C224+C229+C234+C239</f>
        <v>957578</v>
      </c>
      <c r="D249" s="666">
        <f t="shared" si="62"/>
        <v>831851</v>
      </c>
      <c r="E249" s="666">
        <f t="shared" si="62"/>
        <v>32880</v>
      </c>
      <c r="F249" s="666">
        <f t="shared" si="62"/>
        <v>0</v>
      </c>
      <c r="G249" s="666">
        <f t="shared" si="62"/>
        <v>0</v>
      </c>
      <c r="H249" s="666">
        <f t="shared" si="62"/>
        <v>72551</v>
      </c>
      <c r="I249" s="666">
        <f t="shared" si="62"/>
        <v>0</v>
      </c>
      <c r="J249" s="666">
        <f t="shared" si="62"/>
        <v>5200</v>
      </c>
      <c r="K249" s="666">
        <f t="shared" si="62"/>
        <v>0</v>
      </c>
      <c r="L249" s="666">
        <f t="shared" si="62"/>
        <v>0</v>
      </c>
      <c r="M249" s="666">
        <f t="shared" si="62"/>
        <v>0</v>
      </c>
      <c r="N249" s="666">
        <f t="shared" si="62"/>
        <v>15096</v>
      </c>
      <c r="O249" s="612">
        <f t="shared" si="52"/>
        <v>957578</v>
      </c>
      <c r="P249" s="612">
        <f t="shared" si="51"/>
        <v>0</v>
      </c>
      <c r="Q249" s="612"/>
    </row>
    <row r="250" spans="1:17" ht="15">
      <c r="A250" s="613" t="s">
        <v>676</v>
      </c>
      <c r="B250" s="665"/>
      <c r="C250" s="666">
        <f aca="true" t="shared" si="63" ref="C250:N251">C16+C22+C27+C32+C62+C77+C83+C91+C96+C102+C113+C119+C129+C134+C139+C144+C149+C154+C159+C164+C169+C174+C179+C195+C200+C205+C215+C220+C225+C230+C235+C240</f>
        <v>79938</v>
      </c>
      <c r="D250" s="666">
        <f t="shared" si="63"/>
        <v>19436</v>
      </c>
      <c r="E250" s="666">
        <f t="shared" si="63"/>
        <v>5513</v>
      </c>
      <c r="F250" s="666">
        <f t="shared" si="63"/>
        <v>0</v>
      </c>
      <c r="G250" s="666">
        <f t="shared" si="63"/>
        <v>0</v>
      </c>
      <c r="H250" s="666">
        <f t="shared" si="63"/>
        <v>0</v>
      </c>
      <c r="I250" s="666">
        <f t="shared" si="63"/>
        <v>0</v>
      </c>
      <c r="J250" s="666">
        <f t="shared" si="63"/>
        <v>822</v>
      </c>
      <c r="K250" s="666">
        <f t="shared" si="63"/>
        <v>0</v>
      </c>
      <c r="L250" s="666">
        <f t="shared" si="63"/>
        <v>0</v>
      </c>
      <c r="M250" s="666">
        <f t="shared" si="63"/>
        <v>54167</v>
      </c>
      <c r="N250" s="666">
        <f t="shared" si="63"/>
        <v>0</v>
      </c>
      <c r="O250" s="612">
        <f t="shared" si="52"/>
        <v>79938</v>
      </c>
      <c r="P250" s="612">
        <f t="shared" si="51"/>
        <v>0</v>
      </c>
      <c r="Q250" s="612"/>
    </row>
    <row r="251" spans="1:17" ht="15">
      <c r="A251" s="613" t="s">
        <v>499</v>
      </c>
      <c r="B251" s="625"/>
      <c r="C251" s="666">
        <f>C17+C23+C28+C33+C63+C78+C84+C92+C97+C103+C114+C120+C130+C135+C140+C145+C150+C155+C160+C165+C170+C175+C180+C196+C201+C206+C216+C221+C226+C231+C236+C241</f>
        <v>1037516</v>
      </c>
      <c r="D251" s="666">
        <f t="shared" si="63"/>
        <v>851287</v>
      </c>
      <c r="E251" s="666">
        <f t="shared" si="63"/>
        <v>38393</v>
      </c>
      <c r="F251" s="666">
        <f t="shared" si="63"/>
        <v>0</v>
      </c>
      <c r="G251" s="666">
        <f t="shared" si="63"/>
        <v>0</v>
      </c>
      <c r="H251" s="666">
        <f t="shared" si="63"/>
        <v>72551</v>
      </c>
      <c r="I251" s="666">
        <f t="shared" si="63"/>
        <v>0</v>
      </c>
      <c r="J251" s="666">
        <f t="shared" si="63"/>
        <v>6022</v>
      </c>
      <c r="K251" s="666">
        <f t="shared" si="63"/>
        <v>0</v>
      </c>
      <c r="L251" s="666">
        <f t="shared" si="63"/>
        <v>0</v>
      </c>
      <c r="M251" s="666">
        <f t="shared" si="63"/>
        <v>54167</v>
      </c>
      <c r="N251" s="666">
        <f t="shared" si="63"/>
        <v>15096</v>
      </c>
      <c r="O251" s="612">
        <f t="shared" si="52"/>
        <v>1037516</v>
      </c>
      <c r="P251" s="612">
        <f t="shared" si="51"/>
        <v>0</v>
      </c>
      <c r="Q251" s="612"/>
    </row>
    <row r="252" spans="1:17" ht="15">
      <c r="A252" s="662" t="s">
        <v>168</v>
      </c>
      <c r="B252" s="663"/>
      <c r="C252" s="664"/>
      <c r="D252" s="664"/>
      <c r="E252" s="664"/>
      <c r="F252" s="664"/>
      <c r="G252" s="664"/>
      <c r="H252" s="664"/>
      <c r="I252" s="664"/>
      <c r="J252" s="664"/>
      <c r="K252" s="664"/>
      <c r="L252" s="664"/>
      <c r="M252" s="664"/>
      <c r="N252" s="664"/>
      <c r="O252" s="612">
        <f t="shared" si="52"/>
        <v>0</v>
      </c>
      <c r="P252" s="612">
        <f t="shared" si="51"/>
        <v>0</v>
      </c>
      <c r="Q252" s="612"/>
    </row>
    <row r="253" spans="1:17" ht="15">
      <c r="A253" s="613" t="s">
        <v>48</v>
      </c>
      <c r="B253" s="665"/>
      <c r="C253" s="666">
        <f>C45+C70+C182+C187+C208</f>
        <v>393878</v>
      </c>
      <c r="D253" s="666">
        <f aca="true" t="shared" si="64" ref="D253:N256">D45+D70+D182+D187+D208</f>
        <v>235430</v>
      </c>
      <c r="E253" s="666">
        <f t="shared" si="64"/>
        <v>0</v>
      </c>
      <c r="F253" s="666">
        <f t="shared" si="64"/>
        <v>0</v>
      </c>
      <c r="G253" s="666">
        <f t="shared" si="64"/>
        <v>0</v>
      </c>
      <c r="H253" s="666">
        <f t="shared" si="64"/>
        <v>158448</v>
      </c>
      <c r="I253" s="666">
        <f t="shared" si="64"/>
        <v>0</v>
      </c>
      <c r="J253" s="666">
        <f t="shared" si="64"/>
        <v>0</v>
      </c>
      <c r="K253" s="666">
        <f t="shared" si="64"/>
        <v>0</v>
      </c>
      <c r="L253" s="666">
        <f t="shared" si="64"/>
        <v>0</v>
      </c>
      <c r="M253" s="666">
        <f t="shared" si="64"/>
        <v>0</v>
      </c>
      <c r="N253" s="666">
        <f t="shared" si="64"/>
        <v>0</v>
      </c>
      <c r="O253" s="612">
        <f t="shared" si="52"/>
        <v>393878</v>
      </c>
      <c r="P253" s="612">
        <f t="shared" si="51"/>
        <v>0</v>
      </c>
      <c r="Q253" s="612"/>
    </row>
    <row r="254" spans="1:17" ht="15">
      <c r="A254" s="613" t="s">
        <v>499</v>
      </c>
      <c r="B254" s="665"/>
      <c r="C254" s="666">
        <f>C46+C71+C183+C188+C209</f>
        <v>400196</v>
      </c>
      <c r="D254" s="666">
        <f t="shared" si="64"/>
        <v>228562</v>
      </c>
      <c r="E254" s="666">
        <f t="shared" si="64"/>
        <v>0</v>
      </c>
      <c r="F254" s="666">
        <f t="shared" si="64"/>
        <v>0</v>
      </c>
      <c r="G254" s="666">
        <f t="shared" si="64"/>
        <v>0</v>
      </c>
      <c r="H254" s="666">
        <f t="shared" si="64"/>
        <v>158448</v>
      </c>
      <c r="I254" s="666">
        <f t="shared" si="64"/>
        <v>0</v>
      </c>
      <c r="J254" s="666">
        <f t="shared" si="64"/>
        <v>0</v>
      </c>
      <c r="K254" s="666">
        <f t="shared" si="64"/>
        <v>0</v>
      </c>
      <c r="L254" s="666">
        <f t="shared" si="64"/>
        <v>0</v>
      </c>
      <c r="M254" s="666">
        <f t="shared" si="64"/>
        <v>0</v>
      </c>
      <c r="N254" s="666">
        <f t="shared" si="64"/>
        <v>13186</v>
      </c>
      <c r="O254" s="612">
        <f t="shared" si="52"/>
        <v>400196</v>
      </c>
      <c r="P254" s="612">
        <f t="shared" si="51"/>
        <v>0</v>
      </c>
      <c r="Q254" s="612"/>
    </row>
    <row r="255" spans="1:17" ht="15">
      <c r="A255" s="613" t="s">
        <v>676</v>
      </c>
      <c r="B255" s="665"/>
      <c r="C255" s="666">
        <f>C47+C72+C184+C189+C210</f>
        <v>0</v>
      </c>
      <c r="D255" s="666">
        <f t="shared" si="64"/>
        <v>0</v>
      </c>
      <c r="E255" s="666">
        <f t="shared" si="64"/>
        <v>0</v>
      </c>
      <c r="F255" s="666">
        <f t="shared" si="64"/>
        <v>0</v>
      </c>
      <c r="G255" s="666">
        <f t="shared" si="64"/>
        <v>0</v>
      </c>
      <c r="H255" s="666">
        <f t="shared" si="64"/>
        <v>0</v>
      </c>
      <c r="I255" s="666">
        <f t="shared" si="64"/>
        <v>0</v>
      </c>
      <c r="J255" s="666">
        <f t="shared" si="64"/>
        <v>0</v>
      </c>
      <c r="K255" s="666">
        <f t="shared" si="64"/>
        <v>0</v>
      </c>
      <c r="L255" s="666">
        <f t="shared" si="64"/>
        <v>0</v>
      </c>
      <c r="M255" s="666">
        <f t="shared" si="64"/>
        <v>0</v>
      </c>
      <c r="N255" s="666">
        <f t="shared" si="64"/>
        <v>0</v>
      </c>
      <c r="O255" s="612">
        <f t="shared" si="52"/>
        <v>0</v>
      </c>
      <c r="P255" s="612">
        <f t="shared" si="51"/>
        <v>0</v>
      </c>
      <c r="Q255" s="612"/>
    </row>
    <row r="256" spans="1:17" ht="15">
      <c r="A256" s="613" t="s">
        <v>499</v>
      </c>
      <c r="B256" s="625"/>
      <c r="C256" s="667">
        <f>C48+C73+C185+C190+C211</f>
        <v>400196</v>
      </c>
      <c r="D256" s="667">
        <f t="shared" si="64"/>
        <v>228562</v>
      </c>
      <c r="E256" s="667">
        <f t="shared" si="64"/>
        <v>0</v>
      </c>
      <c r="F256" s="667">
        <f t="shared" si="64"/>
        <v>0</v>
      </c>
      <c r="G256" s="667">
        <f t="shared" si="64"/>
        <v>0</v>
      </c>
      <c r="H256" s="667">
        <f t="shared" si="64"/>
        <v>158448</v>
      </c>
      <c r="I256" s="667">
        <f t="shared" si="64"/>
        <v>0</v>
      </c>
      <c r="J256" s="667">
        <f t="shared" si="64"/>
        <v>0</v>
      </c>
      <c r="K256" s="667">
        <f t="shared" si="64"/>
        <v>0</v>
      </c>
      <c r="L256" s="667">
        <f t="shared" si="64"/>
        <v>0</v>
      </c>
      <c r="M256" s="667">
        <f t="shared" si="64"/>
        <v>0</v>
      </c>
      <c r="N256" s="667">
        <f t="shared" si="64"/>
        <v>13186</v>
      </c>
      <c r="O256" s="612">
        <f t="shared" si="52"/>
        <v>400196</v>
      </c>
      <c r="P256" s="612">
        <f t="shared" si="51"/>
        <v>0</v>
      </c>
      <c r="Q256" s="612"/>
    </row>
    <row r="257" spans="1:17" ht="15">
      <c r="A257" s="662" t="s">
        <v>169</v>
      </c>
      <c r="B257" s="663"/>
      <c r="C257" s="668"/>
      <c r="D257" s="668"/>
      <c r="E257" s="668"/>
      <c r="F257" s="668"/>
      <c r="G257" s="668"/>
      <c r="H257" s="668"/>
      <c r="I257" s="668"/>
      <c r="J257" s="668"/>
      <c r="K257" s="668"/>
      <c r="L257" s="668"/>
      <c r="M257" s="664"/>
      <c r="N257" s="668"/>
      <c r="O257" s="612">
        <f t="shared" si="52"/>
        <v>0</v>
      </c>
      <c r="P257" s="612">
        <f t="shared" si="51"/>
        <v>0</v>
      </c>
      <c r="Q257" s="612"/>
    </row>
    <row r="258" spans="1:17" ht="15">
      <c r="A258" s="669" t="s">
        <v>48</v>
      </c>
      <c r="B258" s="665"/>
      <c r="C258" s="670">
        <v>0</v>
      </c>
      <c r="D258" s="670">
        <v>0</v>
      </c>
      <c r="E258" s="670">
        <v>0</v>
      </c>
      <c r="F258" s="670">
        <v>0</v>
      </c>
      <c r="G258" s="670">
        <v>0</v>
      </c>
      <c r="H258" s="670">
        <v>0</v>
      </c>
      <c r="I258" s="670">
        <v>0</v>
      </c>
      <c r="J258" s="670">
        <v>0</v>
      </c>
      <c r="K258" s="670">
        <v>0</v>
      </c>
      <c r="L258" s="670">
        <v>0</v>
      </c>
      <c r="M258" s="666">
        <v>0</v>
      </c>
      <c r="N258" s="670">
        <v>0</v>
      </c>
      <c r="O258" s="612">
        <f t="shared" si="52"/>
        <v>0</v>
      </c>
      <c r="P258" s="612">
        <f t="shared" si="51"/>
        <v>0</v>
      </c>
      <c r="Q258" s="612"/>
    </row>
    <row r="259" spans="1:17" ht="15">
      <c r="A259" s="613" t="s">
        <v>499</v>
      </c>
      <c r="B259" s="613"/>
      <c r="C259" s="617">
        <v>0</v>
      </c>
      <c r="D259" s="617">
        <v>0</v>
      </c>
      <c r="E259" s="617">
        <v>0</v>
      </c>
      <c r="F259" s="617">
        <v>0</v>
      </c>
      <c r="G259" s="617">
        <v>0</v>
      </c>
      <c r="H259" s="617">
        <v>0</v>
      </c>
      <c r="I259" s="617">
        <v>0</v>
      </c>
      <c r="J259" s="617">
        <v>0</v>
      </c>
      <c r="K259" s="617">
        <v>0</v>
      </c>
      <c r="L259" s="617">
        <v>0</v>
      </c>
      <c r="M259" s="617">
        <v>0</v>
      </c>
      <c r="N259" s="617">
        <v>0</v>
      </c>
      <c r="O259" s="612">
        <f t="shared" si="52"/>
        <v>0</v>
      </c>
      <c r="P259" s="612">
        <f t="shared" si="51"/>
        <v>0</v>
      </c>
      <c r="Q259" s="612"/>
    </row>
    <row r="260" spans="2:17" ht="15">
      <c r="B260" s="655"/>
      <c r="C260" s="612">
        <f>C248+C253</f>
        <v>1339560</v>
      </c>
      <c r="D260" s="612">
        <f aca="true" t="shared" si="65" ref="D260:N260">D248+D253</f>
        <v>1072174</v>
      </c>
      <c r="E260" s="612">
        <f t="shared" si="65"/>
        <v>31187</v>
      </c>
      <c r="F260" s="612">
        <f t="shared" si="65"/>
        <v>0</v>
      </c>
      <c r="G260" s="612">
        <f t="shared" si="65"/>
        <v>0</v>
      </c>
      <c r="H260" s="612">
        <f t="shared" si="65"/>
        <v>230999</v>
      </c>
      <c r="I260" s="612">
        <f t="shared" si="65"/>
        <v>0</v>
      </c>
      <c r="J260" s="612">
        <f t="shared" si="65"/>
        <v>5200</v>
      </c>
      <c r="K260" s="612">
        <f t="shared" si="65"/>
        <v>0</v>
      </c>
      <c r="L260" s="612">
        <f t="shared" si="65"/>
        <v>0</v>
      </c>
      <c r="M260" s="612">
        <f t="shared" si="65"/>
        <v>0</v>
      </c>
      <c r="N260" s="612">
        <f t="shared" si="65"/>
        <v>0</v>
      </c>
      <c r="O260" s="612">
        <f t="shared" si="52"/>
        <v>1339560</v>
      </c>
      <c r="P260" s="612">
        <f t="shared" si="51"/>
        <v>0</v>
      </c>
      <c r="Q260" s="612"/>
    </row>
    <row r="261" spans="1:17" ht="15">
      <c r="A261" s="671"/>
      <c r="C261" s="612">
        <f>C250+C255</f>
        <v>79938</v>
      </c>
      <c r="D261" s="612">
        <f aca="true" t="shared" si="66" ref="D261:N261">D243-D260</f>
        <v>0</v>
      </c>
      <c r="E261" s="612">
        <f t="shared" si="66"/>
        <v>0</v>
      </c>
      <c r="F261" s="612">
        <f t="shared" si="66"/>
        <v>0</v>
      </c>
      <c r="G261" s="612">
        <f t="shared" si="66"/>
        <v>0</v>
      </c>
      <c r="H261" s="612">
        <f t="shared" si="66"/>
        <v>0</v>
      </c>
      <c r="I261" s="612">
        <f t="shared" si="66"/>
        <v>0</v>
      </c>
      <c r="J261" s="612">
        <f t="shared" si="66"/>
        <v>0</v>
      </c>
      <c r="K261" s="612">
        <f t="shared" si="66"/>
        <v>0</v>
      </c>
      <c r="L261" s="612">
        <f t="shared" si="66"/>
        <v>0</v>
      </c>
      <c r="M261" s="612">
        <f t="shared" si="66"/>
        <v>0</v>
      </c>
      <c r="N261" s="612">
        <f t="shared" si="66"/>
        <v>0</v>
      </c>
      <c r="O261" s="612">
        <f>SUM(D261:N261)</f>
        <v>0</v>
      </c>
      <c r="P261" s="612"/>
      <c r="Q261" s="612"/>
    </row>
    <row r="262" spans="1:17" ht="15">
      <c r="A262" s="671"/>
      <c r="C262" s="612">
        <f>C251+C256</f>
        <v>1437712</v>
      </c>
      <c r="D262" s="612"/>
      <c r="O262" s="612">
        <f>SUM(D262:N262)</f>
        <v>0</v>
      </c>
      <c r="P262" s="612"/>
      <c r="Q262" s="612"/>
    </row>
    <row r="263" spans="1:17" ht="15">
      <c r="A263" s="671"/>
      <c r="C263" s="612"/>
      <c r="D263" s="612"/>
      <c r="E263" s="612"/>
      <c r="F263" s="612"/>
      <c r="G263" s="612"/>
      <c r="H263" s="612"/>
      <c r="I263" s="612"/>
      <c r="J263" s="612"/>
      <c r="K263" s="612"/>
      <c r="L263" s="612"/>
      <c r="N263" s="612"/>
      <c r="O263" s="612"/>
      <c r="P263" s="612"/>
      <c r="Q263" s="612"/>
    </row>
    <row r="264" spans="1:17" ht="15">
      <c r="A264" s="671"/>
      <c r="C264" s="612">
        <f>C248+C253</f>
        <v>1339560</v>
      </c>
      <c r="D264" s="612">
        <f aca="true" t="shared" si="67" ref="D264:N264">D248+D253</f>
        <v>1072174</v>
      </c>
      <c r="E264" s="612">
        <f t="shared" si="67"/>
        <v>31187</v>
      </c>
      <c r="F264" s="612">
        <f t="shared" si="67"/>
        <v>0</v>
      </c>
      <c r="G264" s="612">
        <f t="shared" si="67"/>
        <v>0</v>
      </c>
      <c r="H264" s="612">
        <f t="shared" si="67"/>
        <v>230999</v>
      </c>
      <c r="I264" s="612">
        <f t="shared" si="67"/>
        <v>0</v>
      </c>
      <c r="J264" s="612">
        <f t="shared" si="67"/>
        <v>5200</v>
      </c>
      <c r="K264" s="612">
        <f t="shared" si="67"/>
        <v>0</v>
      </c>
      <c r="L264" s="612">
        <f t="shared" si="67"/>
        <v>0</v>
      </c>
      <c r="M264" s="612">
        <f t="shared" si="67"/>
        <v>0</v>
      </c>
      <c r="N264" s="612">
        <f t="shared" si="67"/>
        <v>0</v>
      </c>
      <c r="P264" s="612"/>
      <c r="Q264" s="612"/>
    </row>
    <row r="265" spans="3:14" ht="15">
      <c r="C265" s="612">
        <f aca="true" t="shared" si="68" ref="C265:N267">C249+C254</f>
        <v>1357774</v>
      </c>
      <c r="D265" s="612">
        <f t="shared" si="68"/>
        <v>1060413</v>
      </c>
      <c r="E265" s="612">
        <f t="shared" si="68"/>
        <v>32880</v>
      </c>
      <c r="F265" s="612">
        <f t="shared" si="68"/>
        <v>0</v>
      </c>
      <c r="G265" s="612">
        <f t="shared" si="68"/>
        <v>0</v>
      </c>
      <c r="H265" s="612">
        <f t="shared" si="68"/>
        <v>230999</v>
      </c>
      <c r="I265" s="612">
        <f t="shared" si="68"/>
        <v>0</v>
      </c>
      <c r="J265" s="612">
        <f t="shared" si="68"/>
        <v>5200</v>
      </c>
      <c r="K265" s="612">
        <f t="shared" si="68"/>
        <v>0</v>
      </c>
      <c r="L265" s="612">
        <f t="shared" si="68"/>
        <v>0</v>
      </c>
      <c r="M265" s="612">
        <f t="shared" si="68"/>
        <v>0</v>
      </c>
      <c r="N265" s="612">
        <f t="shared" si="68"/>
        <v>28282</v>
      </c>
    </row>
    <row r="266" spans="3:14" ht="15">
      <c r="C266" s="612">
        <f t="shared" si="68"/>
        <v>79938</v>
      </c>
      <c r="D266" s="612">
        <f t="shared" si="68"/>
        <v>19436</v>
      </c>
      <c r="E266" s="612">
        <f t="shared" si="68"/>
        <v>5513</v>
      </c>
      <c r="F266" s="612">
        <f t="shared" si="68"/>
        <v>0</v>
      </c>
      <c r="G266" s="612">
        <f t="shared" si="68"/>
        <v>0</v>
      </c>
      <c r="H266" s="612">
        <f t="shared" si="68"/>
        <v>0</v>
      </c>
      <c r="I266" s="612">
        <f t="shared" si="68"/>
        <v>0</v>
      </c>
      <c r="J266" s="612">
        <f t="shared" si="68"/>
        <v>822</v>
      </c>
      <c r="K266" s="612">
        <f t="shared" si="68"/>
        <v>0</v>
      </c>
      <c r="L266" s="612">
        <f t="shared" si="68"/>
        <v>0</v>
      </c>
      <c r="M266" s="612">
        <f t="shared" si="68"/>
        <v>54167</v>
      </c>
      <c r="N266" s="612">
        <f t="shared" si="68"/>
        <v>0</v>
      </c>
    </row>
    <row r="267" spans="3:14" ht="15">
      <c r="C267" s="612">
        <f t="shared" si="68"/>
        <v>1437712</v>
      </c>
      <c r="D267" s="612">
        <f t="shared" si="68"/>
        <v>1079849</v>
      </c>
      <c r="E267" s="612">
        <f t="shared" si="68"/>
        <v>38393</v>
      </c>
      <c r="F267" s="612">
        <f t="shared" si="68"/>
        <v>0</v>
      </c>
      <c r="G267" s="612">
        <f t="shared" si="68"/>
        <v>0</v>
      </c>
      <c r="H267" s="612">
        <f t="shared" si="68"/>
        <v>230999</v>
      </c>
      <c r="I267" s="612">
        <f t="shared" si="68"/>
        <v>0</v>
      </c>
      <c r="J267" s="612">
        <f t="shared" si="68"/>
        <v>6022</v>
      </c>
      <c r="K267" s="612">
        <f t="shared" si="68"/>
        <v>0</v>
      </c>
      <c r="L267" s="612">
        <f t="shared" si="68"/>
        <v>0</v>
      </c>
      <c r="M267" s="612">
        <f t="shared" si="68"/>
        <v>54167</v>
      </c>
      <c r="N267" s="612">
        <f t="shared" si="68"/>
        <v>28282</v>
      </c>
    </row>
    <row r="268" ht="15">
      <c r="C268" s="612"/>
    </row>
    <row r="269" spans="3:14" ht="15">
      <c r="C269" s="612">
        <f>C264-C243</f>
        <v>0</v>
      </c>
      <c r="D269" s="612">
        <f aca="true" t="shared" si="69" ref="D269:N269">D264-D243</f>
        <v>0</v>
      </c>
      <c r="E269" s="612">
        <f t="shared" si="69"/>
        <v>0</v>
      </c>
      <c r="F269" s="612">
        <f t="shared" si="69"/>
        <v>0</v>
      </c>
      <c r="G269" s="612">
        <f t="shared" si="69"/>
        <v>0</v>
      </c>
      <c r="H269" s="612">
        <f t="shared" si="69"/>
        <v>0</v>
      </c>
      <c r="I269" s="612">
        <f t="shared" si="69"/>
        <v>0</v>
      </c>
      <c r="J269" s="612">
        <f t="shared" si="69"/>
        <v>0</v>
      </c>
      <c r="K269" s="612">
        <f t="shared" si="69"/>
        <v>0</v>
      </c>
      <c r="L269" s="612">
        <f t="shared" si="69"/>
        <v>0</v>
      </c>
      <c r="M269" s="612">
        <f t="shared" si="69"/>
        <v>0</v>
      </c>
      <c r="N269" s="612">
        <f t="shared" si="69"/>
        <v>0</v>
      </c>
    </row>
    <row r="270" spans="3:14" ht="15">
      <c r="C270" s="612">
        <f aca="true" t="shared" si="70" ref="C270:N273">C265-C244</f>
        <v>0</v>
      </c>
      <c r="D270" s="612">
        <f t="shared" si="70"/>
        <v>0</v>
      </c>
      <c r="E270" s="612">
        <f t="shared" si="70"/>
        <v>0</v>
      </c>
      <c r="F270" s="612">
        <f t="shared" si="70"/>
        <v>0</v>
      </c>
      <c r="G270" s="612">
        <f t="shared" si="70"/>
        <v>0</v>
      </c>
      <c r="H270" s="612">
        <f t="shared" si="70"/>
        <v>0</v>
      </c>
      <c r="I270" s="612">
        <f t="shared" si="70"/>
        <v>0</v>
      </c>
      <c r="J270" s="612">
        <f t="shared" si="70"/>
        <v>0</v>
      </c>
      <c r="K270" s="612">
        <f t="shared" si="70"/>
        <v>0</v>
      </c>
      <c r="L270" s="612">
        <f t="shared" si="70"/>
        <v>0</v>
      </c>
      <c r="M270" s="612">
        <f t="shared" si="70"/>
        <v>0</v>
      </c>
      <c r="N270" s="612">
        <f t="shared" si="70"/>
        <v>0</v>
      </c>
    </row>
    <row r="271" spans="3:14" ht="15">
      <c r="C271" s="612">
        <f t="shared" si="70"/>
        <v>0</v>
      </c>
      <c r="D271" s="612">
        <f t="shared" si="70"/>
        <v>0</v>
      </c>
      <c r="E271" s="612">
        <f t="shared" si="70"/>
        <v>0</v>
      </c>
      <c r="F271" s="612">
        <f t="shared" si="70"/>
        <v>0</v>
      </c>
      <c r="G271" s="612">
        <f t="shared" si="70"/>
        <v>0</v>
      </c>
      <c r="H271" s="612">
        <f t="shared" si="70"/>
        <v>0</v>
      </c>
      <c r="I271" s="612">
        <f t="shared" si="70"/>
        <v>0</v>
      </c>
      <c r="J271" s="612">
        <f t="shared" si="70"/>
        <v>0</v>
      </c>
      <c r="K271" s="612">
        <f t="shared" si="70"/>
        <v>0</v>
      </c>
      <c r="L271" s="612">
        <f t="shared" si="70"/>
        <v>0</v>
      </c>
      <c r="M271" s="612">
        <f t="shared" si="70"/>
        <v>0</v>
      </c>
      <c r="N271" s="612">
        <f t="shared" si="70"/>
        <v>0</v>
      </c>
    </row>
    <row r="272" spans="3:14" ht="15">
      <c r="C272" s="612">
        <f t="shared" si="70"/>
        <v>0</v>
      </c>
      <c r="D272" s="612">
        <f t="shared" si="70"/>
        <v>0</v>
      </c>
      <c r="E272" s="612">
        <f t="shared" si="70"/>
        <v>0</v>
      </c>
      <c r="F272" s="612">
        <f t="shared" si="70"/>
        <v>0</v>
      </c>
      <c r="G272" s="612">
        <f t="shared" si="70"/>
        <v>0</v>
      </c>
      <c r="H272" s="612">
        <f t="shared" si="70"/>
        <v>0</v>
      </c>
      <c r="I272" s="612">
        <f t="shared" si="70"/>
        <v>0</v>
      </c>
      <c r="J272" s="612">
        <f t="shared" si="70"/>
        <v>0</v>
      </c>
      <c r="K272" s="612">
        <f t="shared" si="70"/>
        <v>0</v>
      </c>
      <c r="L272" s="612">
        <f t="shared" si="70"/>
        <v>0</v>
      </c>
      <c r="M272" s="612">
        <f t="shared" si="70"/>
        <v>0</v>
      </c>
      <c r="N272" s="612">
        <f t="shared" si="70"/>
        <v>0</v>
      </c>
    </row>
    <row r="273" spans="3:14" ht="15">
      <c r="C273" s="612">
        <f t="shared" si="70"/>
        <v>0</v>
      </c>
      <c r="D273" s="612">
        <f t="shared" si="70"/>
        <v>0</v>
      </c>
      <c r="E273" s="612">
        <f t="shared" si="70"/>
        <v>0</v>
      </c>
      <c r="F273" s="612">
        <f t="shared" si="70"/>
        <v>0</v>
      </c>
      <c r="G273" s="612">
        <f t="shared" si="70"/>
        <v>0</v>
      </c>
      <c r="H273" s="612">
        <f t="shared" si="70"/>
        <v>0</v>
      </c>
      <c r="I273" s="612">
        <f t="shared" si="70"/>
        <v>0</v>
      </c>
      <c r="J273" s="612">
        <f t="shared" si="70"/>
        <v>0</v>
      </c>
      <c r="K273" s="612">
        <f t="shared" si="70"/>
        <v>0</v>
      </c>
      <c r="L273" s="612">
        <f t="shared" si="70"/>
        <v>0</v>
      </c>
      <c r="M273" s="612">
        <f t="shared" si="70"/>
        <v>0</v>
      </c>
      <c r="N273" s="612">
        <f t="shared" si="70"/>
        <v>0</v>
      </c>
    </row>
  </sheetData>
  <sheetProtection/>
  <mergeCells count="17">
    <mergeCell ref="H8:H10"/>
    <mergeCell ref="I8:I10"/>
    <mergeCell ref="J8:K9"/>
    <mergeCell ref="L8:M9"/>
    <mergeCell ref="N8:N10"/>
    <mergeCell ref="J11:K11"/>
    <mergeCell ref="L11:M11"/>
    <mergeCell ref="A3:N3"/>
    <mergeCell ref="A4:N4"/>
    <mergeCell ref="A5:N5"/>
    <mergeCell ref="K7:N7"/>
    <mergeCell ref="B8:B10"/>
    <mergeCell ref="C8:C10"/>
    <mergeCell ref="D8:D10"/>
    <mergeCell ref="E8:E10"/>
    <mergeCell ref="F8:F10"/>
    <mergeCell ref="G8:G10"/>
  </mergeCells>
  <printOptions/>
  <pageMargins left="0.7086614173228347" right="0.7086614173228347" top="0.7480314960629921" bottom="0.7480314960629921" header="0.31496062992125984" footer="0.31496062992125984"/>
  <pageSetup horizontalDpi="600" verticalDpi="600" orientation="portrait" paperSize="9" scale="50" r:id="rId1"/>
  <headerFooter>
    <oddFooter>&amp;C&amp;P. oldal</oddFooter>
  </headerFooter>
  <rowBreaks count="2" manualBreakCount="2">
    <brk id="97" max="13" man="1"/>
    <brk id="196" max="13" man="1"/>
  </rowBreaks>
</worksheet>
</file>

<file path=xl/worksheets/sheet6.xml><?xml version="1.0" encoding="utf-8"?>
<worksheet xmlns="http://schemas.openxmlformats.org/spreadsheetml/2006/main" xmlns:r="http://schemas.openxmlformats.org/officeDocument/2006/relationships">
  <dimension ref="A1:M102"/>
  <sheetViews>
    <sheetView view="pageBreakPreview" zoomScaleNormal="120" zoomScaleSheetLayoutView="100" zoomScalePageLayoutView="0" workbookViewId="0" topLeftCell="A1">
      <pane ySplit="12" topLeftCell="A55" activePane="bottomLeft" state="frozen"/>
      <selection pane="topLeft" activeCell="A1" sqref="A1"/>
      <selection pane="bottomLeft" activeCell="A1" sqref="A1"/>
    </sheetView>
  </sheetViews>
  <sheetFormatPr defaultColWidth="9.140625" defaultRowHeight="12.75"/>
  <cols>
    <col min="1" max="1" width="28.57421875" style="0" customWidth="1"/>
    <col min="2" max="2" width="9.57421875" style="0" customWidth="1"/>
    <col min="3" max="3" width="10.7109375" style="0" customWidth="1"/>
    <col min="4" max="4" width="9.7109375" style="0" customWidth="1"/>
    <col min="5" max="5" width="9.28125" style="0" customWidth="1"/>
    <col min="6" max="6" width="10.57421875" style="0" customWidth="1"/>
    <col min="7" max="7" width="11.00390625" style="0" customWidth="1"/>
    <col min="8" max="8" width="11.421875" style="0" customWidth="1"/>
    <col min="9" max="9" width="9.7109375" style="0" customWidth="1"/>
    <col min="10" max="10" width="10.8515625" style="0" customWidth="1"/>
    <col min="11" max="11" width="10.28125" style="0" customWidth="1"/>
  </cols>
  <sheetData>
    <row r="1" spans="1:11" ht="15.75">
      <c r="A1" s="26" t="s">
        <v>767</v>
      </c>
      <c r="B1" s="26"/>
      <c r="C1" s="26"/>
      <c r="D1" s="26"/>
      <c r="E1" s="26"/>
      <c r="F1" s="26"/>
      <c r="G1" s="26"/>
      <c r="H1" s="25"/>
      <c r="I1" s="33"/>
      <c r="J1" s="33"/>
      <c r="K1" s="33"/>
    </row>
    <row r="2" spans="1:11" ht="12.75">
      <c r="A2" s="34"/>
      <c r="B2" s="34"/>
      <c r="C2" s="34"/>
      <c r="D2" s="34"/>
      <c r="E2" s="34"/>
      <c r="F2" s="34"/>
      <c r="G2" s="34"/>
      <c r="H2" s="35"/>
      <c r="I2" s="34"/>
      <c r="J2" s="34"/>
      <c r="K2" s="34"/>
    </row>
    <row r="3" spans="1:11" ht="12.75">
      <c r="A3" s="34"/>
      <c r="B3" s="34"/>
      <c r="C3" s="34"/>
      <c r="D3" s="34"/>
      <c r="E3" s="34"/>
      <c r="F3" s="34"/>
      <c r="G3" s="34"/>
      <c r="H3" s="35"/>
      <c r="I3" s="34"/>
      <c r="J3" s="34"/>
      <c r="K3" s="34"/>
    </row>
    <row r="4" spans="1:11" ht="15.75">
      <c r="A4" s="34"/>
      <c r="B4" s="34"/>
      <c r="C4" s="34"/>
      <c r="D4" s="34"/>
      <c r="E4" s="36"/>
      <c r="F4" s="36" t="s">
        <v>26</v>
      </c>
      <c r="G4" s="36"/>
      <c r="H4" s="34"/>
      <c r="I4" s="34"/>
      <c r="J4" s="34"/>
      <c r="K4" s="34"/>
    </row>
    <row r="5" spans="1:11" ht="15.75">
      <c r="A5" s="34"/>
      <c r="B5" s="34"/>
      <c r="C5" s="34"/>
      <c r="D5" s="34"/>
      <c r="E5" s="36"/>
      <c r="F5" s="36" t="s">
        <v>551</v>
      </c>
      <c r="G5" s="36"/>
      <c r="H5" s="34"/>
      <c r="I5" s="34"/>
      <c r="J5" s="34"/>
      <c r="K5" s="34"/>
    </row>
    <row r="6" spans="1:11" ht="15.75">
      <c r="A6" s="34"/>
      <c r="B6" s="34"/>
      <c r="C6" s="34"/>
      <c r="D6" s="34"/>
      <c r="E6" s="36"/>
      <c r="F6" s="36" t="s">
        <v>38</v>
      </c>
      <c r="G6" s="36"/>
      <c r="H6" s="34"/>
      <c r="I6" s="34"/>
      <c r="J6" s="34"/>
      <c r="K6" s="34"/>
    </row>
    <row r="7" spans="1:11" ht="12.75">
      <c r="A7" s="25"/>
      <c r="B7" s="25"/>
      <c r="C7" s="25"/>
      <c r="D7" s="25"/>
      <c r="E7" s="25"/>
      <c r="F7" s="25"/>
      <c r="G7" s="25"/>
      <c r="H7" s="25"/>
      <c r="I7" s="25"/>
      <c r="J7" s="25"/>
      <c r="K7" s="25"/>
    </row>
    <row r="8" spans="1:11" ht="15">
      <c r="A8" s="37"/>
      <c r="B8" s="37"/>
      <c r="C8" s="37"/>
      <c r="D8" s="37"/>
      <c r="E8" s="37"/>
      <c r="F8" s="37"/>
      <c r="G8" s="37"/>
      <c r="H8" s="5"/>
      <c r="I8" s="37"/>
      <c r="J8" s="5" t="s">
        <v>28</v>
      </c>
      <c r="K8" s="37"/>
    </row>
    <row r="9" spans="1:11" ht="12.75">
      <c r="A9" s="7"/>
      <c r="B9" s="738" t="s">
        <v>299</v>
      </c>
      <c r="C9" s="747" t="s">
        <v>40</v>
      </c>
      <c r="D9" s="767"/>
      <c r="E9" s="767"/>
      <c r="F9" s="767"/>
      <c r="G9" s="767"/>
      <c r="H9" s="747" t="s">
        <v>41</v>
      </c>
      <c r="I9" s="768"/>
      <c r="J9" s="769"/>
      <c r="K9" s="738" t="s">
        <v>191</v>
      </c>
    </row>
    <row r="10" spans="1:11" ht="12.75" customHeight="1">
      <c r="A10" s="18" t="s">
        <v>39</v>
      </c>
      <c r="B10" s="739"/>
      <c r="C10" s="738" t="s">
        <v>83</v>
      </c>
      <c r="D10" s="738" t="s">
        <v>84</v>
      </c>
      <c r="E10" s="738" t="s">
        <v>106</v>
      </c>
      <c r="F10" s="718" t="s">
        <v>210</v>
      </c>
      <c r="G10" s="718" t="s">
        <v>186</v>
      </c>
      <c r="H10" s="738" t="s">
        <v>44</v>
      </c>
      <c r="I10" s="738" t="s">
        <v>43</v>
      </c>
      <c r="J10" s="764" t="s">
        <v>218</v>
      </c>
      <c r="K10" s="739"/>
    </row>
    <row r="11" spans="1:11" ht="12.75">
      <c r="A11" s="18" t="s">
        <v>42</v>
      </c>
      <c r="B11" s="739"/>
      <c r="C11" s="739"/>
      <c r="D11" s="739"/>
      <c r="E11" s="739"/>
      <c r="F11" s="763"/>
      <c r="G11" s="763"/>
      <c r="H11" s="739"/>
      <c r="I11" s="739"/>
      <c r="J11" s="765"/>
      <c r="K11" s="739"/>
    </row>
    <row r="12" spans="1:11" ht="26.25" customHeight="1">
      <c r="A12" s="8"/>
      <c r="B12" s="740"/>
      <c r="C12" s="740"/>
      <c r="D12" s="740"/>
      <c r="E12" s="740"/>
      <c r="F12" s="719"/>
      <c r="G12" s="719"/>
      <c r="H12" s="740"/>
      <c r="I12" s="740"/>
      <c r="J12" s="766"/>
      <c r="K12" s="740"/>
    </row>
    <row r="13" spans="1:11" ht="13.5" thickBot="1">
      <c r="A13" s="7" t="s">
        <v>8</v>
      </c>
      <c r="B13" s="16" t="s">
        <v>9</v>
      </c>
      <c r="C13" s="7" t="s">
        <v>10</v>
      </c>
      <c r="D13" s="16" t="s">
        <v>11</v>
      </c>
      <c r="E13" s="7" t="s">
        <v>12</v>
      </c>
      <c r="F13" s="16" t="s">
        <v>13</v>
      </c>
      <c r="G13" s="7" t="s">
        <v>14</v>
      </c>
      <c r="H13" s="22" t="s">
        <v>15</v>
      </c>
      <c r="I13" s="7" t="s">
        <v>16</v>
      </c>
      <c r="J13" s="16" t="s">
        <v>17</v>
      </c>
      <c r="K13" s="7" t="s">
        <v>18</v>
      </c>
    </row>
    <row r="14" spans="1:11" ht="12.75">
      <c r="A14" s="431" t="s">
        <v>135</v>
      </c>
      <c r="B14" s="432"/>
      <c r="C14" s="432"/>
      <c r="D14" s="432"/>
      <c r="E14" s="432"/>
      <c r="F14" s="432"/>
      <c r="G14" s="432"/>
      <c r="H14" s="432"/>
      <c r="I14" s="432"/>
      <c r="J14" s="432"/>
      <c r="K14" s="433"/>
    </row>
    <row r="15" spans="1:11" ht="12.75">
      <c r="A15" s="434" t="s">
        <v>34</v>
      </c>
      <c r="B15" s="87">
        <f>SUM(C15:K15)</f>
        <v>3411166</v>
      </c>
      <c r="C15" s="87">
        <f>'5.1'!D272</f>
        <v>84324</v>
      </c>
      <c r="D15" s="87">
        <f>'5.1'!E272</f>
        <v>13334</v>
      </c>
      <c r="E15" s="87">
        <f>'5.1'!F272</f>
        <v>540874</v>
      </c>
      <c r="F15" s="87">
        <f>'5.1'!G272</f>
        <v>10642</v>
      </c>
      <c r="G15" s="87">
        <f>'5.1'!H272</f>
        <v>1139120</v>
      </c>
      <c r="H15" s="87">
        <f>'5.1'!I272</f>
        <v>704994</v>
      </c>
      <c r="I15" s="87">
        <f>'5.1'!J272</f>
        <v>574615</v>
      </c>
      <c r="J15" s="87">
        <f>'5.1'!K272</f>
        <v>800</v>
      </c>
      <c r="K15" s="435">
        <f>'5.1'!L272</f>
        <v>342463</v>
      </c>
    </row>
    <row r="16" spans="1:11" ht="12.75">
      <c r="A16" s="434" t="s">
        <v>508</v>
      </c>
      <c r="B16" s="87">
        <f>SUM(C16:K16)</f>
        <v>3531153</v>
      </c>
      <c r="C16" s="87">
        <f>'5.1'!D273</f>
        <v>87819</v>
      </c>
      <c r="D16" s="87">
        <f>'5.1'!E273</f>
        <v>14221</v>
      </c>
      <c r="E16" s="87">
        <f>'5.1'!F273</f>
        <v>570534</v>
      </c>
      <c r="F16" s="87">
        <f>'5.1'!G273</f>
        <v>10642</v>
      </c>
      <c r="G16" s="87">
        <f>'5.1'!H273</f>
        <v>1147843</v>
      </c>
      <c r="H16" s="87">
        <f>'5.1'!I273</f>
        <v>708964</v>
      </c>
      <c r="I16" s="87">
        <f>'5.1'!J273</f>
        <v>630615</v>
      </c>
      <c r="J16" s="87">
        <f>'5.1'!K273</f>
        <v>18052</v>
      </c>
      <c r="K16" s="435">
        <f>'5.1'!L273</f>
        <v>342463</v>
      </c>
    </row>
    <row r="17" spans="1:12" ht="13.5" thickBot="1">
      <c r="A17" s="436" t="s">
        <v>563</v>
      </c>
      <c r="B17" s="87">
        <f>SUM('5.1'!C275)</f>
        <v>3668419</v>
      </c>
      <c r="C17" s="87">
        <f>SUM('5.1'!D275)</f>
        <v>91799</v>
      </c>
      <c r="D17" s="87">
        <f>SUM('5.1'!E275)</f>
        <v>14638</v>
      </c>
      <c r="E17" s="87">
        <f>SUM('5.1'!F275)</f>
        <v>564581</v>
      </c>
      <c r="F17" s="87">
        <f>SUM('5.1'!G275)</f>
        <v>9000</v>
      </c>
      <c r="G17" s="87">
        <f>SUM('5.1'!H275)</f>
        <v>1515406</v>
      </c>
      <c r="H17" s="87">
        <f>SUM('5.1'!I275)</f>
        <v>710688</v>
      </c>
      <c r="I17" s="87">
        <f>SUM('5.1'!J275)</f>
        <v>704044</v>
      </c>
      <c r="J17" s="87">
        <f>SUM('5.1'!K275)</f>
        <v>800</v>
      </c>
      <c r="K17" s="87">
        <f>SUM('5.1'!L275)</f>
        <v>57463</v>
      </c>
      <c r="L17" s="139">
        <f>SUM(C17:K17)</f>
        <v>3668419</v>
      </c>
    </row>
    <row r="18" spans="1:11" ht="12.75">
      <c r="A18" s="292" t="s">
        <v>77</v>
      </c>
      <c r="B18" s="118"/>
      <c r="C18" s="110"/>
      <c r="D18" s="110"/>
      <c r="E18" s="110"/>
      <c r="F18" s="110"/>
      <c r="G18" s="110"/>
      <c r="H18" s="110"/>
      <c r="I18" s="110"/>
      <c r="J18" s="110"/>
      <c r="K18" s="110"/>
    </row>
    <row r="19" spans="1:11" ht="12.75">
      <c r="A19" s="291" t="s">
        <v>34</v>
      </c>
      <c r="B19" s="87">
        <f>SUM(C19:K19)</f>
        <v>276612</v>
      </c>
      <c r="C19" s="87">
        <f>'5.2'!D51</f>
        <v>190211</v>
      </c>
      <c r="D19" s="87">
        <f>'5.2'!E51</f>
        <v>36141</v>
      </c>
      <c r="E19" s="87">
        <f>'5.2'!F51</f>
        <v>43797</v>
      </c>
      <c r="F19" s="87">
        <f>'5.2'!G51</f>
        <v>0</v>
      </c>
      <c r="G19" s="87">
        <f>'5.2'!H51</f>
        <v>0</v>
      </c>
      <c r="H19" s="87">
        <f>'5.2'!I51</f>
        <v>6463</v>
      </c>
      <c r="I19" s="87">
        <f>'5.2'!J51</f>
        <v>0</v>
      </c>
      <c r="J19" s="87">
        <f>'5.2'!K51</f>
        <v>0</v>
      </c>
      <c r="K19" s="87">
        <f>'5.2'!L51</f>
        <v>0</v>
      </c>
    </row>
    <row r="20" spans="1:13" ht="12.75">
      <c r="A20" s="291" t="s">
        <v>508</v>
      </c>
      <c r="B20" s="87">
        <f>SUM(C20:K20)</f>
        <v>284721</v>
      </c>
      <c r="C20" s="87">
        <f>'5.2'!D52</f>
        <v>194625</v>
      </c>
      <c r="D20" s="87">
        <f>'5.2'!E52</f>
        <v>37034</v>
      </c>
      <c r="E20" s="87">
        <f>'5.2'!F52</f>
        <v>46599</v>
      </c>
      <c r="F20" s="87">
        <f>'5.2'!G52</f>
        <v>0</v>
      </c>
      <c r="G20" s="87">
        <f>'5.2'!H52</f>
        <v>0</v>
      </c>
      <c r="H20" s="87">
        <f>'5.2'!I52</f>
        <v>6463</v>
      </c>
      <c r="I20" s="87">
        <f>'5.2'!J52</f>
        <v>0</v>
      </c>
      <c r="J20" s="87">
        <f>'5.2'!K52</f>
        <v>0</v>
      </c>
      <c r="K20" s="87">
        <f>'5.2'!L52</f>
        <v>0</v>
      </c>
      <c r="M20" s="61"/>
    </row>
    <row r="21" spans="1:12" ht="13.5" thickBot="1">
      <c r="A21" s="436" t="s">
        <v>563</v>
      </c>
      <c r="B21" s="109">
        <f>SUM('5.2'!C54)</f>
        <v>298513</v>
      </c>
      <c r="C21" s="109">
        <f>SUM('5.2'!D54)</f>
        <v>202415</v>
      </c>
      <c r="D21" s="109">
        <f>SUM('5.2'!E54)</f>
        <v>38410</v>
      </c>
      <c r="E21" s="109">
        <f>SUM('5.2'!F54)</f>
        <v>50838</v>
      </c>
      <c r="F21" s="109">
        <f>SUM('5.2'!G54)</f>
        <v>0</v>
      </c>
      <c r="G21" s="109">
        <f>SUM('5.2'!H54)</f>
        <v>0</v>
      </c>
      <c r="H21" s="109">
        <f>SUM('5.2'!I54)</f>
        <v>6850</v>
      </c>
      <c r="I21" s="109">
        <f>SUM('5.2'!J54)</f>
        <v>0</v>
      </c>
      <c r="J21" s="109">
        <f>SUM('5.2'!K54)</f>
        <v>0</v>
      </c>
      <c r="K21" s="109">
        <f>SUM('5.2'!L54)</f>
        <v>0</v>
      </c>
      <c r="L21" s="139">
        <f>SUM(C21:K21)</f>
        <v>298513</v>
      </c>
    </row>
    <row r="22" spans="1:11" ht="12.75">
      <c r="A22" s="292" t="s">
        <v>196</v>
      </c>
      <c r="B22" s="118"/>
      <c r="C22" s="118"/>
      <c r="D22" s="118"/>
      <c r="E22" s="118"/>
      <c r="F22" s="118"/>
      <c r="G22" s="118"/>
      <c r="H22" s="118"/>
      <c r="I22" s="118"/>
      <c r="J22" s="118"/>
      <c r="K22" s="118"/>
    </row>
    <row r="23" spans="1:11" ht="12.75">
      <c r="A23" s="291" t="s">
        <v>34</v>
      </c>
      <c r="B23" s="87">
        <f>SUM(C23:K23)</f>
        <v>139810</v>
      </c>
      <c r="C23" s="121">
        <v>90162</v>
      </c>
      <c r="D23" s="121">
        <v>18656</v>
      </c>
      <c r="E23" s="121">
        <v>30103</v>
      </c>
      <c r="F23" s="121"/>
      <c r="G23" s="121"/>
      <c r="H23" s="121">
        <v>889</v>
      </c>
      <c r="I23" s="121"/>
      <c r="J23" s="121"/>
      <c r="K23" s="121"/>
    </row>
    <row r="24" spans="1:11" ht="12.75">
      <c r="A24" s="291" t="s">
        <v>508</v>
      </c>
      <c r="B24" s="87">
        <f>SUM(C24:K24)</f>
        <v>141313</v>
      </c>
      <c r="C24" s="121">
        <v>90162</v>
      </c>
      <c r="D24" s="121">
        <v>18656</v>
      </c>
      <c r="E24" s="121">
        <v>31606</v>
      </c>
      <c r="F24" s="121"/>
      <c r="G24" s="121"/>
      <c r="H24" s="121">
        <v>889</v>
      </c>
      <c r="I24" s="121"/>
      <c r="J24" s="121"/>
      <c r="K24" s="121"/>
    </row>
    <row r="25" spans="1:11" ht="13.5" thickBot="1">
      <c r="A25" s="436" t="s">
        <v>563</v>
      </c>
      <c r="B25" s="87">
        <f>SUM(C25:K25)</f>
        <v>146313</v>
      </c>
      <c r="C25" s="108">
        <v>90162</v>
      </c>
      <c r="D25" s="108">
        <v>18656</v>
      </c>
      <c r="E25" s="108">
        <v>36606</v>
      </c>
      <c r="F25" s="108"/>
      <c r="G25" s="108"/>
      <c r="H25" s="108">
        <v>889</v>
      </c>
      <c r="I25" s="108"/>
      <c r="J25" s="108"/>
      <c r="K25" s="108"/>
    </row>
    <row r="26" spans="1:11" ht="12.75">
      <c r="A26" s="292" t="s">
        <v>197</v>
      </c>
      <c r="B26" s="118"/>
      <c r="C26" s="118"/>
      <c r="D26" s="118"/>
      <c r="E26" s="118"/>
      <c r="F26" s="118"/>
      <c r="G26" s="118"/>
      <c r="H26" s="118"/>
      <c r="I26" s="118"/>
      <c r="J26" s="118"/>
      <c r="K26" s="118"/>
    </row>
    <row r="27" spans="1:11" ht="12.75">
      <c r="A27" s="291" t="s">
        <v>34</v>
      </c>
      <c r="B27" s="87">
        <f>SUM(C27:K27)</f>
        <v>129512</v>
      </c>
      <c r="C27" s="121">
        <v>83878</v>
      </c>
      <c r="D27" s="121">
        <v>15446</v>
      </c>
      <c r="E27" s="121">
        <v>27673</v>
      </c>
      <c r="F27" s="121"/>
      <c r="G27" s="121"/>
      <c r="H27" s="121">
        <v>2515</v>
      </c>
      <c r="I27" s="121"/>
      <c r="J27" s="121"/>
      <c r="K27" s="121"/>
    </row>
    <row r="28" spans="1:11" ht="12.75">
      <c r="A28" s="291" t="s">
        <v>508</v>
      </c>
      <c r="B28" s="87">
        <f>SUM(C28:K28)</f>
        <v>131147</v>
      </c>
      <c r="C28" s="121">
        <v>83878</v>
      </c>
      <c r="D28" s="121">
        <v>15446</v>
      </c>
      <c r="E28" s="121">
        <v>29308</v>
      </c>
      <c r="F28" s="121"/>
      <c r="G28" s="121"/>
      <c r="H28" s="121">
        <v>2515</v>
      </c>
      <c r="I28" s="121"/>
      <c r="J28" s="121"/>
      <c r="K28" s="121"/>
    </row>
    <row r="29" spans="1:11" ht="13.5" thickBot="1">
      <c r="A29" s="436" t="s">
        <v>563</v>
      </c>
      <c r="B29" s="109">
        <f>SUM(C29:K29)</f>
        <v>131969</v>
      </c>
      <c r="C29" s="108">
        <v>84234</v>
      </c>
      <c r="D29" s="108">
        <v>15502</v>
      </c>
      <c r="E29" s="108">
        <v>29718</v>
      </c>
      <c r="F29" s="108"/>
      <c r="G29" s="108"/>
      <c r="H29" s="108">
        <v>2515</v>
      </c>
      <c r="I29" s="108"/>
      <c r="J29" s="108"/>
      <c r="K29" s="108"/>
    </row>
    <row r="30" spans="1:11" ht="12.75">
      <c r="A30" s="292" t="s">
        <v>198</v>
      </c>
      <c r="B30" s="118"/>
      <c r="C30" s="120"/>
      <c r="D30" s="118"/>
      <c r="E30" s="120"/>
      <c r="F30" s="118"/>
      <c r="G30" s="120"/>
      <c r="H30" s="118"/>
      <c r="I30" s="120"/>
      <c r="J30" s="118"/>
      <c r="K30" s="118"/>
    </row>
    <row r="31" spans="1:11" ht="12.75">
      <c r="A31" s="291" t="s">
        <v>34</v>
      </c>
      <c r="B31" s="87">
        <f>SUM(C31:K31)</f>
        <v>72137</v>
      </c>
      <c r="C31" s="430">
        <v>45056</v>
      </c>
      <c r="D31" s="121">
        <v>8490</v>
      </c>
      <c r="E31" s="430">
        <v>17389</v>
      </c>
      <c r="F31" s="121"/>
      <c r="G31" s="430"/>
      <c r="H31" s="121">
        <v>1202</v>
      </c>
      <c r="I31" s="430"/>
      <c r="J31" s="121"/>
      <c r="K31" s="121"/>
    </row>
    <row r="32" spans="1:11" ht="12.75">
      <c r="A32" s="291" t="s">
        <v>508</v>
      </c>
      <c r="B32" s="87">
        <f>SUM(C32:K32)</f>
        <v>73507</v>
      </c>
      <c r="C32" s="430">
        <v>46206</v>
      </c>
      <c r="D32" s="121">
        <v>8710</v>
      </c>
      <c r="E32" s="430">
        <v>17389</v>
      </c>
      <c r="F32" s="121"/>
      <c r="G32" s="430"/>
      <c r="H32" s="121">
        <v>1202</v>
      </c>
      <c r="I32" s="430"/>
      <c r="J32" s="121"/>
      <c r="K32" s="121"/>
    </row>
    <row r="33" spans="1:11" ht="13.5" thickBot="1">
      <c r="A33" s="436" t="s">
        <v>563</v>
      </c>
      <c r="B33" s="109">
        <f>SUM(C33:K33)</f>
        <v>73507</v>
      </c>
      <c r="C33" s="438">
        <v>46206</v>
      </c>
      <c r="D33" s="108">
        <v>8710</v>
      </c>
      <c r="E33" s="438">
        <v>17389</v>
      </c>
      <c r="F33" s="108"/>
      <c r="G33" s="438"/>
      <c r="H33" s="108">
        <v>1202</v>
      </c>
      <c r="I33" s="438"/>
      <c r="J33" s="108"/>
      <c r="K33" s="108"/>
    </row>
    <row r="34" spans="1:11" ht="12.75">
      <c r="A34" s="292" t="s">
        <v>211</v>
      </c>
      <c r="B34" s="87"/>
      <c r="C34" s="114"/>
      <c r="D34" s="87"/>
      <c r="E34" s="114"/>
      <c r="F34" s="87"/>
      <c r="G34" s="114"/>
      <c r="H34" s="87"/>
      <c r="I34" s="114"/>
      <c r="J34" s="87"/>
      <c r="K34" s="87"/>
    </row>
    <row r="35" spans="1:11" ht="12.75">
      <c r="A35" s="291" t="s">
        <v>34</v>
      </c>
      <c r="B35" s="87">
        <f>SUM(C35:K35)</f>
        <v>41453</v>
      </c>
      <c r="C35" s="430">
        <v>25090</v>
      </c>
      <c r="D35" s="121">
        <v>4717</v>
      </c>
      <c r="E35" s="430">
        <v>9203</v>
      </c>
      <c r="F35" s="121"/>
      <c r="G35" s="430"/>
      <c r="H35" s="121">
        <v>2443</v>
      </c>
      <c r="I35" s="430"/>
      <c r="J35" s="121"/>
      <c r="K35" s="121"/>
    </row>
    <row r="36" spans="1:11" ht="12.75">
      <c r="A36" s="291" t="s">
        <v>508</v>
      </c>
      <c r="B36" s="87">
        <f>SUM(C36:K36)</f>
        <v>41770</v>
      </c>
      <c r="C36" s="430">
        <v>25090</v>
      </c>
      <c r="D36" s="121">
        <v>4717</v>
      </c>
      <c r="E36" s="430">
        <v>9203</v>
      </c>
      <c r="F36" s="121"/>
      <c r="G36" s="430"/>
      <c r="H36" s="121">
        <v>2760</v>
      </c>
      <c r="I36" s="430"/>
      <c r="J36" s="121"/>
      <c r="K36" s="121"/>
    </row>
    <row r="37" spans="1:11" ht="13.5" thickBot="1">
      <c r="A37" s="436" t="s">
        <v>563</v>
      </c>
      <c r="B37" s="109">
        <f>SUM(C37:K37)</f>
        <v>41770</v>
      </c>
      <c r="C37" s="430">
        <v>25090</v>
      </c>
      <c r="D37" s="108">
        <v>4717</v>
      </c>
      <c r="E37" s="430">
        <v>9203</v>
      </c>
      <c r="F37" s="108"/>
      <c r="G37" s="430"/>
      <c r="H37" s="108">
        <v>2760</v>
      </c>
      <c r="I37" s="430"/>
      <c r="J37" s="108"/>
      <c r="K37" s="108"/>
    </row>
    <row r="38" spans="1:11" ht="12.75">
      <c r="A38" s="24" t="s">
        <v>212</v>
      </c>
      <c r="B38" s="440"/>
      <c r="C38" s="110"/>
      <c r="D38" s="113"/>
      <c r="E38" s="110"/>
      <c r="F38" s="113"/>
      <c r="G38" s="110"/>
      <c r="H38" s="113"/>
      <c r="I38" s="110"/>
      <c r="J38" s="113"/>
      <c r="K38" s="110"/>
    </row>
    <row r="39" spans="1:11" ht="12.75">
      <c r="A39" s="25" t="s">
        <v>37</v>
      </c>
      <c r="B39" s="119">
        <f>SUM(C39:K39)</f>
        <v>220936</v>
      </c>
      <c r="C39" s="121">
        <v>109589</v>
      </c>
      <c r="D39" s="430">
        <v>21539</v>
      </c>
      <c r="E39" s="121">
        <v>82570</v>
      </c>
      <c r="F39" s="430">
        <v>120</v>
      </c>
      <c r="G39" s="121"/>
      <c r="H39" s="430">
        <v>7118</v>
      </c>
      <c r="I39" s="121"/>
      <c r="J39" s="430"/>
      <c r="K39" s="121"/>
    </row>
    <row r="40" spans="1:11" ht="12.75">
      <c r="A40" s="25" t="s">
        <v>508</v>
      </c>
      <c r="B40" s="119">
        <f>SUM(C40:K40)</f>
        <v>223968</v>
      </c>
      <c r="C40" s="121">
        <v>109589</v>
      </c>
      <c r="D40" s="430">
        <v>21539</v>
      </c>
      <c r="E40" s="121">
        <v>85602</v>
      </c>
      <c r="F40" s="430">
        <v>120</v>
      </c>
      <c r="G40" s="121"/>
      <c r="H40" s="430">
        <v>7118</v>
      </c>
      <c r="I40" s="121"/>
      <c r="J40" s="430"/>
      <c r="K40" s="121"/>
    </row>
    <row r="41" spans="1:11" ht="13.5" thickBot="1">
      <c r="A41" s="439" t="s">
        <v>563</v>
      </c>
      <c r="B41" s="437">
        <f>SUM(C41:K41)</f>
        <v>223968</v>
      </c>
      <c r="C41" s="108">
        <v>109589</v>
      </c>
      <c r="D41" s="438">
        <v>21539</v>
      </c>
      <c r="E41" s="108">
        <v>85602</v>
      </c>
      <c r="F41" s="438">
        <v>120</v>
      </c>
      <c r="G41" s="108"/>
      <c r="H41" s="438">
        <v>7118</v>
      </c>
      <c r="I41" s="108"/>
      <c r="J41" s="438"/>
      <c r="K41" s="108"/>
    </row>
    <row r="42" spans="1:11" ht="12.75">
      <c r="A42" s="292" t="s">
        <v>213</v>
      </c>
      <c r="B42" s="298"/>
      <c r="C42" s="87"/>
      <c r="D42" s="87"/>
      <c r="E42" s="87"/>
      <c r="F42" s="87"/>
      <c r="G42" s="87"/>
      <c r="H42" s="87"/>
      <c r="I42" s="87"/>
      <c r="J42" s="119"/>
      <c r="K42" s="87"/>
    </row>
    <row r="43" spans="1:11" ht="12.75">
      <c r="A43" s="291" t="s">
        <v>34</v>
      </c>
      <c r="B43" s="87">
        <f>SUM(C43:K43)</f>
        <v>62455</v>
      </c>
      <c r="C43" s="121">
        <v>41632</v>
      </c>
      <c r="D43" s="121">
        <v>7810</v>
      </c>
      <c r="E43" s="121">
        <v>12575</v>
      </c>
      <c r="F43" s="121"/>
      <c r="G43" s="121"/>
      <c r="H43" s="121">
        <v>438</v>
      </c>
      <c r="I43" s="121"/>
      <c r="J43" s="429"/>
      <c r="K43" s="121"/>
    </row>
    <row r="44" spans="1:11" ht="12.75">
      <c r="A44" s="291" t="s">
        <v>508</v>
      </c>
      <c r="B44" s="87">
        <f>SUM(C44:K44)</f>
        <v>64635</v>
      </c>
      <c r="C44" s="121">
        <v>42242</v>
      </c>
      <c r="D44" s="121">
        <v>7930</v>
      </c>
      <c r="E44" s="121">
        <v>14025</v>
      </c>
      <c r="F44" s="121"/>
      <c r="G44" s="121"/>
      <c r="H44" s="121">
        <v>438</v>
      </c>
      <c r="I44" s="121"/>
      <c r="J44" s="429"/>
      <c r="K44" s="121"/>
    </row>
    <row r="45" spans="1:11" ht="13.5" thickBot="1">
      <c r="A45" s="436" t="s">
        <v>563</v>
      </c>
      <c r="B45" s="87">
        <f>SUM(C45:K45)</f>
        <v>64635</v>
      </c>
      <c r="C45" s="121">
        <v>42242</v>
      </c>
      <c r="D45" s="121">
        <v>7930</v>
      </c>
      <c r="E45" s="121">
        <v>14025</v>
      </c>
      <c r="F45" s="121"/>
      <c r="G45" s="121"/>
      <c r="H45" s="121">
        <v>438</v>
      </c>
      <c r="I45" s="121"/>
      <c r="J45" s="429"/>
      <c r="K45" s="108"/>
    </row>
    <row r="46" spans="1:11" ht="12.75">
      <c r="A46" s="292" t="s">
        <v>214</v>
      </c>
      <c r="B46" s="118"/>
      <c r="C46" s="110"/>
      <c r="D46" s="110"/>
      <c r="E46" s="110"/>
      <c r="F46" s="110"/>
      <c r="G46" s="110"/>
      <c r="H46" s="110"/>
      <c r="I46" s="110"/>
      <c r="J46" s="110"/>
      <c r="K46" s="110"/>
    </row>
    <row r="47" spans="1:11" ht="12.75">
      <c r="A47" s="291" t="s">
        <v>34</v>
      </c>
      <c r="B47" s="87">
        <f>SUM(C47:K47)</f>
        <v>160583</v>
      </c>
      <c r="C47" s="121">
        <v>52416</v>
      </c>
      <c r="D47" s="121">
        <v>9870</v>
      </c>
      <c r="E47" s="121">
        <v>66314</v>
      </c>
      <c r="F47" s="121"/>
      <c r="G47" s="121">
        <v>27300</v>
      </c>
      <c r="H47" s="121">
        <v>4683</v>
      </c>
      <c r="I47" s="121"/>
      <c r="J47" s="121"/>
      <c r="K47" s="121"/>
    </row>
    <row r="48" spans="1:11" ht="12.75">
      <c r="A48" s="291" t="s">
        <v>508</v>
      </c>
      <c r="B48" s="87">
        <f>SUM(C48:K48)</f>
        <v>163102</v>
      </c>
      <c r="C48" s="121">
        <v>52416</v>
      </c>
      <c r="D48" s="121">
        <v>9870</v>
      </c>
      <c r="E48" s="121">
        <v>68833</v>
      </c>
      <c r="F48" s="121"/>
      <c r="G48" s="121">
        <v>27300</v>
      </c>
      <c r="H48" s="121">
        <v>4683</v>
      </c>
      <c r="I48" s="121"/>
      <c r="J48" s="121"/>
      <c r="K48" s="121"/>
    </row>
    <row r="49" spans="1:11" ht="13.5" thickBot="1">
      <c r="A49" s="436" t="s">
        <v>563</v>
      </c>
      <c r="B49" s="109">
        <f>SUM(C49:K49)</f>
        <v>231705</v>
      </c>
      <c r="C49" s="108">
        <v>53833</v>
      </c>
      <c r="D49" s="108">
        <v>10100</v>
      </c>
      <c r="E49" s="108">
        <v>69452</v>
      </c>
      <c r="F49" s="108"/>
      <c r="G49" s="108">
        <v>27450</v>
      </c>
      <c r="H49" s="108">
        <v>70870</v>
      </c>
      <c r="I49" s="108"/>
      <c r="J49" s="108"/>
      <c r="K49" s="108"/>
    </row>
    <row r="50" spans="1:11" ht="12.75">
      <c r="A50" s="292" t="s">
        <v>202</v>
      </c>
      <c r="B50" s="118"/>
      <c r="C50" s="110"/>
      <c r="D50" s="110"/>
      <c r="E50" s="110"/>
      <c r="F50" s="110"/>
      <c r="G50" s="110"/>
      <c r="H50" s="110"/>
      <c r="I50" s="110"/>
      <c r="J50" s="110"/>
      <c r="K50" s="110"/>
    </row>
    <row r="51" spans="1:11" ht="12.75">
      <c r="A51" s="291" t="s">
        <v>34</v>
      </c>
      <c r="B51" s="87">
        <f>SUM(C51:K51)</f>
        <v>53713</v>
      </c>
      <c r="C51" s="121">
        <v>31709</v>
      </c>
      <c r="D51" s="121">
        <v>5600</v>
      </c>
      <c r="E51" s="121">
        <v>13404</v>
      </c>
      <c r="F51" s="121"/>
      <c r="G51" s="121"/>
      <c r="H51" s="121">
        <v>3000</v>
      </c>
      <c r="I51" s="121"/>
      <c r="J51" s="121"/>
      <c r="K51" s="121"/>
    </row>
    <row r="52" spans="1:12" ht="12.75">
      <c r="A52" s="291" t="s">
        <v>508</v>
      </c>
      <c r="B52" s="87">
        <f>SUM(C52:K52)</f>
        <v>54590</v>
      </c>
      <c r="C52" s="121">
        <v>31709</v>
      </c>
      <c r="D52" s="121">
        <v>5600</v>
      </c>
      <c r="E52" s="121">
        <v>14281</v>
      </c>
      <c r="F52" s="121"/>
      <c r="G52" s="121"/>
      <c r="H52" s="121">
        <v>3000</v>
      </c>
      <c r="I52" s="121"/>
      <c r="J52" s="121"/>
      <c r="K52" s="121"/>
      <c r="L52" s="61"/>
    </row>
    <row r="53" spans="1:11" ht="13.5" thickBot="1">
      <c r="A53" s="436" t="s">
        <v>563</v>
      </c>
      <c r="B53" s="109">
        <f>SUM(C53:K53)</f>
        <v>53643</v>
      </c>
      <c r="C53" s="108">
        <v>30903</v>
      </c>
      <c r="D53" s="108">
        <v>5459</v>
      </c>
      <c r="E53" s="108">
        <v>14281</v>
      </c>
      <c r="F53" s="108"/>
      <c r="G53" s="108"/>
      <c r="H53" s="108">
        <v>3000</v>
      </c>
      <c r="I53" s="108"/>
      <c r="J53" s="108"/>
      <c r="K53" s="108"/>
    </row>
    <row r="54" spans="1:11" ht="12.75">
      <c r="A54" s="292" t="s">
        <v>203</v>
      </c>
      <c r="B54" s="440"/>
      <c r="C54" s="110"/>
      <c r="D54" s="113"/>
      <c r="E54" s="110"/>
      <c r="F54" s="113"/>
      <c r="G54" s="110"/>
      <c r="H54" s="113"/>
      <c r="I54" s="110"/>
      <c r="J54" s="113"/>
      <c r="K54" s="110"/>
    </row>
    <row r="55" spans="1:11" ht="12.75">
      <c r="A55" s="291" t="s">
        <v>34</v>
      </c>
      <c r="B55" s="119">
        <f>SUM(C55:K55)</f>
        <v>458961</v>
      </c>
      <c r="C55" s="121">
        <v>128112</v>
      </c>
      <c r="D55" s="430">
        <v>25002</v>
      </c>
      <c r="E55" s="121">
        <v>303311</v>
      </c>
      <c r="F55" s="430"/>
      <c r="G55" s="121"/>
      <c r="H55" s="430">
        <v>2536</v>
      </c>
      <c r="I55" s="121"/>
      <c r="J55" s="430"/>
      <c r="K55" s="121"/>
    </row>
    <row r="56" spans="1:11" ht="12.75">
      <c r="A56" s="291" t="s">
        <v>508</v>
      </c>
      <c r="B56" s="119">
        <f>SUM(C56:K56)</f>
        <v>463742</v>
      </c>
      <c r="C56" s="121">
        <v>128834</v>
      </c>
      <c r="D56" s="430">
        <v>25143</v>
      </c>
      <c r="E56" s="121">
        <v>306848</v>
      </c>
      <c r="F56" s="430"/>
      <c r="G56" s="121"/>
      <c r="H56" s="430">
        <v>2917</v>
      </c>
      <c r="I56" s="121"/>
      <c r="J56" s="430"/>
      <c r="K56" s="121"/>
    </row>
    <row r="57" spans="1:11" ht="13.5" thickBot="1">
      <c r="A57" s="436" t="s">
        <v>563</v>
      </c>
      <c r="B57" s="437">
        <f>SUM(C57:K57)</f>
        <v>470202</v>
      </c>
      <c r="C57" s="108">
        <v>133526</v>
      </c>
      <c r="D57" s="438">
        <v>25964</v>
      </c>
      <c r="E57" s="108">
        <v>307795</v>
      </c>
      <c r="F57" s="438"/>
      <c r="G57" s="108"/>
      <c r="H57" s="438">
        <v>2917</v>
      </c>
      <c r="I57" s="108"/>
      <c r="J57" s="438"/>
      <c r="K57" s="108"/>
    </row>
    <row r="58" spans="1:11" ht="12.75">
      <c r="A58" s="292" t="s">
        <v>110</v>
      </c>
      <c r="B58" s="440"/>
      <c r="C58" s="110"/>
      <c r="D58" s="113"/>
      <c r="E58" s="110"/>
      <c r="F58" s="113"/>
      <c r="G58" s="110"/>
      <c r="H58" s="113"/>
      <c r="I58" s="110"/>
      <c r="J58" s="113"/>
      <c r="K58" s="110"/>
    </row>
    <row r="59" spans="1:12" ht="12.75">
      <c r="A59" s="291" t="s">
        <v>34</v>
      </c>
      <c r="B59" s="119">
        <f>SUM(B15,B19,B23,B27,B31,B35,B39,B43,B47,B51,B55,)</f>
        <v>5027338</v>
      </c>
      <c r="C59" s="119">
        <f aca="true" t="shared" si="0" ref="C59:K59">SUM(C15,C19,C23,C27,C31,C35,C39,C43,C47,C51,C55,)</f>
        <v>882179</v>
      </c>
      <c r="D59" s="119">
        <f t="shared" si="0"/>
        <v>166605</v>
      </c>
      <c r="E59" s="119">
        <f t="shared" si="0"/>
        <v>1147213</v>
      </c>
      <c r="F59" s="119">
        <f t="shared" si="0"/>
        <v>10762</v>
      </c>
      <c r="G59" s="119">
        <f t="shared" si="0"/>
        <v>1166420</v>
      </c>
      <c r="H59" s="119">
        <f t="shared" si="0"/>
        <v>736281</v>
      </c>
      <c r="I59" s="119">
        <f t="shared" si="0"/>
        <v>574615</v>
      </c>
      <c r="J59" s="119">
        <f t="shared" si="0"/>
        <v>800</v>
      </c>
      <c r="K59" s="119">
        <f t="shared" si="0"/>
        <v>342463</v>
      </c>
      <c r="L59" s="139">
        <f>SUM(C59:K59)</f>
        <v>5027338</v>
      </c>
    </row>
    <row r="60" spans="1:12" ht="12.75">
      <c r="A60" s="291" t="s">
        <v>508</v>
      </c>
      <c r="B60" s="119">
        <f aca="true" t="shared" si="1" ref="B60:K61">SUM(B16,B20,B24,B28,B32,B36,B40,B44,B48,B52,B56,)</f>
        <v>5173648</v>
      </c>
      <c r="C60" s="119">
        <f t="shared" si="1"/>
        <v>892570</v>
      </c>
      <c r="D60" s="119">
        <f t="shared" si="1"/>
        <v>168866</v>
      </c>
      <c r="E60" s="119">
        <f t="shared" si="1"/>
        <v>1194228</v>
      </c>
      <c r="F60" s="119">
        <f t="shared" si="1"/>
        <v>10762</v>
      </c>
      <c r="G60" s="119">
        <f t="shared" si="1"/>
        <v>1175143</v>
      </c>
      <c r="H60" s="119">
        <f t="shared" si="1"/>
        <v>740949</v>
      </c>
      <c r="I60" s="119">
        <f t="shared" si="1"/>
        <v>630615</v>
      </c>
      <c r="J60" s="119">
        <f t="shared" si="1"/>
        <v>18052</v>
      </c>
      <c r="K60" s="119">
        <f t="shared" si="1"/>
        <v>342463</v>
      </c>
      <c r="L60" s="139">
        <f>SUM(C60:K60)</f>
        <v>5173648</v>
      </c>
    </row>
    <row r="61" spans="1:12" ht="13.5" thickBot="1">
      <c r="A61" s="436" t="s">
        <v>563</v>
      </c>
      <c r="B61" s="119">
        <f t="shared" si="1"/>
        <v>5404644</v>
      </c>
      <c r="C61" s="119">
        <f t="shared" si="1"/>
        <v>909999</v>
      </c>
      <c r="D61" s="119">
        <f t="shared" si="1"/>
        <v>171625</v>
      </c>
      <c r="E61" s="119">
        <f t="shared" si="1"/>
        <v>1199490</v>
      </c>
      <c r="F61" s="119">
        <f t="shared" si="1"/>
        <v>9120</v>
      </c>
      <c r="G61" s="119">
        <f t="shared" si="1"/>
        <v>1542856</v>
      </c>
      <c r="H61" s="119">
        <f t="shared" si="1"/>
        <v>809247</v>
      </c>
      <c r="I61" s="119">
        <f t="shared" si="1"/>
        <v>704044</v>
      </c>
      <c r="J61" s="119">
        <f t="shared" si="1"/>
        <v>800</v>
      </c>
      <c r="K61" s="119">
        <f t="shared" si="1"/>
        <v>57463</v>
      </c>
      <c r="L61" s="139">
        <f>SUM(C61:K61)</f>
        <v>5404644</v>
      </c>
    </row>
    <row r="62" spans="1:11" ht="12.75">
      <c r="A62" s="1"/>
      <c r="B62" s="114">
        <f>B15+B19+B23+B27+B31+B35+B39+B43+B47+B51+B55</f>
        <v>5027338</v>
      </c>
      <c r="C62" s="1"/>
      <c r="D62" s="1"/>
      <c r="E62" s="1"/>
      <c r="F62" s="1"/>
      <c r="G62" s="1"/>
      <c r="H62" s="1"/>
      <c r="I62" s="1"/>
      <c r="J62" s="1"/>
      <c r="K62" s="1"/>
    </row>
    <row r="63" spans="1:11" ht="12.75">
      <c r="A63" s="1"/>
      <c r="B63" s="114">
        <f>B16+B20+B24+B28+B32+B36+B40+B44+B48+B52+B56</f>
        <v>5173648</v>
      </c>
      <c r="C63" s="1"/>
      <c r="D63" s="1"/>
      <c r="E63" s="1"/>
      <c r="F63" s="1"/>
      <c r="G63" s="1"/>
      <c r="H63" s="1"/>
      <c r="I63" s="1"/>
      <c r="J63" s="1"/>
      <c r="K63" s="1"/>
    </row>
    <row r="64" spans="1:11" ht="12.75">
      <c r="A64" s="1" t="s">
        <v>156</v>
      </c>
      <c r="B64" s="114">
        <f>B17+B21+B25+B29+B33+B37+B41+B45+B49+B53+B57</f>
        <v>5404644</v>
      </c>
      <c r="C64" s="1"/>
      <c r="D64" s="1"/>
      <c r="E64" s="1"/>
      <c r="F64" s="1"/>
      <c r="G64" s="1"/>
      <c r="H64" s="1"/>
      <c r="I64" s="1"/>
      <c r="J64" s="1"/>
      <c r="K64" s="1"/>
    </row>
    <row r="65" spans="1:11" ht="12.75">
      <c r="A65" s="1" t="s">
        <v>157</v>
      </c>
      <c r="B65" s="144"/>
      <c r="C65" s="1"/>
      <c r="D65" s="1"/>
      <c r="E65" s="1"/>
      <c r="F65" s="1"/>
      <c r="G65" s="1"/>
      <c r="H65" s="1"/>
      <c r="I65" s="1"/>
      <c r="J65" s="1"/>
      <c r="K65" s="1"/>
    </row>
    <row r="66" spans="1:11" ht="12.75">
      <c r="A66" s="1"/>
      <c r="B66" s="1"/>
      <c r="C66" s="1"/>
      <c r="D66" s="1"/>
      <c r="E66" s="1"/>
      <c r="F66" s="1"/>
      <c r="G66" s="1"/>
      <c r="H66" s="1"/>
      <c r="I66" s="1"/>
      <c r="J66" s="1"/>
      <c r="K66" s="1"/>
    </row>
    <row r="67" spans="1:11" ht="15.75">
      <c r="A67" s="2"/>
      <c r="B67" s="2"/>
      <c r="C67" s="2"/>
      <c r="D67" s="2"/>
      <c r="E67" s="2"/>
      <c r="F67" s="2"/>
      <c r="G67" s="2"/>
      <c r="H67" s="2"/>
      <c r="I67" s="2"/>
      <c r="J67" s="2"/>
      <c r="K67" s="2"/>
    </row>
    <row r="68" spans="1:11" ht="15.75">
      <c r="A68" s="2"/>
      <c r="B68" s="2"/>
      <c r="C68" s="2"/>
      <c r="D68" s="2"/>
      <c r="E68" s="2"/>
      <c r="F68" s="2"/>
      <c r="G68" s="2"/>
      <c r="H68" s="2"/>
      <c r="I68" s="2"/>
      <c r="J68" s="2"/>
      <c r="K68" s="2"/>
    </row>
    <row r="69" spans="1:11" ht="15.75">
      <c r="A69" s="2"/>
      <c r="B69" s="2"/>
      <c r="C69" s="2"/>
      <c r="D69" s="2"/>
      <c r="E69" s="2"/>
      <c r="F69" s="2"/>
      <c r="G69" s="2"/>
      <c r="H69" s="2"/>
      <c r="I69" s="2"/>
      <c r="J69" s="2"/>
      <c r="K69" s="2"/>
    </row>
    <row r="70" spans="1:11" ht="15.75">
      <c r="A70" s="2"/>
      <c r="B70" s="2"/>
      <c r="C70" s="2"/>
      <c r="D70" s="2"/>
      <c r="E70" s="2"/>
      <c r="F70" s="2"/>
      <c r="G70" s="2"/>
      <c r="H70" s="2"/>
      <c r="I70" s="2"/>
      <c r="J70" s="2"/>
      <c r="K70" s="2"/>
    </row>
    <row r="71" spans="1:11" ht="15.75">
      <c r="A71" s="2"/>
      <c r="B71" s="2"/>
      <c r="C71" s="2"/>
      <c r="D71" s="2"/>
      <c r="E71" s="2"/>
      <c r="F71" s="2"/>
      <c r="G71" s="2"/>
      <c r="H71" s="2"/>
      <c r="I71" s="2"/>
      <c r="J71" s="2"/>
      <c r="K71" s="2"/>
    </row>
    <row r="72" spans="1:11" ht="15.75">
      <c r="A72" s="2"/>
      <c r="B72" s="2"/>
      <c r="C72" s="2"/>
      <c r="D72" s="2"/>
      <c r="E72" s="2"/>
      <c r="F72" s="2"/>
      <c r="G72" s="2"/>
      <c r="H72" s="2"/>
      <c r="I72" s="2"/>
      <c r="J72" s="2"/>
      <c r="K72" s="2"/>
    </row>
    <row r="73" spans="1:11" ht="15.75">
      <c r="A73" s="2"/>
      <c r="B73" s="2"/>
      <c r="C73" s="2"/>
      <c r="D73" s="2"/>
      <c r="E73" s="2"/>
      <c r="F73" s="2"/>
      <c r="G73" s="2"/>
      <c r="H73" s="2"/>
      <c r="I73" s="2"/>
      <c r="J73" s="2"/>
      <c r="K73" s="2"/>
    </row>
    <row r="74" spans="1:11" ht="15.75">
      <c r="A74" s="2"/>
      <c r="B74" s="2"/>
      <c r="C74" s="2"/>
      <c r="D74" s="2"/>
      <c r="E74" s="2"/>
      <c r="F74" s="2"/>
      <c r="G74" s="2"/>
      <c r="H74" s="2"/>
      <c r="I74" s="2"/>
      <c r="J74" s="2"/>
      <c r="K74" s="2"/>
    </row>
    <row r="75" spans="1:11" ht="15.75">
      <c r="A75" s="2"/>
      <c r="B75" s="2"/>
      <c r="C75" s="2"/>
      <c r="D75" s="2"/>
      <c r="E75" s="2"/>
      <c r="F75" s="2"/>
      <c r="G75" s="2"/>
      <c r="H75" s="2"/>
      <c r="I75" s="2"/>
      <c r="J75" s="2"/>
      <c r="K75" s="2"/>
    </row>
    <row r="76" spans="1:11" ht="15.75">
      <c r="A76" s="2"/>
      <c r="B76" s="2"/>
      <c r="C76" s="2"/>
      <c r="D76" s="2"/>
      <c r="E76" s="2"/>
      <c r="F76" s="2"/>
      <c r="G76" s="2"/>
      <c r="H76" s="2"/>
      <c r="I76" s="2"/>
      <c r="J76" s="2"/>
      <c r="K76" s="2"/>
    </row>
    <row r="77" spans="1:11" ht="15.75">
      <c r="A77" s="2"/>
      <c r="B77" s="2"/>
      <c r="C77" s="2"/>
      <c r="D77" s="2"/>
      <c r="E77" s="2"/>
      <c r="F77" s="2"/>
      <c r="G77" s="2"/>
      <c r="H77" s="2"/>
      <c r="I77" s="2"/>
      <c r="J77" s="2"/>
      <c r="K77" s="2"/>
    </row>
    <row r="78" spans="1:11" ht="15.75">
      <c r="A78" s="2"/>
      <c r="B78" s="2"/>
      <c r="C78" s="2"/>
      <c r="D78" s="2"/>
      <c r="E78" s="2"/>
      <c r="F78" s="2"/>
      <c r="G78" s="2"/>
      <c r="H78" s="2"/>
      <c r="I78" s="2"/>
      <c r="J78" s="2"/>
      <c r="K78" s="2"/>
    </row>
    <row r="79" spans="1:11" ht="15.75">
      <c r="A79" s="2"/>
      <c r="B79" s="2"/>
      <c r="C79" s="2"/>
      <c r="D79" s="2"/>
      <c r="E79" s="2"/>
      <c r="F79" s="2"/>
      <c r="G79" s="2"/>
      <c r="H79" s="2"/>
      <c r="I79" s="2"/>
      <c r="J79" s="2"/>
      <c r="K79" s="2"/>
    </row>
    <row r="80" spans="1:11" ht="15.75">
      <c r="A80" s="2"/>
      <c r="B80" s="2"/>
      <c r="C80" s="2"/>
      <c r="D80" s="2"/>
      <c r="E80" s="2"/>
      <c r="F80" s="2"/>
      <c r="G80" s="2"/>
      <c r="H80" s="2"/>
      <c r="I80" s="2"/>
      <c r="J80" s="2"/>
      <c r="K80" s="2"/>
    </row>
    <row r="81" spans="1:11" ht="15.75">
      <c r="A81" s="2"/>
      <c r="B81" s="2"/>
      <c r="C81" s="2"/>
      <c r="D81" s="2"/>
      <c r="E81" s="2"/>
      <c r="F81" s="2"/>
      <c r="G81" s="2"/>
      <c r="H81" s="2"/>
      <c r="I81" s="2"/>
      <c r="J81" s="2"/>
      <c r="K81" s="2"/>
    </row>
    <row r="82" spans="1:11" ht="15.75">
      <c r="A82" s="2"/>
      <c r="B82" s="2"/>
      <c r="C82" s="2"/>
      <c r="D82" s="2"/>
      <c r="E82" s="2"/>
      <c r="F82" s="2"/>
      <c r="G82" s="2"/>
      <c r="H82" s="2"/>
      <c r="I82" s="2"/>
      <c r="J82" s="2"/>
      <c r="K82" s="2"/>
    </row>
    <row r="83" spans="1:11" ht="15.75">
      <c r="A83" s="2"/>
      <c r="B83" s="2"/>
      <c r="C83" s="2"/>
      <c r="D83" s="2"/>
      <c r="E83" s="2"/>
      <c r="F83" s="2"/>
      <c r="G83" s="2"/>
      <c r="H83" s="2"/>
      <c r="I83" s="2"/>
      <c r="J83" s="2"/>
      <c r="K83" s="2"/>
    </row>
    <row r="84" spans="1:11" ht="15.75">
      <c r="A84" s="2"/>
      <c r="B84" s="2"/>
      <c r="C84" s="2"/>
      <c r="D84" s="2"/>
      <c r="E84" s="2"/>
      <c r="F84" s="2"/>
      <c r="G84" s="2"/>
      <c r="H84" s="2"/>
      <c r="I84" s="2"/>
      <c r="J84" s="2"/>
      <c r="K84" s="2"/>
    </row>
    <row r="85" spans="1:11" ht="15.75">
      <c r="A85" s="2"/>
      <c r="B85" s="2"/>
      <c r="C85" s="2"/>
      <c r="D85" s="2"/>
      <c r="E85" s="2"/>
      <c r="F85" s="2"/>
      <c r="G85" s="2"/>
      <c r="H85" s="2"/>
      <c r="I85" s="2"/>
      <c r="J85" s="2"/>
      <c r="K85" s="2"/>
    </row>
    <row r="86" spans="1:11" ht="15.75">
      <c r="A86" s="2"/>
      <c r="B86" s="2"/>
      <c r="C86" s="2"/>
      <c r="D86" s="2"/>
      <c r="E86" s="2"/>
      <c r="F86" s="2"/>
      <c r="G86" s="2"/>
      <c r="H86" s="2"/>
      <c r="I86" s="2"/>
      <c r="J86" s="2"/>
      <c r="K86" s="2"/>
    </row>
    <row r="87" spans="1:11" ht="15.75">
      <c r="A87" s="2"/>
      <c r="B87" s="2"/>
      <c r="C87" s="2"/>
      <c r="D87" s="2"/>
      <c r="E87" s="2"/>
      <c r="F87" s="2"/>
      <c r="G87" s="2"/>
      <c r="H87" s="2"/>
      <c r="I87" s="2"/>
      <c r="J87" s="2"/>
      <c r="K87" s="2"/>
    </row>
    <row r="88" spans="1:11" ht="15.75">
      <c r="A88" s="2"/>
      <c r="B88" s="2"/>
      <c r="C88" s="2"/>
      <c r="D88" s="2"/>
      <c r="E88" s="2"/>
      <c r="F88" s="2"/>
      <c r="G88" s="2"/>
      <c r="H88" s="2"/>
      <c r="I88" s="2"/>
      <c r="J88" s="2"/>
      <c r="K88" s="2"/>
    </row>
    <row r="89" spans="1:11" ht="15.75">
      <c r="A89" s="2"/>
      <c r="B89" s="2"/>
      <c r="C89" s="2"/>
      <c r="D89" s="2"/>
      <c r="E89" s="2"/>
      <c r="F89" s="2"/>
      <c r="G89" s="2"/>
      <c r="H89" s="2"/>
      <c r="I89" s="2"/>
      <c r="J89" s="2"/>
      <c r="K89" s="2"/>
    </row>
    <row r="90" spans="1:11" ht="15.75">
      <c r="A90" s="2"/>
      <c r="B90" s="2"/>
      <c r="C90" s="2"/>
      <c r="D90" s="2"/>
      <c r="E90" s="2"/>
      <c r="F90" s="2"/>
      <c r="G90" s="2"/>
      <c r="H90" s="2"/>
      <c r="I90" s="2"/>
      <c r="J90" s="2"/>
      <c r="K90" s="2"/>
    </row>
    <row r="91" spans="1:11" ht="15.75">
      <c r="A91" s="2"/>
      <c r="B91" s="2"/>
      <c r="C91" s="2"/>
      <c r="D91" s="2"/>
      <c r="E91" s="2"/>
      <c r="F91" s="2"/>
      <c r="G91" s="2"/>
      <c r="H91" s="2"/>
      <c r="I91" s="2"/>
      <c r="J91" s="2"/>
      <c r="K91" s="2"/>
    </row>
    <row r="92" spans="1:11" ht="15.75">
      <c r="A92" s="2"/>
      <c r="B92" s="2"/>
      <c r="C92" s="2"/>
      <c r="D92" s="2"/>
      <c r="E92" s="2"/>
      <c r="F92" s="2"/>
      <c r="G92" s="2"/>
      <c r="H92" s="2"/>
      <c r="I92" s="2"/>
      <c r="J92" s="2"/>
      <c r="K92" s="2"/>
    </row>
    <row r="93" spans="1:11" ht="15.75">
      <c r="A93" s="2"/>
      <c r="B93" s="2"/>
      <c r="C93" s="2"/>
      <c r="D93" s="2"/>
      <c r="E93" s="2"/>
      <c r="F93" s="2"/>
      <c r="G93" s="2"/>
      <c r="H93" s="2"/>
      <c r="I93" s="2"/>
      <c r="J93" s="2"/>
      <c r="K93" s="2"/>
    </row>
    <row r="94" spans="1:11" ht="15.75">
      <c r="A94" s="2"/>
      <c r="B94" s="2"/>
      <c r="C94" s="2"/>
      <c r="D94" s="2"/>
      <c r="E94" s="2"/>
      <c r="F94" s="2"/>
      <c r="G94" s="2"/>
      <c r="H94" s="2"/>
      <c r="I94" s="2"/>
      <c r="J94" s="2"/>
      <c r="K94" s="2"/>
    </row>
    <row r="95" spans="1:11" ht="15.75">
      <c r="A95" s="2"/>
      <c r="B95" s="2"/>
      <c r="C95" s="2"/>
      <c r="D95" s="2"/>
      <c r="E95" s="2"/>
      <c r="F95" s="2"/>
      <c r="G95" s="2"/>
      <c r="H95" s="2"/>
      <c r="I95" s="2"/>
      <c r="J95" s="2"/>
      <c r="K95" s="2"/>
    </row>
    <row r="96" spans="1:11" ht="15.75">
      <c r="A96" s="2"/>
      <c r="B96" s="2"/>
      <c r="C96" s="2"/>
      <c r="D96" s="2"/>
      <c r="E96" s="2"/>
      <c r="F96" s="2"/>
      <c r="G96" s="2"/>
      <c r="H96" s="2"/>
      <c r="I96" s="2"/>
      <c r="J96" s="2"/>
      <c r="K96" s="2"/>
    </row>
    <row r="97" spans="1:11" ht="15.75">
      <c r="A97" s="2"/>
      <c r="B97" s="2"/>
      <c r="C97" s="2"/>
      <c r="D97" s="2"/>
      <c r="E97" s="2"/>
      <c r="F97" s="2"/>
      <c r="G97" s="2"/>
      <c r="H97" s="2"/>
      <c r="I97" s="2"/>
      <c r="J97" s="2"/>
      <c r="K97" s="2"/>
    </row>
    <row r="98" spans="1:11" ht="15.75">
      <c r="A98" s="2"/>
      <c r="B98" s="2"/>
      <c r="C98" s="2"/>
      <c r="D98" s="2"/>
      <c r="E98" s="2"/>
      <c r="F98" s="2"/>
      <c r="G98" s="2"/>
      <c r="H98" s="2"/>
      <c r="I98" s="2"/>
      <c r="J98" s="2"/>
      <c r="K98" s="2"/>
    </row>
    <row r="99" spans="1:11" ht="15.75">
      <c r="A99" s="2"/>
      <c r="B99" s="2"/>
      <c r="C99" s="2"/>
      <c r="D99" s="2"/>
      <c r="E99" s="2"/>
      <c r="F99" s="2"/>
      <c r="G99" s="2"/>
      <c r="H99" s="2"/>
      <c r="I99" s="2"/>
      <c r="J99" s="2"/>
      <c r="K99" s="2"/>
    </row>
    <row r="100" spans="1:11" ht="15.75">
      <c r="A100" s="2"/>
      <c r="B100" s="2"/>
      <c r="C100" s="2"/>
      <c r="D100" s="2"/>
      <c r="E100" s="2"/>
      <c r="F100" s="2"/>
      <c r="G100" s="2"/>
      <c r="H100" s="2"/>
      <c r="I100" s="2"/>
      <c r="J100" s="2"/>
      <c r="K100" s="2"/>
    </row>
    <row r="101" spans="1:11" ht="15.75">
      <c r="A101" s="2"/>
      <c r="B101" s="2"/>
      <c r="C101" s="2"/>
      <c r="D101" s="2"/>
      <c r="E101" s="2"/>
      <c r="F101" s="2"/>
      <c r="G101" s="2"/>
      <c r="H101" s="2"/>
      <c r="I101" s="2"/>
      <c r="J101" s="2"/>
      <c r="K101" s="2"/>
    </row>
    <row r="102" spans="1:11" ht="15.75">
      <c r="A102" s="2"/>
      <c r="B102" s="2"/>
      <c r="C102" s="2"/>
      <c r="D102" s="2"/>
      <c r="E102" s="2"/>
      <c r="F102" s="2"/>
      <c r="G102" s="2"/>
      <c r="H102" s="2"/>
      <c r="I102" s="2"/>
      <c r="J102" s="2"/>
      <c r="K102" s="2"/>
    </row>
  </sheetData>
  <sheetProtection/>
  <mergeCells count="12">
    <mergeCell ref="B9:B12"/>
    <mergeCell ref="K9:K12"/>
    <mergeCell ref="D10:D12"/>
    <mergeCell ref="C9:G9"/>
    <mergeCell ref="H9:J9"/>
    <mergeCell ref="F10:F12"/>
    <mergeCell ref="E10:E12"/>
    <mergeCell ref="C10:C12"/>
    <mergeCell ref="G10:G12"/>
    <mergeCell ref="H10:H12"/>
    <mergeCell ref="J10:J12"/>
    <mergeCell ref="I10:I12"/>
  </mergeCells>
  <printOptions horizontalCentered="1"/>
  <pageMargins left="0.3937007874015748" right="0.3937007874015748" top="0.7874015748031497" bottom="0.7874015748031497" header="0.5118110236220472" footer="0.5118110236220472"/>
  <pageSetup horizontalDpi="600" verticalDpi="600" orientation="portrait" paperSize="9" scale="58" r:id="rId1"/>
  <headerFooter alignWithMargins="0">
    <oddFooter>&amp;C&amp;P. oldal</oddFooter>
  </headerFooter>
</worksheet>
</file>

<file path=xl/worksheets/sheet7.xml><?xml version="1.0" encoding="utf-8"?>
<worksheet xmlns="http://schemas.openxmlformats.org/spreadsheetml/2006/main" xmlns:r="http://schemas.openxmlformats.org/officeDocument/2006/relationships">
  <dimension ref="A1:P441"/>
  <sheetViews>
    <sheetView view="pageBreakPreview" zoomScaleSheetLayoutView="100" zoomScalePageLayoutView="0" workbookViewId="0" topLeftCell="A1">
      <pane ySplit="11" topLeftCell="A249" activePane="bottomLeft" state="frozen"/>
      <selection pane="topLeft" activeCell="A1" sqref="A1"/>
      <selection pane="bottomLeft" activeCell="A1" sqref="A1"/>
    </sheetView>
  </sheetViews>
  <sheetFormatPr defaultColWidth="9.140625" defaultRowHeight="12.75"/>
  <cols>
    <col min="1" max="1" width="42.421875" style="176" customWidth="1"/>
    <col min="2" max="2" width="8.421875" style="176" customWidth="1"/>
    <col min="3" max="3" width="9.7109375" style="176" customWidth="1"/>
    <col min="4" max="4" width="9.8515625" style="176" bestFit="1" customWidth="1"/>
    <col min="5" max="5" width="10.8515625" style="176" customWidth="1"/>
    <col min="6" max="7" width="9.7109375" style="176" customWidth="1"/>
    <col min="8" max="8" width="10.421875" style="176" customWidth="1"/>
    <col min="9" max="9" width="10.57421875" style="176" customWidth="1"/>
    <col min="10" max="10" width="9.7109375" style="176" customWidth="1"/>
    <col min="11" max="11" width="11.140625" style="176" customWidth="1"/>
    <col min="12" max="12" width="10.28125" style="176" customWidth="1"/>
    <col min="14" max="14" width="9.8515625" style="0" bestFit="1" customWidth="1"/>
  </cols>
  <sheetData>
    <row r="1" spans="1:12" ht="15.75">
      <c r="A1" s="327" t="s">
        <v>768</v>
      </c>
      <c r="B1" s="327"/>
      <c r="C1" s="327"/>
      <c r="D1" s="327"/>
      <c r="E1" s="327"/>
      <c r="F1" s="327"/>
      <c r="G1" s="327"/>
      <c r="H1" s="327"/>
      <c r="I1" s="327"/>
      <c r="J1" s="315"/>
      <c r="K1" s="315"/>
      <c r="L1" s="315"/>
    </row>
    <row r="2" spans="1:12" ht="15.75">
      <c r="A2" s="327"/>
      <c r="B2" s="327"/>
      <c r="C2" s="327"/>
      <c r="D2" s="327"/>
      <c r="E2" s="327"/>
      <c r="F2" s="327"/>
      <c r="G2" s="327"/>
      <c r="H2" s="327"/>
      <c r="I2" s="327"/>
      <c r="J2" s="315"/>
      <c r="K2" s="315"/>
      <c r="L2" s="315"/>
    </row>
    <row r="3" spans="1:12" ht="15.75">
      <c r="A3" s="780" t="s">
        <v>133</v>
      </c>
      <c r="B3" s="781"/>
      <c r="C3" s="781"/>
      <c r="D3" s="781"/>
      <c r="E3" s="781"/>
      <c r="F3" s="781"/>
      <c r="G3" s="781"/>
      <c r="H3" s="781"/>
      <c r="I3" s="781"/>
      <c r="J3" s="781"/>
      <c r="K3" s="781"/>
      <c r="L3" s="781"/>
    </row>
    <row r="4" spans="1:12" ht="15.75">
      <c r="A4" s="780" t="s">
        <v>551</v>
      </c>
      <c r="B4" s="781"/>
      <c r="C4" s="781"/>
      <c r="D4" s="781"/>
      <c r="E4" s="781"/>
      <c r="F4" s="781"/>
      <c r="G4" s="781"/>
      <c r="H4" s="781"/>
      <c r="I4" s="781"/>
      <c r="J4" s="781"/>
      <c r="K4" s="781"/>
      <c r="L4" s="781"/>
    </row>
    <row r="5" spans="1:12" ht="15.75">
      <c r="A5" s="780" t="s">
        <v>20</v>
      </c>
      <c r="B5" s="781"/>
      <c r="C5" s="781"/>
      <c r="D5" s="781"/>
      <c r="E5" s="781"/>
      <c r="F5" s="781"/>
      <c r="G5" s="781"/>
      <c r="H5" s="781"/>
      <c r="I5" s="781"/>
      <c r="J5" s="781"/>
      <c r="K5" s="781"/>
      <c r="L5" s="781"/>
    </row>
    <row r="6" spans="1:12" ht="12.75">
      <c r="A6" s="315"/>
      <c r="B6" s="315"/>
      <c r="C6" s="315"/>
      <c r="D6" s="315"/>
      <c r="E6" s="315"/>
      <c r="F6" s="315"/>
      <c r="G6" s="315"/>
      <c r="H6" s="315"/>
      <c r="I6" s="315"/>
      <c r="J6" s="315" t="s">
        <v>28</v>
      </c>
      <c r="K6" s="315"/>
      <c r="L6" s="315"/>
    </row>
    <row r="7" spans="1:12" ht="12.75">
      <c r="A7" s="317"/>
      <c r="B7" s="317"/>
      <c r="C7" s="724" t="s">
        <v>299</v>
      </c>
      <c r="D7" s="776" t="s">
        <v>40</v>
      </c>
      <c r="E7" s="777"/>
      <c r="F7" s="777"/>
      <c r="G7" s="777"/>
      <c r="H7" s="777"/>
      <c r="I7" s="776" t="s">
        <v>41</v>
      </c>
      <c r="J7" s="778"/>
      <c r="K7" s="779"/>
      <c r="L7" s="724" t="s">
        <v>191</v>
      </c>
    </row>
    <row r="8" spans="1:12" ht="12.75" customHeight="1">
      <c r="A8" s="318" t="s">
        <v>39</v>
      </c>
      <c r="B8" s="318"/>
      <c r="C8" s="725"/>
      <c r="D8" s="724" t="s">
        <v>83</v>
      </c>
      <c r="E8" s="724" t="s">
        <v>84</v>
      </c>
      <c r="F8" s="724" t="s">
        <v>106</v>
      </c>
      <c r="G8" s="770" t="s">
        <v>210</v>
      </c>
      <c r="H8" s="770" t="s">
        <v>186</v>
      </c>
      <c r="I8" s="724" t="s">
        <v>44</v>
      </c>
      <c r="J8" s="724" t="s">
        <v>43</v>
      </c>
      <c r="K8" s="773" t="s">
        <v>218</v>
      </c>
      <c r="L8" s="725"/>
    </row>
    <row r="9" spans="1:12" ht="12.75">
      <c r="A9" s="318" t="s">
        <v>42</v>
      </c>
      <c r="B9" s="318"/>
      <c r="C9" s="725"/>
      <c r="D9" s="725"/>
      <c r="E9" s="725"/>
      <c r="F9" s="725"/>
      <c r="G9" s="771"/>
      <c r="H9" s="771"/>
      <c r="I9" s="725"/>
      <c r="J9" s="725"/>
      <c r="K9" s="774"/>
      <c r="L9" s="725"/>
    </row>
    <row r="10" spans="1:12" ht="23.25" customHeight="1">
      <c r="A10" s="319"/>
      <c r="B10" s="319"/>
      <c r="C10" s="726"/>
      <c r="D10" s="726"/>
      <c r="E10" s="726"/>
      <c r="F10" s="726"/>
      <c r="G10" s="772"/>
      <c r="H10" s="772"/>
      <c r="I10" s="726"/>
      <c r="J10" s="726"/>
      <c r="K10" s="775"/>
      <c r="L10" s="726"/>
    </row>
    <row r="11" spans="1:12" ht="12.75">
      <c r="A11" s="317" t="s">
        <v>8</v>
      </c>
      <c r="B11" s="329"/>
      <c r="C11" s="330" t="s">
        <v>9</v>
      </c>
      <c r="D11" s="331" t="s">
        <v>10</v>
      </c>
      <c r="E11" s="330" t="s">
        <v>11</v>
      </c>
      <c r="F11" s="331" t="s">
        <v>12</v>
      </c>
      <c r="G11" s="330" t="s">
        <v>13</v>
      </c>
      <c r="H11" s="331" t="s">
        <v>14</v>
      </c>
      <c r="I11" s="328" t="s">
        <v>15</v>
      </c>
      <c r="J11" s="331" t="s">
        <v>16</v>
      </c>
      <c r="K11" s="330" t="s">
        <v>17</v>
      </c>
      <c r="L11" s="331" t="s">
        <v>18</v>
      </c>
    </row>
    <row r="12" spans="1:13" ht="12.75">
      <c r="A12" s="283" t="s">
        <v>217</v>
      </c>
      <c r="B12" s="283"/>
      <c r="C12" s="283"/>
      <c r="D12" s="332"/>
      <c r="E12" s="333"/>
      <c r="F12" s="334"/>
      <c r="G12" s="333"/>
      <c r="H12" s="334"/>
      <c r="I12" s="333"/>
      <c r="J12" s="335"/>
      <c r="K12" s="333"/>
      <c r="L12" s="333"/>
      <c r="M12" t="s">
        <v>306</v>
      </c>
    </row>
    <row r="13" spans="1:13" ht="12.75">
      <c r="A13" s="342" t="s">
        <v>46</v>
      </c>
      <c r="B13" s="336" t="s">
        <v>166</v>
      </c>
      <c r="C13" s="162">
        <f>SUM(D13:L13)</f>
        <v>43170</v>
      </c>
      <c r="D13" s="162">
        <v>32022</v>
      </c>
      <c r="E13" s="162">
        <v>6085</v>
      </c>
      <c r="F13" s="162">
        <v>1690</v>
      </c>
      <c r="G13" s="162"/>
      <c r="H13" s="162">
        <v>373</v>
      </c>
      <c r="I13" s="162">
        <v>0</v>
      </c>
      <c r="J13" s="162">
        <v>3000</v>
      </c>
      <c r="K13" s="162"/>
      <c r="L13" s="162">
        <v>0</v>
      </c>
      <c r="M13" s="139">
        <f>SUM(D13:L13)</f>
        <v>43170</v>
      </c>
    </row>
    <row r="14" spans="1:13" ht="12.75">
      <c r="A14" s="342" t="s">
        <v>493</v>
      </c>
      <c r="B14" s="336"/>
      <c r="C14" s="162">
        <f>SUM(D14:L14)</f>
        <v>45789</v>
      </c>
      <c r="D14" s="162">
        <v>32022</v>
      </c>
      <c r="E14" s="162">
        <v>6085</v>
      </c>
      <c r="F14" s="162">
        <v>2339</v>
      </c>
      <c r="G14" s="162"/>
      <c r="H14" s="162">
        <v>373</v>
      </c>
      <c r="I14" s="162">
        <v>1970</v>
      </c>
      <c r="J14" s="162">
        <v>3000</v>
      </c>
      <c r="K14" s="162"/>
      <c r="L14" s="162"/>
      <c r="M14" s="139">
        <f aca="true" t="shared" si="0" ref="M14:M19">SUM(D14:L14)</f>
        <v>45789</v>
      </c>
    </row>
    <row r="15" spans="1:13" ht="12.75">
      <c r="A15" s="342" t="s">
        <v>592</v>
      </c>
      <c r="B15" s="336"/>
      <c r="C15" s="162">
        <f>SUM(D15:L15)</f>
        <v>1181</v>
      </c>
      <c r="D15" s="162">
        <v>1050</v>
      </c>
      <c r="E15" s="162">
        <v>131</v>
      </c>
      <c r="F15" s="162"/>
      <c r="G15" s="162"/>
      <c r="H15" s="162"/>
      <c r="I15" s="162"/>
      <c r="J15" s="162"/>
      <c r="K15" s="162"/>
      <c r="L15" s="162"/>
      <c r="M15" s="139">
        <f t="shared" si="0"/>
        <v>1181</v>
      </c>
    </row>
    <row r="16" spans="1:13" ht="12.75">
      <c r="A16" s="582" t="s">
        <v>603</v>
      </c>
      <c r="B16" s="336"/>
      <c r="C16" s="162">
        <f>SUM(D16:L16)</f>
        <v>645</v>
      </c>
      <c r="D16" s="162"/>
      <c r="E16" s="162"/>
      <c r="F16" s="162"/>
      <c r="G16" s="162"/>
      <c r="H16" s="162"/>
      <c r="I16" s="371">
        <v>645</v>
      </c>
      <c r="J16" s="162"/>
      <c r="K16" s="162"/>
      <c r="L16" s="162"/>
      <c r="M16" s="139">
        <f t="shared" si="0"/>
        <v>645</v>
      </c>
    </row>
    <row r="17" spans="1:13" ht="12.75">
      <c r="A17" s="342" t="s">
        <v>613</v>
      </c>
      <c r="B17" s="336"/>
      <c r="C17" s="162">
        <f>SUM(D17:L17)</f>
        <v>-373</v>
      </c>
      <c r="D17" s="162"/>
      <c r="E17" s="162"/>
      <c r="F17" s="162"/>
      <c r="G17" s="162"/>
      <c r="H17" s="162">
        <v>-373</v>
      </c>
      <c r="I17" s="162"/>
      <c r="J17" s="162"/>
      <c r="K17" s="162"/>
      <c r="L17" s="162"/>
      <c r="M17" s="139">
        <f t="shared" si="0"/>
        <v>-373</v>
      </c>
    </row>
    <row r="18" spans="1:13" ht="12.75">
      <c r="A18" s="342" t="s">
        <v>523</v>
      </c>
      <c r="B18" s="336"/>
      <c r="C18" s="162">
        <f>SUM(C15:C17)</f>
        <v>1453</v>
      </c>
      <c r="D18" s="162">
        <f aca="true" t="shared" si="1" ref="D18:L18">SUM(D15:D17)</f>
        <v>1050</v>
      </c>
      <c r="E18" s="162">
        <f t="shared" si="1"/>
        <v>131</v>
      </c>
      <c r="F18" s="162">
        <f t="shared" si="1"/>
        <v>0</v>
      </c>
      <c r="G18" s="162">
        <f t="shared" si="1"/>
        <v>0</v>
      </c>
      <c r="H18" s="162">
        <f t="shared" si="1"/>
        <v>-373</v>
      </c>
      <c r="I18" s="162">
        <f t="shared" si="1"/>
        <v>645</v>
      </c>
      <c r="J18" s="162">
        <f t="shared" si="1"/>
        <v>0</v>
      </c>
      <c r="K18" s="162">
        <f t="shared" si="1"/>
        <v>0</v>
      </c>
      <c r="L18" s="162">
        <f t="shared" si="1"/>
        <v>0</v>
      </c>
      <c r="M18" s="139">
        <f t="shared" si="0"/>
        <v>1453</v>
      </c>
    </row>
    <row r="19" spans="1:13" ht="12.75">
      <c r="A19" s="444" t="s">
        <v>552</v>
      </c>
      <c r="B19" s="337"/>
      <c r="C19" s="303">
        <f>SUM(C14,C18)</f>
        <v>47242</v>
      </c>
      <c r="D19" s="303">
        <f aca="true" t="shared" si="2" ref="D19:L19">SUM(D14,D18)</f>
        <v>33072</v>
      </c>
      <c r="E19" s="303">
        <f t="shared" si="2"/>
        <v>6216</v>
      </c>
      <c r="F19" s="303">
        <f t="shared" si="2"/>
        <v>2339</v>
      </c>
      <c r="G19" s="303">
        <f t="shared" si="2"/>
        <v>0</v>
      </c>
      <c r="H19" s="303">
        <f t="shared" si="2"/>
        <v>0</v>
      </c>
      <c r="I19" s="303">
        <f t="shared" si="2"/>
        <v>2615</v>
      </c>
      <c r="J19" s="303">
        <f t="shared" si="2"/>
        <v>3000</v>
      </c>
      <c r="K19" s="303">
        <f t="shared" si="2"/>
        <v>0</v>
      </c>
      <c r="L19" s="303">
        <f t="shared" si="2"/>
        <v>0</v>
      </c>
      <c r="M19" s="139">
        <f t="shared" si="0"/>
        <v>47242</v>
      </c>
    </row>
    <row r="20" spans="1:13" ht="12.75">
      <c r="A20" s="400" t="s">
        <v>301</v>
      </c>
      <c r="B20" s="442"/>
      <c r="C20" s="334"/>
      <c r="D20" s="333"/>
      <c r="E20" s="334"/>
      <c r="F20" s="333"/>
      <c r="G20" s="334"/>
      <c r="H20" s="333"/>
      <c r="I20" s="334"/>
      <c r="J20" s="333"/>
      <c r="K20" s="334"/>
      <c r="L20" s="333"/>
      <c r="M20" s="139">
        <f aca="true" t="shared" si="3" ref="M20:M227">SUM(D20:L20)</f>
        <v>0</v>
      </c>
    </row>
    <row r="21" spans="1:13" ht="12.75">
      <c r="A21" s="378" t="s">
        <v>46</v>
      </c>
      <c r="B21" s="336" t="s">
        <v>164</v>
      </c>
      <c r="C21" s="289">
        <f>SUM(D21:L21)</f>
        <v>1557</v>
      </c>
      <c r="D21" s="162"/>
      <c r="E21" s="289"/>
      <c r="F21" s="162">
        <v>1557</v>
      </c>
      <c r="G21" s="289"/>
      <c r="H21" s="162"/>
      <c r="I21" s="289"/>
      <c r="J21" s="162"/>
      <c r="K21" s="289"/>
      <c r="L21" s="162"/>
      <c r="M21" s="139">
        <f t="shared" si="3"/>
        <v>1557</v>
      </c>
    </row>
    <row r="22" spans="1:13" ht="12.75">
      <c r="A22" s="378" t="s">
        <v>493</v>
      </c>
      <c r="B22" s="336"/>
      <c r="C22" s="289">
        <f>SUM(D22:L22)</f>
        <v>1557</v>
      </c>
      <c r="D22" s="162"/>
      <c r="E22" s="289"/>
      <c r="F22" s="162">
        <f>F21</f>
        <v>1557</v>
      </c>
      <c r="G22" s="289"/>
      <c r="H22" s="162"/>
      <c r="I22" s="289"/>
      <c r="J22" s="162"/>
      <c r="K22" s="289"/>
      <c r="L22" s="162"/>
      <c r="M22" s="139">
        <f t="shared" si="3"/>
        <v>1557</v>
      </c>
    </row>
    <row r="23" spans="1:13" ht="12.75">
      <c r="A23" s="380" t="s">
        <v>552</v>
      </c>
      <c r="B23" s="337"/>
      <c r="C23" s="289">
        <f>SUM(D23:L23)</f>
        <v>1557</v>
      </c>
      <c r="D23" s="303"/>
      <c r="E23" s="381"/>
      <c r="F23" s="303">
        <v>1557</v>
      </c>
      <c r="G23" s="381"/>
      <c r="H23" s="303"/>
      <c r="I23" s="381"/>
      <c r="J23" s="303"/>
      <c r="K23" s="381"/>
      <c r="L23" s="303"/>
      <c r="M23" s="139"/>
    </row>
    <row r="24" spans="1:13" ht="12.75">
      <c r="A24" s="283" t="s">
        <v>319</v>
      </c>
      <c r="B24" s="317"/>
      <c r="C24" s="283"/>
      <c r="D24" s="333"/>
      <c r="E24" s="333"/>
      <c r="F24" s="333"/>
      <c r="G24" s="333"/>
      <c r="H24" s="333"/>
      <c r="I24" s="333"/>
      <c r="J24" s="333"/>
      <c r="K24" s="333"/>
      <c r="L24" s="333"/>
      <c r="M24" s="139">
        <f t="shared" si="3"/>
        <v>0</v>
      </c>
    </row>
    <row r="25" spans="1:13" ht="12.75">
      <c r="A25" s="342" t="s">
        <v>46</v>
      </c>
      <c r="B25" s="336" t="s">
        <v>164</v>
      </c>
      <c r="C25" s="162">
        <f>SUM(D25:L25)</f>
        <v>35169</v>
      </c>
      <c r="D25" s="162"/>
      <c r="E25" s="162">
        <v>0</v>
      </c>
      <c r="F25" s="162">
        <v>1419</v>
      </c>
      <c r="G25" s="162"/>
      <c r="H25" s="162">
        <v>0</v>
      </c>
      <c r="I25" s="162">
        <v>2000</v>
      </c>
      <c r="J25" s="162">
        <v>31750</v>
      </c>
      <c r="K25" s="162">
        <v>0</v>
      </c>
      <c r="L25" s="162"/>
      <c r="M25" s="139">
        <f t="shared" si="3"/>
        <v>35169</v>
      </c>
    </row>
    <row r="26" spans="1:13" ht="12.75">
      <c r="A26" s="342" t="s">
        <v>493</v>
      </c>
      <c r="B26" s="336"/>
      <c r="C26" s="162">
        <f>SUM(D26:L26)</f>
        <v>35804</v>
      </c>
      <c r="D26" s="162"/>
      <c r="E26" s="162"/>
      <c r="F26" s="162">
        <v>2054</v>
      </c>
      <c r="G26" s="162"/>
      <c r="H26" s="162"/>
      <c r="I26" s="162">
        <v>2000</v>
      </c>
      <c r="J26" s="162">
        <v>31750</v>
      </c>
      <c r="K26" s="162"/>
      <c r="L26" s="162"/>
      <c r="M26" s="139">
        <f t="shared" si="3"/>
        <v>35804</v>
      </c>
    </row>
    <row r="27" spans="1:13" ht="12.75">
      <c r="A27" s="444" t="s">
        <v>552</v>
      </c>
      <c r="B27" s="337"/>
      <c r="C27" s="162">
        <f>SUM(D27:L27)</f>
        <v>35804</v>
      </c>
      <c r="D27" s="303"/>
      <c r="E27" s="303"/>
      <c r="F27" s="303">
        <v>2054</v>
      </c>
      <c r="G27" s="303"/>
      <c r="H27" s="303"/>
      <c r="I27" s="303">
        <v>2000</v>
      </c>
      <c r="J27" s="303">
        <v>31750</v>
      </c>
      <c r="K27" s="303"/>
      <c r="L27" s="303"/>
      <c r="M27" s="139">
        <f t="shared" si="3"/>
        <v>35804</v>
      </c>
    </row>
    <row r="28" spans="1:13" ht="12.75">
      <c r="A28" s="283" t="s">
        <v>325</v>
      </c>
      <c r="B28" s="442"/>
      <c r="C28" s="333"/>
      <c r="D28" s="333"/>
      <c r="E28" s="333"/>
      <c r="F28" s="333"/>
      <c r="G28" s="333"/>
      <c r="H28" s="333"/>
      <c r="I28" s="333"/>
      <c r="J28" s="333"/>
      <c r="K28" s="333"/>
      <c r="L28" s="333"/>
      <c r="M28" s="139">
        <f t="shared" si="3"/>
        <v>0</v>
      </c>
    </row>
    <row r="29" spans="1:13" ht="12.75">
      <c r="A29" s="342" t="s">
        <v>46</v>
      </c>
      <c r="B29" s="336" t="s">
        <v>164</v>
      </c>
      <c r="C29" s="162">
        <f>SUM(D29:L29)</f>
        <v>0</v>
      </c>
      <c r="D29" s="162">
        <v>0</v>
      </c>
      <c r="E29" s="162">
        <v>0</v>
      </c>
      <c r="F29" s="162">
        <v>0</v>
      </c>
      <c r="G29" s="162"/>
      <c r="H29" s="162"/>
      <c r="I29" s="162"/>
      <c r="J29" s="162"/>
      <c r="K29" s="162"/>
      <c r="L29" s="162"/>
      <c r="M29" s="139">
        <f t="shared" si="3"/>
        <v>0</v>
      </c>
    </row>
    <row r="30" spans="1:13" ht="12.75">
      <c r="A30" s="342" t="s">
        <v>493</v>
      </c>
      <c r="B30" s="336"/>
      <c r="C30" s="162">
        <f>SUM(D30:L30)</f>
        <v>0</v>
      </c>
      <c r="D30" s="162"/>
      <c r="E30" s="162"/>
      <c r="F30" s="162"/>
      <c r="G30" s="162"/>
      <c r="H30" s="162"/>
      <c r="I30" s="162"/>
      <c r="J30" s="162"/>
      <c r="K30" s="162"/>
      <c r="L30" s="162"/>
      <c r="M30" s="139"/>
    </row>
    <row r="31" spans="1:13" ht="12.75">
      <c r="A31" s="444" t="s">
        <v>552</v>
      </c>
      <c r="B31" s="337"/>
      <c r="C31" s="303">
        <f>SUM(D31:L31)</f>
        <v>0</v>
      </c>
      <c r="D31" s="303"/>
      <c r="E31" s="303"/>
      <c r="F31" s="303"/>
      <c r="G31" s="303"/>
      <c r="H31" s="303"/>
      <c r="I31" s="303"/>
      <c r="J31" s="303"/>
      <c r="K31" s="303"/>
      <c r="L31" s="303"/>
      <c r="M31" s="139"/>
    </row>
    <row r="32" spans="1:13" ht="12.75">
      <c r="A32" s="283" t="s">
        <v>326</v>
      </c>
      <c r="B32" s="318"/>
      <c r="C32" s="339"/>
      <c r="D32" s="162"/>
      <c r="E32" s="162"/>
      <c r="F32" s="162"/>
      <c r="G32" s="162"/>
      <c r="H32" s="162"/>
      <c r="I32" s="162"/>
      <c r="J32" s="162"/>
      <c r="K32" s="162"/>
      <c r="L32" s="162"/>
      <c r="M32" s="139">
        <f t="shared" si="3"/>
        <v>0</v>
      </c>
    </row>
    <row r="33" spans="1:13" ht="12.75">
      <c r="A33" s="342" t="s">
        <v>46</v>
      </c>
      <c r="B33" s="336" t="s">
        <v>164</v>
      </c>
      <c r="C33" s="162">
        <f>SUM(D33:L33)</f>
        <v>77885</v>
      </c>
      <c r="D33" s="162">
        <v>360</v>
      </c>
      <c r="E33" s="162">
        <v>70</v>
      </c>
      <c r="F33" s="162">
        <v>59755</v>
      </c>
      <c r="G33" s="162">
        <v>0</v>
      </c>
      <c r="H33" s="162">
        <v>0</v>
      </c>
      <c r="I33" s="162">
        <v>11700</v>
      </c>
      <c r="J33" s="162">
        <v>6000</v>
      </c>
      <c r="K33" s="162">
        <v>0</v>
      </c>
      <c r="L33" s="162">
        <v>0</v>
      </c>
      <c r="M33" s="139">
        <f t="shared" si="3"/>
        <v>77885</v>
      </c>
    </row>
    <row r="34" spans="1:13" ht="12.75">
      <c r="A34" s="342" t="s">
        <v>493</v>
      </c>
      <c r="B34" s="336"/>
      <c r="C34" s="162">
        <f>SUM(D34:L34)</f>
        <v>82635</v>
      </c>
      <c r="D34" s="162">
        <v>360</v>
      </c>
      <c r="E34" s="162">
        <v>70</v>
      </c>
      <c r="F34" s="162">
        <v>64505</v>
      </c>
      <c r="G34" s="162"/>
      <c r="H34" s="162"/>
      <c r="I34" s="162">
        <v>11700</v>
      </c>
      <c r="J34" s="162">
        <v>6000</v>
      </c>
      <c r="K34" s="162"/>
      <c r="L34" s="162"/>
      <c r="M34" s="139">
        <f t="shared" si="3"/>
        <v>82635</v>
      </c>
    </row>
    <row r="35" spans="1:13" ht="12.75">
      <c r="A35" s="444" t="s">
        <v>552</v>
      </c>
      <c r="B35" s="337"/>
      <c r="C35" s="162">
        <f>SUM(D35:L35)</f>
        <v>82635</v>
      </c>
      <c r="D35" s="303">
        <v>360</v>
      </c>
      <c r="E35" s="303">
        <v>70</v>
      </c>
      <c r="F35" s="303">
        <v>64505</v>
      </c>
      <c r="G35" s="303"/>
      <c r="H35" s="303"/>
      <c r="I35" s="303">
        <v>11700</v>
      </c>
      <c r="J35" s="303">
        <v>6000</v>
      </c>
      <c r="K35" s="303"/>
      <c r="L35" s="303"/>
      <c r="M35" s="139">
        <f t="shared" si="3"/>
        <v>82635</v>
      </c>
    </row>
    <row r="36" spans="1:13" s="262" customFormat="1" ht="12.75">
      <c r="A36" s="283" t="s">
        <v>348</v>
      </c>
      <c r="B36" s="317"/>
      <c r="C36" s="333"/>
      <c r="D36" s="333"/>
      <c r="E36" s="333"/>
      <c r="F36" s="333"/>
      <c r="G36" s="333"/>
      <c r="H36" s="333"/>
      <c r="I36" s="333"/>
      <c r="J36" s="333"/>
      <c r="K36" s="333"/>
      <c r="L36" s="333"/>
      <c r="M36" s="261">
        <f t="shared" si="3"/>
        <v>0</v>
      </c>
    </row>
    <row r="37" spans="1:13" s="262" customFormat="1" ht="12.75">
      <c r="A37" s="342" t="s">
        <v>46</v>
      </c>
      <c r="B37" s="336" t="s">
        <v>164</v>
      </c>
      <c r="C37" s="162">
        <f>SUM(D37:L37)</f>
        <v>192</v>
      </c>
      <c r="D37" s="162"/>
      <c r="E37" s="162"/>
      <c r="F37" s="162">
        <v>192</v>
      </c>
      <c r="G37" s="162"/>
      <c r="H37" s="162"/>
      <c r="I37" s="162"/>
      <c r="J37" s="162"/>
      <c r="K37" s="162"/>
      <c r="L37" s="162"/>
      <c r="M37" s="261">
        <f t="shared" si="3"/>
        <v>192</v>
      </c>
    </row>
    <row r="38" spans="1:13" ht="12.75">
      <c r="A38" s="342" t="s">
        <v>493</v>
      </c>
      <c r="B38" s="336"/>
      <c r="C38" s="162">
        <f>SUM(D38:L38)</f>
        <v>192</v>
      </c>
      <c r="D38" s="162"/>
      <c r="E38" s="162"/>
      <c r="F38" s="162">
        <f>F37</f>
        <v>192</v>
      </c>
      <c r="G38" s="162"/>
      <c r="H38" s="162"/>
      <c r="I38" s="162"/>
      <c r="J38" s="162"/>
      <c r="K38" s="162"/>
      <c r="L38" s="162"/>
      <c r="M38" s="261">
        <f t="shared" si="3"/>
        <v>192</v>
      </c>
    </row>
    <row r="39" spans="1:13" ht="12.75">
      <c r="A39" s="444" t="s">
        <v>552</v>
      </c>
      <c r="B39" s="337"/>
      <c r="C39" s="162">
        <f>SUM(D39:L39)</f>
        <v>192</v>
      </c>
      <c r="D39" s="303"/>
      <c r="E39" s="303"/>
      <c r="F39" s="303">
        <v>192</v>
      </c>
      <c r="G39" s="303"/>
      <c r="H39" s="303"/>
      <c r="I39" s="303"/>
      <c r="J39" s="303"/>
      <c r="K39" s="303"/>
      <c r="L39" s="303"/>
      <c r="M39" s="261"/>
    </row>
    <row r="40" spans="1:13" s="262" customFormat="1" ht="12.75">
      <c r="A40" s="377" t="s">
        <v>328</v>
      </c>
      <c r="B40" s="317"/>
      <c r="C40" s="455"/>
      <c r="D40" s="333"/>
      <c r="E40" s="334"/>
      <c r="F40" s="333"/>
      <c r="G40" s="334"/>
      <c r="H40" s="445"/>
      <c r="I40" s="334"/>
      <c r="J40" s="333"/>
      <c r="K40" s="334"/>
      <c r="L40" s="333"/>
      <c r="M40" s="261">
        <f t="shared" si="3"/>
        <v>0</v>
      </c>
    </row>
    <row r="41" spans="1:13" s="262" customFormat="1" ht="12.75">
      <c r="A41" s="378" t="s">
        <v>46</v>
      </c>
      <c r="B41" s="336" t="s">
        <v>164</v>
      </c>
      <c r="C41" s="289">
        <f>SUM(D41:L41)</f>
        <v>57463</v>
      </c>
      <c r="D41" s="162"/>
      <c r="E41" s="289">
        <v>0</v>
      </c>
      <c r="F41" s="162">
        <v>0</v>
      </c>
      <c r="G41" s="289"/>
      <c r="H41" s="162">
        <v>0</v>
      </c>
      <c r="I41" s="289">
        <v>0</v>
      </c>
      <c r="J41" s="162">
        <v>0</v>
      </c>
      <c r="K41" s="289">
        <v>0</v>
      </c>
      <c r="L41" s="162">
        <v>57463</v>
      </c>
      <c r="M41" s="261">
        <f t="shared" si="3"/>
        <v>57463</v>
      </c>
    </row>
    <row r="42" spans="1:13" ht="12.75">
      <c r="A42" s="378" t="s">
        <v>493</v>
      </c>
      <c r="B42" s="336"/>
      <c r="C42" s="289">
        <f>SUM(D42:L42)</f>
        <v>57463</v>
      </c>
      <c r="D42" s="162"/>
      <c r="E42" s="289"/>
      <c r="F42" s="162"/>
      <c r="G42" s="289"/>
      <c r="H42" s="162"/>
      <c r="I42" s="289"/>
      <c r="J42" s="162"/>
      <c r="K42" s="289"/>
      <c r="L42" s="162">
        <f>L41</f>
        <v>57463</v>
      </c>
      <c r="M42" s="261">
        <f t="shared" si="3"/>
        <v>57463</v>
      </c>
    </row>
    <row r="43" spans="1:13" ht="12.75">
      <c r="A43" s="380" t="s">
        <v>552</v>
      </c>
      <c r="B43" s="337"/>
      <c r="C43" s="289">
        <f>SUM(D43:L43)</f>
        <v>57463</v>
      </c>
      <c r="D43" s="303"/>
      <c r="E43" s="381"/>
      <c r="F43" s="303"/>
      <c r="G43" s="381"/>
      <c r="H43" s="303"/>
      <c r="I43" s="381"/>
      <c r="J43" s="303"/>
      <c r="K43" s="381"/>
      <c r="L43" s="303">
        <v>57463</v>
      </c>
      <c r="M43" s="261"/>
    </row>
    <row r="44" spans="1:13" s="262" customFormat="1" ht="12.75">
      <c r="A44" s="283" t="s">
        <v>329</v>
      </c>
      <c r="B44" s="317"/>
      <c r="C44" s="333"/>
      <c r="D44" s="333"/>
      <c r="E44" s="333"/>
      <c r="F44" s="333"/>
      <c r="G44" s="333"/>
      <c r="H44" s="333"/>
      <c r="I44" s="333"/>
      <c r="J44" s="333"/>
      <c r="K44" s="333"/>
      <c r="L44" s="333"/>
      <c r="M44" s="261">
        <f t="shared" si="3"/>
        <v>0</v>
      </c>
    </row>
    <row r="45" spans="1:13" s="262" customFormat="1" ht="12.75">
      <c r="A45" s="342" t="s">
        <v>155</v>
      </c>
      <c r="B45" s="336" t="s">
        <v>164</v>
      </c>
      <c r="C45" s="162">
        <f>SUM(D45:L45)</f>
        <v>85893</v>
      </c>
      <c r="D45" s="162"/>
      <c r="E45" s="162"/>
      <c r="F45" s="162"/>
      <c r="G45" s="162"/>
      <c r="H45" s="162">
        <v>85893</v>
      </c>
      <c r="I45" s="162"/>
      <c r="J45" s="162"/>
      <c r="K45" s="162"/>
      <c r="L45" s="162"/>
      <c r="M45" s="261">
        <f t="shared" si="3"/>
        <v>85893</v>
      </c>
    </row>
    <row r="46" spans="1:13" ht="12.75">
      <c r="A46" s="342" t="s">
        <v>493</v>
      </c>
      <c r="B46" s="336"/>
      <c r="C46" s="162">
        <f>SUM(D46:L46)</f>
        <v>85893</v>
      </c>
      <c r="D46" s="162"/>
      <c r="E46" s="162"/>
      <c r="F46" s="162"/>
      <c r="G46" s="162"/>
      <c r="H46" s="162">
        <f>H45</f>
        <v>85893</v>
      </c>
      <c r="I46" s="162"/>
      <c r="J46" s="162"/>
      <c r="K46" s="162"/>
      <c r="L46" s="162"/>
      <c r="M46" s="261">
        <f t="shared" si="3"/>
        <v>85893</v>
      </c>
    </row>
    <row r="47" spans="1:13" ht="12.75">
      <c r="A47" s="444" t="s">
        <v>552</v>
      </c>
      <c r="B47" s="337"/>
      <c r="C47" s="162">
        <f>SUM(D47:L47)</f>
        <v>85893</v>
      </c>
      <c r="D47" s="303"/>
      <c r="E47" s="303"/>
      <c r="F47" s="303"/>
      <c r="G47" s="303"/>
      <c r="H47" s="303">
        <v>85893</v>
      </c>
      <c r="I47" s="303"/>
      <c r="J47" s="303"/>
      <c r="K47" s="303"/>
      <c r="L47" s="303"/>
      <c r="M47" s="261">
        <f t="shared" si="3"/>
        <v>85893</v>
      </c>
    </row>
    <row r="48" spans="1:13" ht="12.75">
      <c r="A48" s="377" t="s">
        <v>349</v>
      </c>
      <c r="B48" s="317"/>
      <c r="C48" s="283"/>
      <c r="D48" s="335"/>
      <c r="E48" s="333"/>
      <c r="F48" s="334"/>
      <c r="G48" s="333"/>
      <c r="H48" s="333"/>
      <c r="I48" s="334"/>
      <c r="J48" s="333"/>
      <c r="K48" s="334"/>
      <c r="L48" s="333"/>
      <c r="M48" s="139">
        <f t="shared" si="3"/>
        <v>0</v>
      </c>
    </row>
    <row r="49" spans="1:13" ht="12.75">
      <c r="A49" s="378" t="s">
        <v>163</v>
      </c>
      <c r="B49" s="336" t="s">
        <v>164</v>
      </c>
      <c r="C49" s="162">
        <f aca="true" t="shared" si="4" ref="C49:C57">SUM(D49:L49)</f>
        <v>139130</v>
      </c>
      <c r="D49" s="321"/>
      <c r="E49" s="162"/>
      <c r="F49" s="289"/>
      <c r="G49" s="162"/>
      <c r="H49" s="162">
        <v>139130</v>
      </c>
      <c r="I49" s="289">
        <v>0</v>
      </c>
      <c r="J49" s="162"/>
      <c r="K49" s="289">
        <v>0</v>
      </c>
      <c r="L49" s="162">
        <v>0</v>
      </c>
      <c r="M49" s="139">
        <f t="shared" si="3"/>
        <v>139130</v>
      </c>
    </row>
    <row r="50" spans="1:13" ht="12.75">
      <c r="A50" s="378" t="s">
        <v>493</v>
      </c>
      <c r="B50" s="336"/>
      <c r="C50" s="162">
        <f t="shared" si="4"/>
        <v>139130</v>
      </c>
      <c r="D50" s="321"/>
      <c r="E50" s="162"/>
      <c r="F50" s="289"/>
      <c r="G50" s="162"/>
      <c r="H50" s="162">
        <f>H49</f>
        <v>139130</v>
      </c>
      <c r="I50" s="289"/>
      <c r="J50" s="162"/>
      <c r="K50" s="289"/>
      <c r="L50" s="162"/>
      <c r="M50" s="139">
        <f t="shared" si="3"/>
        <v>139130</v>
      </c>
    </row>
    <row r="51" spans="1:13" ht="12.75">
      <c r="A51" s="378" t="s">
        <v>597</v>
      </c>
      <c r="B51" s="336"/>
      <c r="C51" s="162">
        <f t="shared" si="4"/>
        <v>637</v>
      </c>
      <c r="D51" s="289"/>
      <c r="E51" s="162"/>
      <c r="F51" s="289"/>
      <c r="G51" s="162"/>
      <c r="H51" s="162">
        <v>637</v>
      </c>
      <c r="I51" s="289"/>
      <c r="J51" s="162"/>
      <c r="K51" s="289"/>
      <c r="L51" s="162"/>
      <c r="M51" s="139">
        <f t="shared" si="3"/>
        <v>637</v>
      </c>
    </row>
    <row r="52" spans="1:13" ht="12.75">
      <c r="A52" s="378" t="s">
        <v>610</v>
      </c>
      <c r="B52" s="336"/>
      <c r="C52" s="162">
        <f t="shared" si="4"/>
        <v>1455</v>
      </c>
      <c r="D52" s="289"/>
      <c r="E52" s="162"/>
      <c r="F52" s="289"/>
      <c r="G52" s="162"/>
      <c r="H52" s="162">
        <v>1455</v>
      </c>
      <c r="I52" s="289"/>
      <c r="J52" s="162"/>
      <c r="K52" s="289"/>
      <c r="L52" s="162"/>
      <c r="M52" s="139">
        <f t="shared" si="3"/>
        <v>1455</v>
      </c>
    </row>
    <row r="53" spans="1:13" ht="12.75">
      <c r="A53" s="378" t="s">
        <v>642</v>
      </c>
      <c r="B53" s="336"/>
      <c r="C53" s="162">
        <f t="shared" si="4"/>
        <v>1828</v>
      </c>
      <c r="D53" s="289"/>
      <c r="E53" s="162"/>
      <c r="F53" s="289"/>
      <c r="G53" s="162"/>
      <c r="H53" s="162">
        <v>1828</v>
      </c>
      <c r="I53" s="289"/>
      <c r="J53" s="162"/>
      <c r="K53" s="289"/>
      <c r="L53" s="162"/>
      <c r="M53" s="139">
        <f t="shared" si="3"/>
        <v>1828</v>
      </c>
    </row>
    <row r="54" spans="1:13" ht="12.75">
      <c r="A54" s="378" t="s">
        <v>613</v>
      </c>
      <c r="B54" s="336"/>
      <c r="C54" s="162">
        <f t="shared" si="4"/>
        <v>373</v>
      </c>
      <c r="D54" s="289"/>
      <c r="E54" s="162"/>
      <c r="F54" s="289"/>
      <c r="G54" s="162"/>
      <c r="H54" s="162">
        <v>373</v>
      </c>
      <c r="I54" s="289"/>
      <c r="J54" s="162"/>
      <c r="K54" s="289"/>
      <c r="L54" s="162"/>
      <c r="M54" s="139">
        <f t="shared" si="3"/>
        <v>373</v>
      </c>
    </row>
    <row r="55" spans="1:13" ht="12.75">
      <c r="A55" s="378" t="s">
        <v>599</v>
      </c>
      <c r="B55" s="336"/>
      <c r="C55" s="162">
        <f t="shared" si="4"/>
        <v>31176</v>
      </c>
      <c r="D55" s="289"/>
      <c r="E55" s="162"/>
      <c r="F55" s="289"/>
      <c r="G55" s="162"/>
      <c r="H55" s="162">
        <v>31176</v>
      </c>
      <c r="I55" s="289"/>
      <c r="J55" s="162"/>
      <c r="K55" s="289"/>
      <c r="L55" s="162"/>
      <c r="M55" s="139">
        <f t="shared" si="3"/>
        <v>31176</v>
      </c>
    </row>
    <row r="56" spans="1:13" ht="12.75">
      <c r="A56" s="378" t="s">
        <v>609</v>
      </c>
      <c r="B56" s="336"/>
      <c r="C56" s="162">
        <f t="shared" si="4"/>
        <v>1000</v>
      </c>
      <c r="D56" s="289"/>
      <c r="E56" s="162"/>
      <c r="F56" s="289"/>
      <c r="G56" s="162"/>
      <c r="H56" s="162">
        <v>1000</v>
      </c>
      <c r="I56" s="289"/>
      <c r="J56" s="162"/>
      <c r="K56" s="289"/>
      <c r="L56" s="162"/>
      <c r="M56" s="139">
        <f t="shared" si="3"/>
        <v>1000</v>
      </c>
    </row>
    <row r="57" spans="1:13" ht="12.75">
      <c r="A57" s="378" t="s">
        <v>596</v>
      </c>
      <c r="B57" s="336"/>
      <c r="C57" s="162">
        <f t="shared" si="4"/>
        <v>17579</v>
      </c>
      <c r="D57" s="289"/>
      <c r="E57" s="162"/>
      <c r="F57" s="289"/>
      <c r="G57" s="162"/>
      <c r="H57" s="162">
        <v>17579</v>
      </c>
      <c r="I57" s="289"/>
      <c r="J57" s="162"/>
      <c r="K57" s="289"/>
      <c r="L57" s="162"/>
      <c r="M57" s="139">
        <f t="shared" si="3"/>
        <v>17579</v>
      </c>
    </row>
    <row r="58" spans="1:13" ht="12.75">
      <c r="A58" s="378" t="s">
        <v>524</v>
      </c>
      <c r="B58" s="336"/>
      <c r="C58" s="162">
        <f>SUM(C51:C57)</f>
        <v>54048</v>
      </c>
      <c r="D58" s="162">
        <f aca="true" t="shared" si="5" ref="D58:L58">SUM(D51:D57)</f>
        <v>0</v>
      </c>
      <c r="E58" s="162">
        <f t="shared" si="5"/>
        <v>0</v>
      </c>
      <c r="F58" s="162">
        <f t="shared" si="5"/>
        <v>0</v>
      </c>
      <c r="G58" s="162">
        <f t="shared" si="5"/>
        <v>0</v>
      </c>
      <c r="H58" s="162">
        <f t="shared" si="5"/>
        <v>54048</v>
      </c>
      <c r="I58" s="162">
        <f t="shared" si="5"/>
        <v>0</v>
      </c>
      <c r="J58" s="162">
        <f t="shared" si="5"/>
        <v>0</v>
      </c>
      <c r="K58" s="162">
        <f t="shared" si="5"/>
        <v>0</v>
      </c>
      <c r="L58" s="162">
        <f t="shared" si="5"/>
        <v>0</v>
      </c>
      <c r="M58" s="139">
        <f t="shared" si="3"/>
        <v>54048</v>
      </c>
    </row>
    <row r="59" spans="1:13" ht="12.75">
      <c r="A59" s="380" t="s">
        <v>552</v>
      </c>
      <c r="B59" s="337"/>
      <c r="C59" s="303">
        <f>SUM(C50,C58)</f>
        <v>193178</v>
      </c>
      <c r="D59" s="303">
        <f aca="true" t="shared" si="6" ref="D59:L59">SUM(D50,D58)</f>
        <v>0</v>
      </c>
      <c r="E59" s="303">
        <f t="shared" si="6"/>
        <v>0</v>
      </c>
      <c r="F59" s="303">
        <f t="shared" si="6"/>
        <v>0</v>
      </c>
      <c r="G59" s="303">
        <f t="shared" si="6"/>
        <v>0</v>
      </c>
      <c r="H59" s="303">
        <f t="shared" si="6"/>
        <v>193178</v>
      </c>
      <c r="I59" s="303">
        <f t="shared" si="6"/>
        <v>0</v>
      </c>
      <c r="J59" s="303">
        <f t="shared" si="6"/>
        <v>0</v>
      </c>
      <c r="K59" s="303">
        <f t="shared" si="6"/>
        <v>0</v>
      </c>
      <c r="L59" s="303">
        <f t="shared" si="6"/>
        <v>0</v>
      </c>
      <c r="M59" s="139">
        <f t="shared" si="3"/>
        <v>193178</v>
      </c>
    </row>
    <row r="60" spans="1:13" ht="12.75">
      <c r="A60" s="320" t="s">
        <v>350</v>
      </c>
      <c r="B60" s="318"/>
      <c r="C60" s="339"/>
      <c r="D60" s="162"/>
      <c r="E60" s="162"/>
      <c r="F60" s="162"/>
      <c r="G60" s="162"/>
      <c r="H60" s="162"/>
      <c r="I60" s="162"/>
      <c r="J60" s="162"/>
      <c r="K60" s="162"/>
      <c r="L60" s="162"/>
      <c r="M60" s="139">
        <f t="shared" si="3"/>
        <v>0</v>
      </c>
    </row>
    <row r="61" spans="1:13" ht="12.75">
      <c r="A61" s="322" t="s">
        <v>155</v>
      </c>
      <c r="B61" s="336" t="s">
        <v>164</v>
      </c>
      <c r="C61" s="162">
        <f>SUM(D61:L61)</f>
        <v>52249</v>
      </c>
      <c r="D61" s="162">
        <v>42646</v>
      </c>
      <c r="E61" s="162">
        <v>4449</v>
      </c>
      <c r="F61" s="162">
        <v>5000</v>
      </c>
      <c r="G61" s="162"/>
      <c r="H61" s="162">
        <v>0</v>
      </c>
      <c r="I61" s="162">
        <v>154</v>
      </c>
      <c r="J61" s="162"/>
      <c r="K61" s="162">
        <v>0</v>
      </c>
      <c r="L61" s="162"/>
      <c r="M61" s="139">
        <f t="shared" si="3"/>
        <v>52249</v>
      </c>
    </row>
    <row r="62" spans="1:13" ht="12.75">
      <c r="A62" s="322" t="s">
        <v>493</v>
      </c>
      <c r="B62" s="336"/>
      <c r="C62" s="162">
        <f>SUM(D62:L62)</f>
        <v>53249</v>
      </c>
      <c r="D62" s="162">
        <v>45646</v>
      </c>
      <c r="E62" s="162">
        <v>5034</v>
      </c>
      <c r="F62" s="162">
        <v>2415</v>
      </c>
      <c r="G62" s="162"/>
      <c r="H62" s="162"/>
      <c r="I62" s="162">
        <v>154</v>
      </c>
      <c r="J62" s="162"/>
      <c r="K62" s="162"/>
      <c r="L62" s="162"/>
      <c r="M62" s="139">
        <f t="shared" si="3"/>
        <v>53249</v>
      </c>
    </row>
    <row r="63" spans="1:13" ht="12.75">
      <c r="A63" s="322" t="s">
        <v>620</v>
      </c>
      <c r="B63" s="336"/>
      <c r="C63" s="162">
        <f>SUM(D63:L63)</f>
        <v>1917</v>
      </c>
      <c r="D63" s="162">
        <v>1631</v>
      </c>
      <c r="E63" s="162">
        <v>286</v>
      </c>
      <c r="F63" s="162"/>
      <c r="G63" s="162"/>
      <c r="H63" s="162"/>
      <c r="I63" s="162"/>
      <c r="J63" s="162"/>
      <c r="K63" s="162"/>
      <c r="L63" s="162"/>
      <c r="M63" s="139">
        <f t="shared" si="3"/>
        <v>1917</v>
      </c>
    </row>
    <row r="64" spans="1:13" ht="12.75">
      <c r="A64" s="322" t="s">
        <v>524</v>
      </c>
      <c r="B64" s="336"/>
      <c r="C64" s="162">
        <f>SUM(C63)</f>
        <v>1917</v>
      </c>
      <c r="D64" s="162">
        <f aca="true" t="shared" si="7" ref="D64:L64">SUM(D63)</f>
        <v>1631</v>
      </c>
      <c r="E64" s="162">
        <f t="shared" si="7"/>
        <v>286</v>
      </c>
      <c r="F64" s="162">
        <f t="shared" si="7"/>
        <v>0</v>
      </c>
      <c r="G64" s="162">
        <f t="shared" si="7"/>
        <v>0</v>
      </c>
      <c r="H64" s="162">
        <f t="shared" si="7"/>
        <v>0</v>
      </c>
      <c r="I64" s="162">
        <f t="shared" si="7"/>
        <v>0</v>
      </c>
      <c r="J64" s="162">
        <f t="shared" si="7"/>
        <v>0</v>
      </c>
      <c r="K64" s="162">
        <f t="shared" si="7"/>
        <v>0</v>
      </c>
      <c r="L64" s="162">
        <f t="shared" si="7"/>
        <v>0</v>
      </c>
      <c r="M64" s="139">
        <f t="shared" si="3"/>
        <v>1917</v>
      </c>
    </row>
    <row r="65" spans="1:13" ht="12.75">
      <c r="A65" s="323" t="s">
        <v>552</v>
      </c>
      <c r="B65" s="337"/>
      <c r="C65" s="303">
        <f>SUM(C62,C64)</f>
        <v>55166</v>
      </c>
      <c r="D65" s="303">
        <f aca="true" t="shared" si="8" ref="D65:L65">SUM(D62,D64)</f>
        <v>47277</v>
      </c>
      <c r="E65" s="303">
        <f t="shared" si="8"/>
        <v>5320</v>
      </c>
      <c r="F65" s="303">
        <f t="shared" si="8"/>
        <v>2415</v>
      </c>
      <c r="G65" s="303">
        <f t="shared" si="8"/>
        <v>0</v>
      </c>
      <c r="H65" s="303">
        <f t="shared" si="8"/>
        <v>0</v>
      </c>
      <c r="I65" s="303">
        <f t="shared" si="8"/>
        <v>154</v>
      </c>
      <c r="J65" s="303">
        <f t="shared" si="8"/>
        <v>0</v>
      </c>
      <c r="K65" s="303">
        <f t="shared" si="8"/>
        <v>0</v>
      </c>
      <c r="L65" s="303">
        <f t="shared" si="8"/>
        <v>0</v>
      </c>
      <c r="M65" s="139">
        <f t="shared" si="3"/>
        <v>55166</v>
      </c>
    </row>
    <row r="66" spans="1:13" s="146" customFormat="1" ht="12.75">
      <c r="A66" s="283" t="s">
        <v>332</v>
      </c>
      <c r="B66" s="317"/>
      <c r="C66" s="283"/>
      <c r="D66" s="333"/>
      <c r="E66" s="333"/>
      <c r="F66" s="333" t="s">
        <v>270</v>
      </c>
      <c r="G66" s="333"/>
      <c r="H66" s="333"/>
      <c r="I66" s="333"/>
      <c r="J66" s="333"/>
      <c r="K66" s="333"/>
      <c r="L66" s="333"/>
      <c r="M66" s="139">
        <f t="shared" si="3"/>
        <v>0</v>
      </c>
    </row>
    <row r="67" spans="1:13" s="146" customFormat="1" ht="12.75">
      <c r="A67" s="342" t="s">
        <v>46</v>
      </c>
      <c r="B67" s="336" t="s">
        <v>164</v>
      </c>
      <c r="C67" s="162">
        <f>SUM(D67:L67)</f>
        <v>9045</v>
      </c>
      <c r="D67" s="162"/>
      <c r="E67" s="162">
        <v>0</v>
      </c>
      <c r="F67" s="162">
        <v>9045</v>
      </c>
      <c r="G67" s="162"/>
      <c r="H67" s="162">
        <v>0</v>
      </c>
      <c r="I67" s="162">
        <v>0</v>
      </c>
      <c r="J67" s="162"/>
      <c r="K67" s="162"/>
      <c r="L67" s="162">
        <v>0</v>
      </c>
      <c r="M67" s="139">
        <f t="shared" si="3"/>
        <v>9045</v>
      </c>
    </row>
    <row r="68" spans="1:13" ht="12.75">
      <c r="A68" s="342" t="s">
        <v>493</v>
      </c>
      <c r="B68" s="336"/>
      <c r="C68" s="162">
        <f>SUM(D68:L68)</f>
        <v>9045</v>
      </c>
      <c r="D68" s="162"/>
      <c r="E68" s="162"/>
      <c r="F68" s="162">
        <f>F67</f>
        <v>9045</v>
      </c>
      <c r="G68" s="162"/>
      <c r="H68" s="162"/>
      <c r="I68" s="162"/>
      <c r="J68" s="162"/>
      <c r="K68" s="162"/>
      <c r="L68" s="162"/>
      <c r="M68" s="139">
        <f t="shared" si="3"/>
        <v>9045</v>
      </c>
    </row>
    <row r="69" spans="1:13" ht="12.75">
      <c r="A69" s="342" t="s">
        <v>667</v>
      </c>
      <c r="B69" s="336"/>
      <c r="C69" s="162">
        <f>SUM(D69:L69)</f>
        <v>1000</v>
      </c>
      <c r="D69" s="162"/>
      <c r="E69" s="162"/>
      <c r="F69" s="162">
        <v>1000</v>
      </c>
      <c r="G69" s="162"/>
      <c r="H69" s="162"/>
      <c r="I69" s="162"/>
      <c r="J69" s="162"/>
      <c r="K69" s="162"/>
      <c r="L69" s="162"/>
      <c r="M69" s="139">
        <f t="shared" si="3"/>
        <v>1000</v>
      </c>
    </row>
    <row r="70" spans="1:13" ht="12.75">
      <c r="A70" s="342" t="s">
        <v>601</v>
      </c>
      <c r="B70" s="336"/>
      <c r="C70" s="162">
        <f>SUM(C69)</f>
        <v>1000</v>
      </c>
      <c r="D70" s="162">
        <f aca="true" t="shared" si="9" ref="D70:L70">SUM(D69)</f>
        <v>0</v>
      </c>
      <c r="E70" s="162">
        <f t="shared" si="9"/>
        <v>0</v>
      </c>
      <c r="F70" s="162">
        <f t="shared" si="9"/>
        <v>1000</v>
      </c>
      <c r="G70" s="162">
        <f t="shared" si="9"/>
        <v>0</v>
      </c>
      <c r="H70" s="162">
        <f t="shared" si="9"/>
        <v>0</v>
      </c>
      <c r="I70" s="162">
        <f t="shared" si="9"/>
        <v>0</v>
      </c>
      <c r="J70" s="162">
        <f t="shared" si="9"/>
        <v>0</v>
      </c>
      <c r="K70" s="162">
        <f t="shared" si="9"/>
        <v>0</v>
      </c>
      <c r="L70" s="162">
        <f t="shared" si="9"/>
        <v>0</v>
      </c>
      <c r="M70" s="139">
        <f t="shared" si="3"/>
        <v>1000</v>
      </c>
    </row>
    <row r="71" spans="1:13" ht="12.75">
      <c r="A71" s="444" t="s">
        <v>552</v>
      </c>
      <c r="B71" s="337"/>
      <c r="C71" s="303">
        <f>SUM(C68,C70)</f>
        <v>10045</v>
      </c>
      <c r="D71" s="303">
        <f aca="true" t="shared" si="10" ref="D71:L71">SUM(D68,D70)</f>
        <v>0</v>
      </c>
      <c r="E71" s="303">
        <f t="shared" si="10"/>
        <v>0</v>
      </c>
      <c r="F71" s="303">
        <f t="shared" si="10"/>
        <v>10045</v>
      </c>
      <c r="G71" s="303">
        <f t="shared" si="10"/>
        <v>0</v>
      </c>
      <c r="H71" s="303">
        <f t="shared" si="10"/>
        <v>0</v>
      </c>
      <c r="I71" s="303">
        <f t="shared" si="10"/>
        <v>0</v>
      </c>
      <c r="J71" s="303">
        <f t="shared" si="10"/>
        <v>0</v>
      </c>
      <c r="K71" s="303">
        <f t="shared" si="10"/>
        <v>0</v>
      </c>
      <c r="L71" s="303">
        <f t="shared" si="10"/>
        <v>0</v>
      </c>
      <c r="M71" s="139">
        <f t="shared" si="3"/>
        <v>10045</v>
      </c>
    </row>
    <row r="72" spans="1:13" s="146" customFormat="1" ht="12.75">
      <c r="A72" s="320" t="s">
        <v>333</v>
      </c>
      <c r="B72" s="318"/>
      <c r="C72" s="283"/>
      <c r="D72" s="162"/>
      <c r="E72" s="162"/>
      <c r="F72" s="162"/>
      <c r="G72" s="162"/>
      <c r="H72" s="162"/>
      <c r="I72" s="162"/>
      <c r="J72" s="162"/>
      <c r="K72" s="162"/>
      <c r="L72" s="162"/>
      <c r="M72" s="139">
        <f t="shared" si="3"/>
        <v>0</v>
      </c>
    </row>
    <row r="73" spans="1:13" s="146" customFormat="1" ht="12.75">
      <c r="A73" s="322" t="s">
        <v>46</v>
      </c>
      <c r="B73" s="336" t="s">
        <v>164</v>
      </c>
      <c r="C73" s="162">
        <f>SUM(D73:L73)</f>
        <v>59040</v>
      </c>
      <c r="D73" s="162"/>
      <c r="E73" s="162">
        <v>0</v>
      </c>
      <c r="F73" s="162">
        <v>1500</v>
      </c>
      <c r="G73" s="162"/>
      <c r="H73" s="162">
        <v>0</v>
      </c>
      <c r="I73" s="162">
        <v>17540</v>
      </c>
      <c r="J73" s="162">
        <v>40000</v>
      </c>
      <c r="K73" s="162">
        <v>0</v>
      </c>
      <c r="L73" s="162">
        <v>0</v>
      </c>
      <c r="M73" s="139">
        <f t="shared" si="3"/>
        <v>59040</v>
      </c>
    </row>
    <row r="74" spans="1:13" s="146" customFormat="1" ht="12.75">
      <c r="A74" s="322" t="s">
        <v>493</v>
      </c>
      <c r="B74" s="336"/>
      <c r="C74" s="162">
        <f>SUM(D74:L74)</f>
        <v>74040</v>
      </c>
      <c r="D74" s="162"/>
      <c r="E74" s="162"/>
      <c r="F74" s="162">
        <v>1500</v>
      </c>
      <c r="G74" s="162"/>
      <c r="H74" s="162"/>
      <c r="I74" s="162">
        <v>17540</v>
      </c>
      <c r="J74" s="162">
        <v>55000</v>
      </c>
      <c r="K74" s="162"/>
      <c r="L74" s="162"/>
      <c r="M74" s="139">
        <f t="shared" si="3"/>
        <v>74040</v>
      </c>
    </row>
    <row r="75" spans="1:13" ht="12.75">
      <c r="A75" s="323" t="s">
        <v>552</v>
      </c>
      <c r="B75" s="337"/>
      <c r="C75" s="303">
        <f>SUM(D75:L75)</f>
        <v>74040</v>
      </c>
      <c r="D75" s="303"/>
      <c r="E75" s="303"/>
      <c r="F75" s="303">
        <v>1500</v>
      </c>
      <c r="G75" s="303"/>
      <c r="H75" s="303"/>
      <c r="I75" s="303">
        <v>17540</v>
      </c>
      <c r="J75" s="303">
        <v>55000</v>
      </c>
      <c r="K75" s="303"/>
      <c r="L75" s="303"/>
      <c r="M75" s="139">
        <f t="shared" si="3"/>
        <v>74040</v>
      </c>
    </row>
    <row r="76" spans="1:13" ht="12.75">
      <c r="A76" s="320" t="s">
        <v>334</v>
      </c>
      <c r="B76" s="318"/>
      <c r="C76" s="339"/>
      <c r="D76" s="162"/>
      <c r="E76" s="162"/>
      <c r="F76" s="162"/>
      <c r="G76" s="162"/>
      <c r="H76" s="162"/>
      <c r="I76" s="162"/>
      <c r="J76" s="162"/>
      <c r="K76" s="162"/>
      <c r="L76" s="162"/>
      <c r="M76" s="139">
        <f t="shared" si="3"/>
        <v>0</v>
      </c>
    </row>
    <row r="77" spans="1:13" ht="12.75">
      <c r="A77" s="322" t="s">
        <v>46</v>
      </c>
      <c r="B77" s="336" t="s">
        <v>164</v>
      </c>
      <c r="C77" s="162">
        <f>SUM(D77:L77)</f>
        <v>55183</v>
      </c>
      <c r="D77" s="162"/>
      <c r="E77" s="162">
        <v>0</v>
      </c>
      <c r="F77" s="162">
        <v>53183</v>
      </c>
      <c r="G77" s="162"/>
      <c r="H77" s="162">
        <v>0</v>
      </c>
      <c r="I77" s="162">
        <v>2000</v>
      </c>
      <c r="J77" s="162">
        <v>0</v>
      </c>
      <c r="K77" s="162"/>
      <c r="L77" s="162">
        <v>0</v>
      </c>
      <c r="M77" s="139">
        <f t="shared" si="3"/>
        <v>55183</v>
      </c>
    </row>
    <row r="78" spans="1:13" ht="13.5" customHeight="1">
      <c r="A78" s="322" t="s">
        <v>493</v>
      </c>
      <c r="B78" s="336"/>
      <c r="C78" s="162">
        <f>SUM(D78:L78)</f>
        <v>65183</v>
      </c>
      <c r="D78" s="162"/>
      <c r="E78" s="162"/>
      <c r="F78" s="162">
        <v>63183</v>
      </c>
      <c r="G78" s="162"/>
      <c r="H78" s="162"/>
      <c r="I78" s="162">
        <v>2000</v>
      </c>
      <c r="J78" s="162"/>
      <c r="K78" s="162"/>
      <c r="L78" s="162"/>
      <c r="M78" s="139">
        <f t="shared" si="3"/>
        <v>65183</v>
      </c>
    </row>
    <row r="79" spans="1:13" ht="12.75">
      <c r="A79" s="323" t="s">
        <v>552</v>
      </c>
      <c r="B79" s="337"/>
      <c r="C79" s="303">
        <f>SUM(D79:L79)</f>
        <v>65183</v>
      </c>
      <c r="D79" s="303"/>
      <c r="E79" s="303"/>
      <c r="F79" s="303">
        <v>63183</v>
      </c>
      <c r="G79" s="303"/>
      <c r="H79" s="303"/>
      <c r="I79" s="303">
        <v>2000</v>
      </c>
      <c r="J79" s="303"/>
      <c r="K79" s="303"/>
      <c r="L79" s="303"/>
      <c r="M79" s="139">
        <f t="shared" si="3"/>
        <v>65183</v>
      </c>
    </row>
    <row r="80" spans="1:13" ht="12.75">
      <c r="A80" s="283" t="s">
        <v>335</v>
      </c>
      <c r="B80" s="442"/>
      <c r="C80" s="333"/>
      <c r="D80" s="333"/>
      <c r="E80" s="333"/>
      <c r="F80" s="333"/>
      <c r="G80" s="333"/>
      <c r="H80" s="333"/>
      <c r="I80" s="333"/>
      <c r="J80" s="333"/>
      <c r="K80" s="333"/>
      <c r="L80" s="333"/>
      <c r="M80" s="139">
        <f t="shared" si="3"/>
        <v>0</v>
      </c>
    </row>
    <row r="81" spans="1:13" ht="12.75">
      <c r="A81" s="342" t="s">
        <v>46</v>
      </c>
      <c r="B81" s="336" t="s">
        <v>165</v>
      </c>
      <c r="C81" s="162">
        <f>SUM(D81:L81)</f>
        <v>596447</v>
      </c>
      <c r="D81" s="162"/>
      <c r="E81" s="162"/>
      <c r="F81" s="162">
        <v>2447</v>
      </c>
      <c r="G81" s="162"/>
      <c r="H81" s="162">
        <v>6000</v>
      </c>
      <c r="I81" s="162">
        <v>588000</v>
      </c>
      <c r="J81" s="162"/>
      <c r="K81" s="162"/>
      <c r="L81" s="162"/>
      <c r="M81" s="139">
        <f t="shared" si="3"/>
        <v>596447</v>
      </c>
    </row>
    <row r="82" spans="1:13" ht="12.75">
      <c r="A82" s="342" t="s">
        <v>493</v>
      </c>
      <c r="B82" s="336"/>
      <c r="C82" s="162">
        <f>SUM(D82:L82)</f>
        <v>596447</v>
      </c>
      <c r="D82" s="162">
        <f>D81</f>
        <v>0</v>
      </c>
      <c r="E82" s="162">
        <f aca="true" t="shared" si="11" ref="E82:L82">E81</f>
        <v>0</v>
      </c>
      <c r="F82" s="162">
        <f t="shared" si="11"/>
        <v>2447</v>
      </c>
      <c r="G82" s="162">
        <f t="shared" si="11"/>
        <v>0</v>
      </c>
      <c r="H82" s="162">
        <f t="shared" si="11"/>
        <v>6000</v>
      </c>
      <c r="I82" s="162">
        <f t="shared" si="11"/>
        <v>588000</v>
      </c>
      <c r="J82" s="162">
        <f t="shared" si="11"/>
        <v>0</v>
      </c>
      <c r="K82" s="162">
        <f t="shared" si="11"/>
        <v>0</v>
      </c>
      <c r="L82" s="162">
        <f t="shared" si="11"/>
        <v>0</v>
      </c>
      <c r="M82" s="139">
        <f t="shared" si="3"/>
        <v>596447</v>
      </c>
    </row>
    <row r="83" spans="1:13" ht="12.75">
      <c r="A83" s="342" t="s">
        <v>636</v>
      </c>
      <c r="B83" s="336"/>
      <c r="C83" s="162">
        <f>SUM(D83:L83)</f>
        <v>1500</v>
      </c>
      <c r="D83" s="162"/>
      <c r="E83" s="162"/>
      <c r="F83" s="162"/>
      <c r="G83" s="162"/>
      <c r="H83" s="162"/>
      <c r="I83" s="162">
        <v>1500</v>
      </c>
      <c r="J83" s="162"/>
      <c r="K83" s="162"/>
      <c r="L83" s="162"/>
      <c r="M83" s="139">
        <f t="shared" si="3"/>
        <v>1500</v>
      </c>
    </row>
    <row r="84" spans="1:13" ht="12.75">
      <c r="A84" s="342" t="s">
        <v>524</v>
      </c>
      <c r="B84" s="336"/>
      <c r="C84" s="162">
        <f aca="true" t="shared" si="12" ref="C84:L84">SUM(C83:C83)</f>
        <v>1500</v>
      </c>
      <c r="D84" s="162">
        <f t="shared" si="12"/>
        <v>0</v>
      </c>
      <c r="E84" s="162">
        <f t="shared" si="12"/>
        <v>0</v>
      </c>
      <c r="F84" s="162">
        <f t="shared" si="12"/>
        <v>0</v>
      </c>
      <c r="G84" s="162">
        <f t="shared" si="12"/>
        <v>0</v>
      </c>
      <c r="H84" s="162">
        <f t="shared" si="12"/>
        <v>0</v>
      </c>
      <c r="I84" s="162">
        <f t="shared" si="12"/>
        <v>1500</v>
      </c>
      <c r="J84" s="162">
        <f t="shared" si="12"/>
        <v>0</v>
      </c>
      <c r="K84" s="162">
        <f t="shared" si="12"/>
        <v>0</v>
      </c>
      <c r="L84" s="162">
        <f t="shared" si="12"/>
        <v>0</v>
      </c>
      <c r="M84" s="139">
        <f t="shared" si="3"/>
        <v>1500</v>
      </c>
    </row>
    <row r="85" spans="1:13" ht="12.75">
      <c r="A85" s="444" t="s">
        <v>552</v>
      </c>
      <c r="B85" s="337"/>
      <c r="C85" s="162">
        <f aca="true" t="shared" si="13" ref="C85:L85">SUM(C82,C84)</f>
        <v>597947</v>
      </c>
      <c r="D85" s="162">
        <f t="shared" si="13"/>
        <v>0</v>
      </c>
      <c r="E85" s="162">
        <f t="shared" si="13"/>
        <v>0</v>
      </c>
      <c r="F85" s="162">
        <f t="shared" si="13"/>
        <v>2447</v>
      </c>
      <c r="G85" s="162">
        <f t="shared" si="13"/>
        <v>0</v>
      </c>
      <c r="H85" s="162">
        <f t="shared" si="13"/>
        <v>6000</v>
      </c>
      <c r="I85" s="162">
        <f t="shared" si="13"/>
        <v>589500</v>
      </c>
      <c r="J85" s="162">
        <f t="shared" si="13"/>
        <v>0</v>
      </c>
      <c r="K85" s="162">
        <f t="shared" si="13"/>
        <v>0</v>
      </c>
      <c r="L85" s="162">
        <f t="shared" si="13"/>
        <v>0</v>
      </c>
      <c r="M85" s="139">
        <f t="shared" si="3"/>
        <v>597947</v>
      </c>
    </row>
    <row r="86" spans="1:13" ht="12.75">
      <c r="A86" s="441" t="s">
        <v>336</v>
      </c>
      <c r="B86" s="446"/>
      <c r="C86" s="441"/>
      <c r="D86" s="333"/>
      <c r="E86" s="333"/>
      <c r="F86" s="333"/>
      <c r="G86" s="333"/>
      <c r="H86" s="333"/>
      <c r="I86" s="333"/>
      <c r="J86" s="333"/>
      <c r="K86" s="333"/>
      <c r="L86" s="333"/>
      <c r="M86" s="139">
        <f t="shared" si="3"/>
        <v>0</v>
      </c>
    </row>
    <row r="87" spans="1:13" ht="12.75">
      <c r="A87" s="342" t="s">
        <v>35</v>
      </c>
      <c r="B87" s="336" t="s">
        <v>164</v>
      </c>
      <c r="C87" s="162">
        <f>SUM(D87:L87)</f>
        <v>13481</v>
      </c>
      <c r="D87" s="162"/>
      <c r="E87" s="162">
        <v>0</v>
      </c>
      <c r="F87" s="162">
        <v>10681</v>
      </c>
      <c r="G87" s="162"/>
      <c r="H87" s="162">
        <v>2800</v>
      </c>
      <c r="I87" s="162">
        <v>0</v>
      </c>
      <c r="J87" s="162">
        <v>0</v>
      </c>
      <c r="K87" s="162"/>
      <c r="L87" s="162">
        <v>0</v>
      </c>
      <c r="M87" s="139">
        <f t="shared" si="3"/>
        <v>13481</v>
      </c>
    </row>
    <row r="88" spans="1:13" ht="12.75">
      <c r="A88" s="342" t="s">
        <v>493</v>
      </c>
      <c r="B88" s="336"/>
      <c r="C88" s="162">
        <f>SUM(D88:L88)</f>
        <v>13481</v>
      </c>
      <c r="D88" s="162"/>
      <c r="E88" s="162"/>
      <c r="F88" s="162">
        <f>F87</f>
        <v>10681</v>
      </c>
      <c r="G88" s="162">
        <f aca="true" t="shared" si="14" ref="G88:L88">G87</f>
        <v>0</v>
      </c>
      <c r="H88" s="162">
        <f t="shared" si="14"/>
        <v>2800</v>
      </c>
      <c r="I88" s="162">
        <f t="shared" si="14"/>
        <v>0</v>
      </c>
      <c r="J88" s="162">
        <f t="shared" si="14"/>
        <v>0</v>
      </c>
      <c r="K88" s="162">
        <f t="shared" si="14"/>
        <v>0</v>
      </c>
      <c r="L88" s="162">
        <f t="shared" si="14"/>
        <v>0</v>
      </c>
      <c r="M88" s="139">
        <f t="shared" si="3"/>
        <v>13481</v>
      </c>
    </row>
    <row r="89" spans="1:13" ht="12.75">
      <c r="A89" s="444" t="s">
        <v>552</v>
      </c>
      <c r="B89" s="337"/>
      <c r="C89" s="162">
        <f>SUM(D89:L89)</f>
        <v>13481</v>
      </c>
      <c r="D89" s="303"/>
      <c r="E89" s="303"/>
      <c r="F89" s="303">
        <v>10681</v>
      </c>
      <c r="G89" s="303"/>
      <c r="H89" s="303">
        <v>2800</v>
      </c>
      <c r="I89" s="303"/>
      <c r="J89" s="303"/>
      <c r="K89" s="303"/>
      <c r="L89" s="303"/>
      <c r="M89" s="139">
        <f t="shared" si="3"/>
        <v>13481</v>
      </c>
    </row>
    <row r="90" spans="1:13" ht="12.75">
      <c r="A90" s="441" t="s">
        <v>337</v>
      </c>
      <c r="B90" s="446"/>
      <c r="C90" s="441"/>
      <c r="D90" s="333"/>
      <c r="E90" s="333"/>
      <c r="F90" s="333"/>
      <c r="G90" s="333"/>
      <c r="H90" s="333"/>
      <c r="I90" s="333"/>
      <c r="J90" s="333"/>
      <c r="K90" s="333"/>
      <c r="L90" s="333"/>
      <c r="M90" s="139">
        <f t="shared" si="3"/>
        <v>0</v>
      </c>
    </row>
    <row r="91" spans="1:13" ht="12.75">
      <c r="A91" s="342" t="s">
        <v>35</v>
      </c>
      <c r="B91" s="336" t="s">
        <v>164</v>
      </c>
      <c r="C91" s="162">
        <f>SUM(D91:L91)</f>
        <v>6100</v>
      </c>
      <c r="D91" s="162"/>
      <c r="E91" s="162">
        <v>0</v>
      </c>
      <c r="F91" s="162">
        <v>6100</v>
      </c>
      <c r="G91" s="162"/>
      <c r="H91" s="162">
        <v>0</v>
      </c>
      <c r="I91" s="162">
        <v>0</v>
      </c>
      <c r="J91" s="162">
        <v>0</v>
      </c>
      <c r="K91" s="162">
        <v>0</v>
      </c>
      <c r="L91" s="162">
        <v>0</v>
      </c>
      <c r="M91" s="139">
        <f t="shared" si="3"/>
        <v>6100</v>
      </c>
    </row>
    <row r="92" spans="1:13" ht="12.75">
      <c r="A92" s="342" t="s">
        <v>493</v>
      </c>
      <c r="B92" s="336"/>
      <c r="C92" s="162">
        <f>SUM(D92:L92)</f>
        <v>6100</v>
      </c>
      <c r="D92" s="162"/>
      <c r="E92" s="162"/>
      <c r="F92" s="162">
        <f>F91</f>
        <v>6100</v>
      </c>
      <c r="G92" s="162"/>
      <c r="H92" s="162"/>
      <c r="I92" s="162"/>
      <c r="J92" s="162"/>
      <c r="K92" s="162"/>
      <c r="L92" s="162"/>
      <c r="M92" s="139">
        <f t="shared" si="3"/>
        <v>6100</v>
      </c>
    </row>
    <row r="93" spans="1:13" ht="12.75">
      <c r="A93" s="444" t="s">
        <v>552</v>
      </c>
      <c r="B93" s="337"/>
      <c r="C93" s="162">
        <f>SUM(D93:L93)</f>
        <v>6100</v>
      </c>
      <c r="D93" s="303"/>
      <c r="E93" s="303"/>
      <c r="F93" s="303">
        <v>6100</v>
      </c>
      <c r="G93" s="303"/>
      <c r="H93" s="303"/>
      <c r="I93" s="303"/>
      <c r="J93" s="303"/>
      <c r="K93" s="303"/>
      <c r="L93" s="303"/>
      <c r="M93" s="139">
        <f t="shared" si="3"/>
        <v>6100</v>
      </c>
    </row>
    <row r="94" spans="1:13" ht="12.75">
      <c r="A94" s="441" t="s">
        <v>338</v>
      </c>
      <c r="B94" s="446"/>
      <c r="C94" s="441"/>
      <c r="D94" s="333"/>
      <c r="E94" s="333"/>
      <c r="F94" s="333"/>
      <c r="G94" s="333"/>
      <c r="H94" s="333"/>
      <c r="I94" s="333"/>
      <c r="J94" s="333"/>
      <c r="K94" s="333"/>
      <c r="L94" s="333"/>
      <c r="M94" s="139">
        <f t="shared" si="3"/>
        <v>0</v>
      </c>
    </row>
    <row r="95" spans="1:13" ht="12.75">
      <c r="A95" s="342" t="s">
        <v>35</v>
      </c>
      <c r="B95" s="336" t="s">
        <v>164</v>
      </c>
      <c r="C95" s="162">
        <f>SUM(D95:L95)</f>
        <v>2000</v>
      </c>
      <c r="D95" s="162"/>
      <c r="E95" s="162">
        <v>0</v>
      </c>
      <c r="F95" s="162">
        <v>0</v>
      </c>
      <c r="G95" s="162"/>
      <c r="H95" s="162"/>
      <c r="I95" s="162">
        <v>2000</v>
      </c>
      <c r="J95" s="162">
        <v>0</v>
      </c>
      <c r="K95" s="162">
        <v>0</v>
      </c>
      <c r="L95" s="162"/>
      <c r="M95" s="139">
        <f t="shared" si="3"/>
        <v>2000</v>
      </c>
    </row>
    <row r="96" spans="1:13" ht="12.75">
      <c r="A96" s="342" t="s">
        <v>493</v>
      </c>
      <c r="B96" s="336"/>
      <c r="C96" s="162">
        <f>SUM(D96:L96)</f>
        <v>2000</v>
      </c>
      <c r="D96" s="162"/>
      <c r="E96" s="162"/>
      <c r="F96" s="162"/>
      <c r="G96" s="162"/>
      <c r="H96" s="162"/>
      <c r="I96" s="162">
        <f>I95</f>
        <v>2000</v>
      </c>
      <c r="J96" s="162"/>
      <c r="K96" s="162"/>
      <c r="L96" s="162"/>
      <c r="M96" s="139">
        <f t="shared" si="3"/>
        <v>2000</v>
      </c>
    </row>
    <row r="97" spans="1:13" ht="12.75">
      <c r="A97" s="444" t="s">
        <v>552</v>
      </c>
      <c r="B97" s="337"/>
      <c r="C97" s="303">
        <f>SUM(D97:L97)</f>
        <v>2000</v>
      </c>
      <c r="D97" s="303"/>
      <c r="E97" s="303"/>
      <c r="F97" s="303"/>
      <c r="G97" s="303"/>
      <c r="H97" s="303"/>
      <c r="I97" s="303">
        <v>2000</v>
      </c>
      <c r="J97" s="303"/>
      <c r="K97" s="303"/>
      <c r="L97" s="303"/>
      <c r="M97" s="139">
        <f t="shared" si="3"/>
        <v>2000</v>
      </c>
    </row>
    <row r="98" spans="1:13" ht="12.75">
      <c r="A98" s="306" t="s">
        <v>339</v>
      </c>
      <c r="B98" s="340"/>
      <c r="C98" s="341"/>
      <c r="D98" s="162"/>
      <c r="E98" s="162"/>
      <c r="F98" s="162"/>
      <c r="G98" s="162"/>
      <c r="H98" s="162"/>
      <c r="I98" s="162"/>
      <c r="J98" s="162"/>
      <c r="K98" s="162"/>
      <c r="L98" s="162"/>
      <c r="M98" s="139">
        <f t="shared" si="3"/>
        <v>0</v>
      </c>
    </row>
    <row r="99" spans="1:13" ht="12.75">
      <c r="A99" s="322" t="s">
        <v>35</v>
      </c>
      <c r="B99" s="336" t="s">
        <v>164</v>
      </c>
      <c r="C99" s="162">
        <f>SUM(D99:L99)</f>
        <v>52576</v>
      </c>
      <c r="D99" s="162"/>
      <c r="E99" s="162">
        <v>0</v>
      </c>
      <c r="F99" s="162">
        <v>29076</v>
      </c>
      <c r="G99" s="162">
        <v>0</v>
      </c>
      <c r="H99" s="162">
        <v>0</v>
      </c>
      <c r="I99" s="162">
        <v>23500</v>
      </c>
      <c r="J99" s="162">
        <v>0</v>
      </c>
      <c r="K99" s="162">
        <v>0</v>
      </c>
      <c r="L99" s="162">
        <v>0</v>
      </c>
      <c r="M99" s="139">
        <f t="shared" si="3"/>
        <v>52576</v>
      </c>
    </row>
    <row r="100" spans="1:13" ht="12.75">
      <c r="A100" s="322" t="s">
        <v>493</v>
      </c>
      <c r="B100" s="336"/>
      <c r="C100" s="162">
        <f>SUM(D100:L100)</f>
        <v>57576</v>
      </c>
      <c r="D100" s="162"/>
      <c r="E100" s="162"/>
      <c r="F100" s="162">
        <v>29076</v>
      </c>
      <c r="G100" s="162"/>
      <c r="H100" s="162"/>
      <c r="I100" s="162">
        <v>28500</v>
      </c>
      <c r="J100" s="162"/>
      <c r="K100" s="162"/>
      <c r="L100" s="162"/>
      <c r="M100" s="139">
        <f t="shared" si="3"/>
        <v>57576</v>
      </c>
    </row>
    <row r="101" spans="1:13" ht="12.75">
      <c r="A101" s="323" t="s">
        <v>552</v>
      </c>
      <c r="B101" s="337"/>
      <c r="C101" s="303">
        <f>SUM(D101:L101)</f>
        <v>57576</v>
      </c>
      <c r="D101" s="303"/>
      <c r="E101" s="303"/>
      <c r="F101" s="303">
        <v>29076</v>
      </c>
      <c r="G101" s="303"/>
      <c r="H101" s="303"/>
      <c r="I101" s="303">
        <v>28500</v>
      </c>
      <c r="J101" s="303"/>
      <c r="K101" s="303"/>
      <c r="L101" s="303"/>
      <c r="M101" s="139">
        <f t="shared" si="3"/>
        <v>57576</v>
      </c>
    </row>
    <row r="102" spans="1:13" ht="12.75">
      <c r="A102" s="441" t="s">
        <v>340</v>
      </c>
      <c r="B102" s="446"/>
      <c r="C102" s="441"/>
      <c r="D102" s="333"/>
      <c r="E102" s="333"/>
      <c r="F102" s="333"/>
      <c r="G102" s="333"/>
      <c r="H102" s="333"/>
      <c r="I102" s="333"/>
      <c r="J102" s="333"/>
      <c r="K102" s="333"/>
      <c r="L102" s="333"/>
      <c r="M102" s="139">
        <f t="shared" si="3"/>
        <v>0</v>
      </c>
    </row>
    <row r="103" spans="1:13" ht="12.75">
      <c r="A103" s="342" t="s">
        <v>35</v>
      </c>
      <c r="B103" s="336" t="s">
        <v>164</v>
      </c>
      <c r="C103" s="162">
        <f aca="true" t="shared" si="15" ref="C103:C108">SUM(D103:L103)</f>
        <v>41662</v>
      </c>
      <c r="D103" s="162"/>
      <c r="E103" s="162">
        <v>0</v>
      </c>
      <c r="F103" s="162">
        <v>35662</v>
      </c>
      <c r="G103" s="162">
        <v>0</v>
      </c>
      <c r="H103" s="162">
        <v>0</v>
      </c>
      <c r="I103" s="162">
        <v>6000</v>
      </c>
      <c r="J103" s="162">
        <v>0</v>
      </c>
      <c r="K103" s="162">
        <v>0</v>
      </c>
      <c r="L103" s="162">
        <v>0</v>
      </c>
      <c r="M103" s="139">
        <f t="shared" si="3"/>
        <v>41662</v>
      </c>
    </row>
    <row r="104" spans="1:13" ht="12.75">
      <c r="A104" s="342" t="s">
        <v>493</v>
      </c>
      <c r="B104" s="336"/>
      <c r="C104" s="162">
        <f t="shared" si="15"/>
        <v>41662</v>
      </c>
      <c r="D104" s="162"/>
      <c r="E104" s="162"/>
      <c r="F104" s="162">
        <f>F103</f>
        <v>35662</v>
      </c>
      <c r="G104" s="162">
        <f aca="true" t="shared" si="16" ref="G104:L104">G103</f>
        <v>0</v>
      </c>
      <c r="H104" s="162">
        <f t="shared" si="16"/>
        <v>0</v>
      </c>
      <c r="I104" s="162">
        <f t="shared" si="16"/>
        <v>6000</v>
      </c>
      <c r="J104" s="162">
        <f t="shared" si="16"/>
        <v>0</v>
      </c>
      <c r="K104" s="162">
        <f t="shared" si="16"/>
        <v>0</v>
      </c>
      <c r="L104" s="162">
        <f t="shared" si="16"/>
        <v>0</v>
      </c>
      <c r="M104" s="139">
        <f t="shared" si="3"/>
        <v>41662</v>
      </c>
    </row>
    <row r="105" spans="1:13" ht="12.75">
      <c r="A105" s="342" t="s">
        <v>614</v>
      </c>
      <c r="B105" s="336"/>
      <c r="C105" s="162">
        <f t="shared" si="15"/>
        <v>5900</v>
      </c>
      <c r="D105" s="162"/>
      <c r="E105" s="162"/>
      <c r="F105" s="162"/>
      <c r="G105" s="162"/>
      <c r="H105" s="162"/>
      <c r="I105" s="162"/>
      <c r="J105" s="162">
        <v>5900</v>
      </c>
      <c r="K105" s="162"/>
      <c r="L105" s="162"/>
      <c r="M105" s="139">
        <f t="shared" si="3"/>
        <v>5900</v>
      </c>
    </row>
    <row r="106" spans="1:13" ht="12.75">
      <c r="A106" s="342" t="s">
        <v>615</v>
      </c>
      <c r="B106" s="336"/>
      <c r="C106" s="162">
        <f t="shared" si="15"/>
        <v>4355</v>
      </c>
      <c r="D106" s="162"/>
      <c r="E106" s="162"/>
      <c r="F106" s="162"/>
      <c r="G106" s="162"/>
      <c r="H106" s="162"/>
      <c r="I106" s="162"/>
      <c r="J106" s="162">
        <v>4355</v>
      </c>
      <c r="K106" s="162"/>
      <c r="L106" s="162"/>
      <c r="M106" s="139">
        <f t="shared" si="3"/>
        <v>4355</v>
      </c>
    </row>
    <row r="107" spans="1:13" ht="12.75">
      <c r="A107" s="342" t="s">
        <v>639</v>
      </c>
      <c r="B107" s="336"/>
      <c r="C107" s="162">
        <f t="shared" si="15"/>
        <v>727</v>
      </c>
      <c r="D107" s="162"/>
      <c r="E107" s="162"/>
      <c r="F107" s="162">
        <v>727</v>
      </c>
      <c r="G107" s="162"/>
      <c r="H107" s="162"/>
      <c r="I107" s="162"/>
      <c r="J107" s="162"/>
      <c r="K107" s="162"/>
      <c r="L107" s="162"/>
      <c r="M107" s="139">
        <f t="shared" si="3"/>
        <v>727</v>
      </c>
    </row>
    <row r="108" spans="1:13" ht="12.75">
      <c r="A108" s="342" t="s">
        <v>635</v>
      </c>
      <c r="B108" s="336"/>
      <c r="C108" s="162">
        <f t="shared" si="15"/>
        <v>2401</v>
      </c>
      <c r="D108" s="162"/>
      <c r="E108" s="162"/>
      <c r="F108" s="162">
        <v>2401</v>
      </c>
      <c r="G108" s="162"/>
      <c r="H108" s="162"/>
      <c r="I108" s="162"/>
      <c r="J108" s="162"/>
      <c r="K108" s="162"/>
      <c r="L108" s="162"/>
      <c r="M108" s="139">
        <f t="shared" si="3"/>
        <v>2401</v>
      </c>
    </row>
    <row r="109" spans="1:13" ht="12.75">
      <c r="A109" s="342" t="s">
        <v>524</v>
      </c>
      <c r="B109" s="336"/>
      <c r="C109" s="162">
        <f>SUM(C105:C108)</f>
        <v>13383</v>
      </c>
      <c r="D109" s="162">
        <f aca="true" t="shared" si="17" ref="D109:L109">SUM(D105:D108)</f>
        <v>0</v>
      </c>
      <c r="E109" s="162">
        <f t="shared" si="17"/>
        <v>0</v>
      </c>
      <c r="F109" s="162">
        <f t="shared" si="17"/>
        <v>3128</v>
      </c>
      <c r="G109" s="162">
        <f t="shared" si="17"/>
        <v>0</v>
      </c>
      <c r="H109" s="162">
        <f t="shared" si="17"/>
        <v>0</v>
      </c>
      <c r="I109" s="162">
        <f t="shared" si="17"/>
        <v>0</v>
      </c>
      <c r="J109" s="162">
        <f t="shared" si="17"/>
        <v>10255</v>
      </c>
      <c r="K109" s="162">
        <f t="shared" si="17"/>
        <v>0</v>
      </c>
      <c r="L109" s="162">
        <f t="shared" si="17"/>
        <v>0</v>
      </c>
      <c r="M109" s="139">
        <f t="shared" si="3"/>
        <v>13383</v>
      </c>
    </row>
    <row r="110" spans="1:13" ht="12.75">
      <c r="A110" s="444" t="s">
        <v>552</v>
      </c>
      <c r="B110" s="337"/>
      <c r="C110" s="303">
        <f>SUM(C104,C109)</f>
        <v>55045</v>
      </c>
      <c r="D110" s="303">
        <f aca="true" t="shared" si="18" ref="D110:L110">SUM(D104,D109)</f>
        <v>0</v>
      </c>
      <c r="E110" s="303">
        <f t="shared" si="18"/>
        <v>0</v>
      </c>
      <c r="F110" s="303">
        <f t="shared" si="18"/>
        <v>38790</v>
      </c>
      <c r="G110" s="303">
        <f t="shared" si="18"/>
        <v>0</v>
      </c>
      <c r="H110" s="303">
        <f t="shared" si="18"/>
        <v>0</v>
      </c>
      <c r="I110" s="303">
        <f t="shared" si="18"/>
        <v>6000</v>
      </c>
      <c r="J110" s="303">
        <f t="shared" si="18"/>
        <v>10255</v>
      </c>
      <c r="K110" s="303">
        <f t="shared" si="18"/>
        <v>0</v>
      </c>
      <c r="L110" s="303">
        <f t="shared" si="18"/>
        <v>0</v>
      </c>
      <c r="M110" s="139">
        <f t="shared" si="3"/>
        <v>55045</v>
      </c>
    </row>
    <row r="111" spans="1:13" ht="12.75">
      <c r="A111" s="306" t="s">
        <v>341</v>
      </c>
      <c r="B111" s="340"/>
      <c r="C111" s="341"/>
      <c r="D111" s="162"/>
      <c r="E111" s="162"/>
      <c r="F111" s="162"/>
      <c r="G111" s="162"/>
      <c r="H111" s="162"/>
      <c r="I111" s="162"/>
      <c r="J111" s="162"/>
      <c r="K111" s="162"/>
      <c r="L111" s="162"/>
      <c r="M111" s="139">
        <f t="shared" si="3"/>
        <v>0</v>
      </c>
    </row>
    <row r="112" spans="1:13" ht="12.75">
      <c r="A112" s="322" t="s">
        <v>35</v>
      </c>
      <c r="B112" s="336" t="s">
        <v>164</v>
      </c>
      <c r="C112" s="162">
        <f aca="true" t="shared" si="19" ref="C112:C119">SUM(D112:L112)</f>
        <v>1089858</v>
      </c>
      <c r="D112" s="162">
        <v>4064</v>
      </c>
      <c r="E112" s="162">
        <v>772</v>
      </c>
      <c r="F112" s="162">
        <v>189968</v>
      </c>
      <c r="G112" s="162"/>
      <c r="H112" s="162">
        <v>851254</v>
      </c>
      <c r="I112" s="162">
        <v>43000</v>
      </c>
      <c r="J112" s="162">
        <v>0</v>
      </c>
      <c r="K112" s="162">
        <v>800</v>
      </c>
      <c r="L112" s="162">
        <v>0</v>
      </c>
      <c r="M112" s="139">
        <f t="shared" si="3"/>
        <v>1089858</v>
      </c>
    </row>
    <row r="113" spans="1:13" ht="12.75">
      <c r="A113" s="322" t="s">
        <v>500</v>
      </c>
      <c r="B113" s="336"/>
      <c r="C113" s="162">
        <f t="shared" si="19"/>
        <v>1102987</v>
      </c>
      <c r="D113" s="162">
        <v>4064</v>
      </c>
      <c r="E113" s="162">
        <v>772</v>
      </c>
      <c r="F113" s="162">
        <v>203841</v>
      </c>
      <c r="G113" s="162"/>
      <c r="H113" s="162">
        <v>853510</v>
      </c>
      <c r="I113" s="162">
        <v>40000</v>
      </c>
      <c r="J113" s="162"/>
      <c r="K113" s="162">
        <v>800</v>
      </c>
      <c r="L113" s="162"/>
      <c r="M113" s="139">
        <f t="shared" si="3"/>
        <v>1102987</v>
      </c>
    </row>
    <row r="114" spans="1:13" ht="12.75">
      <c r="A114" s="322" t="s">
        <v>564</v>
      </c>
      <c r="B114" s="336"/>
      <c r="C114" s="162">
        <f t="shared" si="19"/>
        <v>335700</v>
      </c>
      <c r="D114" s="162"/>
      <c r="E114" s="162"/>
      <c r="F114" s="162"/>
      <c r="G114" s="162"/>
      <c r="H114" s="162">
        <v>335700</v>
      </c>
      <c r="I114" s="162"/>
      <c r="J114" s="162"/>
      <c r="K114" s="162"/>
      <c r="L114" s="162"/>
      <c r="M114" s="139">
        <f t="shared" si="3"/>
        <v>335700</v>
      </c>
    </row>
    <row r="115" spans="1:13" ht="12.75">
      <c r="A115" s="322" t="s">
        <v>591</v>
      </c>
      <c r="B115" s="336"/>
      <c r="C115" s="162">
        <f t="shared" si="19"/>
        <v>0</v>
      </c>
      <c r="D115" s="162"/>
      <c r="E115" s="162"/>
      <c r="F115" s="162"/>
      <c r="G115" s="162"/>
      <c r="H115" s="162"/>
      <c r="I115" s="162">
        <v>-5949</v>
      </c>
      <c r="J115" s="162">
        <v>5949</v>
      </c>
      <c r="K115" s="162"/>
      <c r="L115" s="162"/>
      <c r="M115" s="139">
        <f t="shared" si="3"/>
        <v>0</v>
      </c>
    </row>
    <row r="116" spans="1:13" ht="12.75">
      <c r="A116" s="322" t="s">
        <v>608</v>
      </c>
      <c r="B116" s="336"/>
      <c r="C116" s="162">
        <f t="shared" si="19"/>
        <v>-1000</v>
      </c>
      <c r="D116" s="162"/>
      <c r="E116" s="162"/>
      <c r="F116" s="162"/>
      <c r="G116" s="162"/>
      <c r="H116" s="162">
        <v>-1000</v>
      </c>
      <c r="I116" s="162"/>
      <c r="J116" s="162"/>
      <c r="K116" s="162"/>
      <c r="L116" s="162"/>
      <c r="M116" s="139">
        <f t="shared" si="3"/>
        <v>-1000</v>
      </c>
    </row>
    <row r="117" spans="1:13" ht="12.75">
      <c r="A117" s="322" t="s">
        <v>637</v>
      </c>
      <c r="B117" s="336"/>
      <c r="C117" s="162">
        <f t="shared" si="19"/>
        <v>2610</v>
      </c>
      <c r="D117" s="162"/>
      <c r="E117" s="162"/>
      <c r="F117" s="162"/>
      <c r="G117" s="162"/>
      <c r="H117" s="162"/>
      <c r="I117" s="162">
        <v>2610</v>
      </c>
      <c r="J117" s="162"/>
      <c r="K117" s="162"/>
      <c r="L117" s="162"/>
      <c r="M117" s="139">
        <f t="shared" si="3"/>
        <v>2610</v>
      </c>
    </row>
    <row r="118" spans="1:13" ht="12.75">
      <c r="A118" s="322" t="s">
        <v>638</v>
      </c>
      <c r="B118" s="336"/>
      <c r="C118" s="162">
        <f t="shared" si="19"/>
        <v>2918</v>
      </c>
      <c r="D118" s="162"/>
      <c r="E118" s="162"/>
      <c r="F118" s="162"/>
      <c r="G118" s="162"/>
      <c r="H118" s="162"/>
      <c r="I118" s="162">
        <v>2918</v>
      </c>
      <c r="J118" s="162"/>
      <c r="K118" s="162"/>
      <c r="L118" s="162"/>
      <c r="M118" s="139">
        <f t="shared" si="3"/>
        <v>2918</v>
      </c>
    </row>
    <row r="119" spans="1:13" ht="12.75">
      <c r="A119" s="710" t="s">
        <v>641</v>
      </c>
      <c r="B119" s="336"/>
      <c r="C119" s="162">
        <f t="shared" si="19"/>
        <v>50</v>
      </c>
      <c r="D119" s="162"/>
      <c r="E119" s="162"/>
      <c r="F119" s="162"/>
      <c r="G119" s="162"/>
      <c r="H119" s="162">
        <v>50</v>
      </c>
      <c r="I119" s="162"/>
      <c r="J119" s="162"/>
      <c r="K119" s="162"/>
      <c r="L119" s="162"/>
      <c r="M119" s="139">
        <f t="shared" si="3"/>
        <v>50</v>
      </c>
    </row>
    <row r="120" spans="1:13" ht="12.75">
      <c r="A120" s="322" t="s">
        <v>524</v>
      </c>
      <c r="B120" s="336"/>
      <c r="C120" s="162">
        <f>SUM(C114:C119)</f>
        <v>340278</v>
      </c>
      <c r="D120" s="162">
        <f aca="true" t="shared" si="20" ref="D120:L120">SUM(D114:D119)</f>
        <v>0</v>
      </c>
      <c r="E120" s="162">
        <f t="shared" si="20"/>
        <v>0</v>
      </c>
      <c r="F120" s="162">
        <f t="shared" si="20"/>
        <v>0</v>
      </c>
      <c r="G120" s="162">
        <f t="shared" si="20"/>
        <v>0</v>
      </c>
      <c r="H120" s="162">
        <f t="shared" si="20"/>
        <v>334750</v>
      </c>
      <c r="I120" s="162">
        <f t="shared" si="20"/>
        <v>-421</v>
      </c>
      <c r="J120" s="162">
        <f t="shared" si="20"/>
        <v>5949</v>
      </c>
      <c r="K120" s="162">
        <f t="shared" si="20"/>
        <v>0</v>
      </c>
      <c r="L120" s="162">
        <f t="shared" si="20"/>
        <v>0</v>
      </c>
      <c r="M120" s="139">
        <f t="shared" si="3"/>
        <v>340278</v>
      </c>
    </row>
    <row r="121" spans="1:13" ht="12.75">
      <c r="A121" s="323" t="s">
        <v>552</v>
      </c>
      <c r="B121" s="337"/>
      <c r="C121" s="303">
        <f>SUM(C113,C120)</f>
        <v>1443265</v>
      </c>
      <c r="D121" s="303">
        <f aca="true" t="shared" si="21" ref="D121:L121">SUM(D113,D120)</f>
        <v>4064</v>
      </c>
      <c r="E121" s="303">
        <f t="shared" si="21"/>
        <v>772</v>
      </c>
      <c r="F121" s="303">
        <f t="shared" si="21"/>
        <v>203841</v>
      </c>
      <c r="G121" s="303">
        <f t="shared" si="21"/>
        <v>0</v>
      </c>
      <c r="H121" s="303">
        <f t="shared" si="21"/>
        <v>1188260</v>
      </c>
      <c r="I121" s="303">
        <f t="shared" si="21"/>
        <v>39579</v>
      </c>
      <c r="J121" s="303">
        <f t="shared" si="21"/>
        <v>5949</v>
      </c>
      <c r="K121" s="303">
        <f t="shared" si="21"/>
        <v>800</v>
      </c>
      <c r="L121" s="303">
        <f t="shared" si="21"/>
        <v>0</v>
      </c>
      <c r="M121" s="139">
        <f t="shared" si="3"/>
        <v>1443265</v>
      </c>
    </row>
    <row r="122" spans="1:13" ht="12.75">
      <c r="A122" s="283" t="s">
        <v>342</v>
      </c>
      <c r="B122" s="317"/>
      <c r="C122" s="283"/>
      <c r="D122" s="333"/>
      <c r="E122" s="333"/>
      <c r="F122" s="333"/>
      <c r="G122" s="333"/>
      <c r="H122" s="333"/>
      <c r="I122" s="333"/>
      <c r="J122" s="333"/>
      <c r="K122" s="333"/>
      <c r="L122" s="333"/>
      <c r="M122" s="139">
        <f t="shared" si="3"/>
        <v>0</v>
      </c>
    </row>
    <row r="123" spans="1:13" ht="12.75">
      <c r="A123" s="342" t="s">
        <v>35</v>
      </c>
      <c r="B123" s="336" t="s">
        <v>164</v>
      </c>
      <c r="C123" s="162">
        <f>SUM(D123:L123)</f>
        <v>27957</v>
      </c>
      <c r="D123" s="162"/>
      <c r="E123" s="162"/>
      <c r="F123" s="162">
        <v>21502</v>
      </c>
      <c r="G123" s="162"/>
      <c r="H123" s="162">
        <v>6455</v>
      </c>
      <c r="I123" s="162"/>
      <c r="J123" s="162">
        <v>0</v>
      </c>
      <c r="K123" s="162"/>
      <c r="L123" s="162"/>
      <c r="M123" s="139">
        <f t="shared" si="3"/>
        <v>27957</v>
      </c>
    </row>
    <row r="124" spans="1:13" ht="12.75">
      <c r="A124" s="342" t="s">
        <v>493</v>
      </c>
      <c r="B124" s="336"/>
      <c r="C124" s="162">
        <f>SUM(D124:L124)</f>
        <v>27957</v>
      </c>
      <c r="D124" s="162"/>
      <c r="E124" s="162"/>
      <c r="F124" s="162">
        <f aca="true" t="shared" si="22" ref="F124:K124">F123</f>
        <v>21502</v>
      </c>
      <c r="G124" s="162">
        <f t="shared" si="22"/>
        <v>0</v>
      </c>
      <c r="H124" s="162">
        <f t="shared" si="22"/>
        <v>6455</v>
      </c>
      <c r="I124" s="162">
        <f t="shared" si="22"/>
        <v>0</v>
      </c>
      <c r="J124" s="162">
        <f t="shared" si="22"/>
        <v>0</v>
      </c>
      <c r="K124" s="162">
        <f t="shared" si="22"/>
        <v>0</v>
      </c>
      <c r="L124" s="162"/>
      <c r="M124" s="139">
        <f t="shared" si="3"/>
        <v>27957</v>
      </c>
    </row>
    <row r="125" spans="1:13" ht="12.75">
      <c r="A125" s="342" t="s">
        <v>611</v>
      </c>
      <c r="B125" s="336"/>
      <c r="C125" s="162">
        <f>SUM(D125:L125)</f>
        <v>-1455</v>
      </c>
      <c r="D125" s="162"/>
      <c r="E125" s="162"/>
      <c r="F125" s="162"/>
      <c r="G125" s="162"/>
      <c r="H125" s="162">
        <v>-1455</v>
      </c>
      <c r="I125" s="162"/>
      <c r="J125" s="162"/>
      <c r="K125" s="162"/>
      <c r="L125" s="162"/>
      <c r="M125" s="139">
        <f t="shared" si="3"/>
        <v>-1455</v>
      </c>
    </row>
    <row r="126" spans="1:13" ht="12.75">
      <c r="A126" s="342" t="s">
        <v>645</v>
      </c>
      <c r="B126" s="336"/>
      <c r="C126" s="162">
        <f>SUM(D126:L126)</f>
        <v>-1828</v>
      </c>
      <c r="D126" s="162"/>
      <c r="E126" s="162"/>
      <c r="F126" s="162"/>
      <c r="G126" s="162"/>
      <c r="H126" s="162">
        <v>-1828</v>
      </c>
      <c r="I126" s="162"/>
      <c r="J126" s="162"/>
      <c r="K126" s="162"/>
      <c r="L126" s="162"/>
      <c r="M126" s="139">
        <f t="shared" si="3"/>
        <v>-1828</v>
      </c>
    </row>
    <row r="127" spans="1:13" ht="12.75">
      <c r="A127" s="342" t="s">
        <v>612</v>
      </c>
      <c r="B127" s="336"/>
      <c r="C127" s="162">
        <f>SUM(C125:C126)</f>
        <v>-3283</v>
      </c>
      <c r="D127" s="162">
        <f aca="true" t="shared" si="23" ref="D127:L127">SUM(D125:D126)</f>
        <v>0</v>
      </c>
      <c r="E127" s="162">
        <f t="shared" si="23"/>
        <v>0</v>
      </c>
      <c r="F127" s="162">
        <f t="shared" si="23"/>
        <v>0</v>
      </c>
      <c r="G127" s="162">
        <f t="shared" si="23"/>
        <v>0</v>
      </c>
      <c r="H127" s="162">
        <f t="shared" si="23"/>
        <v>-3283</v>
      </c>
      <c r="I127" s="162">
        <f t="shared" si="23"/>
        <v>0</v>
      </c>
      <c r="J127" s="162">
        <f t="shared" si="23"/>
        <v>0</v>
      </c>
      <c r="K127" s="162">
        <f t="shared" si="23"/>
        <v>0</v>
      </c>
      <c r="L127" s="162">
        <f t="shared" si="23"/>
        <v>0</v>
      </c>
      <c r="M127" s="139">
        <f t="shared" si="3"/>
        <v>-3283</v>
      </c>
    </row>
    <row r="128" spans="1:13" ht="12.75">
      <c r="A128" s="444" t="s">
        <v>552</v>
      </c>
      <c r="B128" s="337"/>
      <c r="C128" s="303">
        <f>SUM(C124,C127)</f>
        <v>24674</v>
      </c>
      <c r="D128" s="303">
        <f aca="true" t="shared" si="24" ref="D128:L128">SUM(D124,D127)</f>
        <v>0</v>
      </c>
      <c r="E128" s="303">
        <f t="shared" si="24"/>
        <v>0</v>
      </c>
      <c r="F128" s="303">
        <f t="shared" si="24"/>
        <v>21502</v>
      </c>
      <c r="G128" s="303">
        <f t="shared" si="24"/>
        <v>0</v>
      </c>
      <c r="H128" s="303">
        <f t="shared" si="24"/>
        <v>3172</v>
      </c>
      <c r="I128" s="303">
        <f t="shared" si="24"/>
        <v>0</v>
      </c>
      <c r="J128" s="303">
        <f t="shared" si="24"/>
        <v>0</v>
      </c>
      <c r="K128" s="303">
        <f t="shared" si="24"/>
        <v>0</v>
      </c>
      <c r="L128" s="303">
        <f t="shared" si="24"/>
        <v>0</v>
      </c>
      <c r="M128" s="139">
        <f t="shared" si="3"/>
        <v>24674</v>
      </c>
    </row>
    <row r="129" spans="1:13" ht="12.75">
      <c r="A129" s="320" t="s">
        <v>343</v>
      </c>
      <c r="B129" s="318"/>
      <c r="C129" s="342"/>
      <c r="D129" s="162"/>
      <c r="E129" s="162"/>
      <c r="F129" s="162"/>
      <c r="G129" s="162"/>
      <c r="H129" s="162"/>
      <c r="I129" s="162"/>
      <c r="J129" s="162"/>
      <c r="K129" s="162"/>
      <c r="L129" s="162"/>
      <c r="M129" s="139">
        <f t="shared" si="3"/>
        <v>0</v>
      </c>
    </row>
    <row r="130" spans="1:13" ht="12.75">
      <c r="A130" s="322" t="s">
        <v>35</v>
      </c>
      <c r="B130" s="336" t="s">
        <v>164</v>
      </c>
      <c r="C130" s="162">
        <f>SUM(D130:L130)</f>
        <v>125256</v>
      </c>
      <c r="D130" s="162">
        <v>687</v>
      </c>
      <c r="E130" s="162">
        <v>0</v>
      </c>
      <c r="F130" s="162">
        <v>2404</v>
      </c>
      <c r="G130" s="162"/>
      <c r="H130" s="162"/>
      <c r="I130" s="162">
        <v>8100</v>
      </c>
      <c r="J130" s="162">
        <v>114065</v>
      </c>
      <c r="K130" s="162"/>
      <c r="L130" s="162"/>
      <c r="M130" s="139">
        <f t="shared" si="3"/>
        <v>125256</v>
      </c>
    </row>
    <row r="131" spans="1:13" ht="12.75">
      <c r="A131" s="322" t="s">
        <v>565</v>
      </c>
      <c r="B131" s="336"/>
      <c r="C131" s="162">
        <f>SUM(D131:L131)</f>
        <v>142508</v>
      </c>
      <c r="D131" s="162">
        <v>687</v>
      </c>
      <c r="E131" s="162"/>
      <c r="F131" s="162">
        <v>2404</v>
      </c>
      <c r="G131" s="162"/>
      <c r="H131" s="162"/>
      <c r="I131" s="162">
        <v>8100</v>
      </c>
      <c r="J131" s="162">
        <v>114065</v>
      </c>
      <c r="K131" s="162">
        <v>17252</v>
      </c>
      <c r="L131" s="162"/>
      <c r="M131" s="139">
        <f t="shared" si="3"/>
        <v>142508</v>
      </c>
    </row>
    <row r="132" spans="1:13" ht="12.75">
      <c r="A132" s="710" t="s">
        <v>624</v>
      </c>
      <c r="B132" s="336"/>
      <c r="C132" s="162">
        <f>SUM(D132:L132)</f>
        <v>-17252</v>
      </c>
      <c r="D132" s="162"/>
      <c r="E132" s="162"/>
      <c r="F132" s="162"/>
      <c r="G132" s="162"/>
      <c r="H132" s="162"/>
      <c r="I132" s="162"/>
      <c r="J132" s="162"/>
      <c r="K132" s="371">
        <v>-17252</v>
      </c>
      <c r="L132" s="162"/>
      <c r="M132" s="139">
        <f t="shared" si="3"/>
        <v>-17252</v>
      </c>
    </row>
    <row r="133" spans="1:13" ht="12.75">
      <c r="A133" s="322" t="s">
        <v>524</v>
      </c>
      <c r="B133" s="336"/>
      <c r="C133" s="162">
        <f aca="true" t="shared" si="25" ref="C133:L133">SUM(C132)</f>
        <v>-17252</v>
      </c>
      <c r="D133" s="162">
        <f t="shared" si="25"/>
        <v>0</v>
      </c>
      <c r="E133" s="162">
        <f t="shared" si="25"/>
        <v>0</v>
      </c>
      <c r="F133" s="162">
        <f t="shared" si="25"/>
        <v>0</v>
      </c>
      <c r="G133" s="162">
        <f t="shared" si="25"/>
        <v>0</v>
      </c>
      <c r="H133" s="162">
        <f t="shared" si="25"/>
        <v>0</v>
      </c>
      <c r="I133" s="162">
        <f t="shared" si="25"/>
        <v>0</v>
      </c>
      <c r="J133" s="162">
        <f t="shared" si="25"/>
        <v>0</v>
      </c>
      <c r="K133" s="162">
        <f t="shared" si="25"/>
        <v>-17252</v>
      </c>
      <c r="L133" s="162">
        <f t="shared" si="25"/>
        <v>0</v>
      </c>
      <c r="M133" s="139">
        <f t="shared" si="3"/>
        <v>-17252</v>
      </c>
    </row>
    <row r="134" spans="1:13" ht="12.75">
      <c r="A134" s="323" t="s">
        <v>552</v>
      </c>
      <c r="B134" s="337"/>
      <c r="C134" s="303">
        <f aca="true" t="shared" si="26" ref="C134:L134">SUM(C131,C133)</f>
        <v>125256</v>
      </c>
      <c r="D134" s="303">
        <f t="shared" si="26"/>
        <v>687</v>
      </c>
      <c r="E134" s="303">
        <f t="shared" si="26"/>
        <v>0</v>
      </c>
      <c r="F134" s="303">
        <f t="shared" si="26"/>
        <v>2404</v>
      </c>
      <c r="G134" s="303">
        <f t="shared" si="26"/>
        <v>0</v>
      </c>
      <c r="H134" s="303">
        <f t="shared" si="26"/>
        <v>0</v>
      </c>
      <c r="I134" s="303">
        <f t="shared" si="26"/>
        <v>8100</v>
      </c>
      <c r="J134" s="303">
        <f t="shared" si="26"/>
        <v>114065</v>
      </c>
      <c r="K134" s="303">
        <f t="shared" si="26"/>
        <v>0</v>
      </c>
      <c r="L134" s="303">
        <f t="shared" si="26"/>
        <v>0</v>
      </c>
      <c r="M134" s="139">
        <f t="shared" si="3"/>
        <v>125256</v>
      </c>
    </row>
    <row r="135" spans="1:13" ht="12.75">
      <c r="A135" s="320" t="s">
        <v>344</v>
      </c>
      <c r="B135" s="336"/>
      <c r="C135" s="342"/>
      <c r="D135" s="162"/>
      <c r="E135" s="162"/>
      <c r="F135" s="162"/>
      <c r="G135" s="162"/>
      <c r="H135" s="162"/>
      <c r="I135" s="162"/>
      <c r="J135" s="162"/>
      <c r="K135" s="162"/>
      <c r="L135" s="162"/>
      <c r="M135" s="139">
        <f t="shared" si="3"/>
        <v>0</v>
      </c>
    </row>
    <row r="136" spans="1:13" ht="12.75">
      <c r="A136" s="322" t="s">
        <v>35</v>
      </c>
      <c r="B136" s="336" t="s">
        <v>165</v>
      </c>
      <c r="C136" s="162">
        <f>SUM(D136:L136)</f>
        <v>0</v>
      </c>
      <c r="D136" s="162"/>
      <c r="E136" s="162"/>
      <c r="F136" s="162">
        <v>0</v>
      </c>
      <c r="G136" s="162"/>
      <c r="H136" s="162">
        <v>0</v>
      </c>
      <c r="I136" s="162">
        <v>0</v>
      </c>
      <c r="J136" s="162">
        <v>0</v>
      </c>
      <c r="K136" s="162"/>
      <c r="L136" s="162"/>
      <c r="M136" s="139">
        <f t="shared" si="3"/>
        <v>0</v>
      </c>
    </row>
    <row r="137" spans="1:13" ht="12.75">
      <c r="A137" s="322" t="s">
        <v>565</v>
      </c>
      <c r="B137" s="336"/>
      <c r="C137" s="162">
        <f>SUM(D137:L137)</f>
        <v>6579</v>
      </c>
      <c r="D137" s="162">
        <v>50</v>
      </c>
      <c r="E137" s="162">
        <v>62</v>
      </c>
      <c r="F137" s="162"/>
      <c r="G137" s="162"/>
      <c r="H137" s="162">
        <v>6467</v>
      </c>
      <c r="I137" s="162"/>
      <c r="J137" s="162"/>
      <c r="K137" s="162"/>
      <c r="L137" s="162"/>
      <c r="M137" s="139">
        <f t="shared" si="3"/>
        <v>6579</v>
      </c>
    </row>
    <row r="138" spans="1:13" ht="12.75">
      <c r="A138" s="323" t="s">
        <v>552</v>
      </c>
      <c r="B138" s="337"/>
      <c r="C138" s="162">
        <f>SUM(D138:L138)</f>
        <v>6579</v>
      </c>
      <c r="D138" s="303">
        <v>50</v>
      </c>
      <c r="E138" s="303">
        <v>62</v>
      </c>
      <c r="F138" s="303"/>
      <c r="G138" s="303"/>
      <c r="H138" s="303">
        <v>6467</v>
      </c>
      <c r="I138" s="303"/>
      <c r="J138" s="303"/>
      <c r="K138" s="303"/>
      <c r="L138" s="303"/>
      <c r="M138" s="139">
        <f t="shared" si="3"/>
        <v>6579</v>
      </c>
    </row>
    <row r="139" spans="1:13" ht="12.75">
      <c r="A139" s="283" t="s">
        <v>351</v>
      </c>
      <c r="B139" s="317"/>
      <c r="C139" s="283"/>
      <c r="D139" s="333"/>
      <c r="E139" s="333"/>
      <c r="F139" s="333"/>
      <c r="G139" s="333"/>
      <c r="H139" s="333"/>
      <c r="I139" s="333"/>
      <c r="J139" s="333"/>
      <c r="K139" s="333"/>
      <c r="L139" s="333"/>
      <c r="M139" s="139">
        <f t="shared" si="3"/>
        <v>0</v>
      </c>
    </row>
    <row r="140" spans="1:13" ht="12.75">
      <c r="A140" s="342" t="s">
        <v>35</v>
      </c>
      <c r="B140" s="336" t="s">
        <v>164</v>
      </c>
      <c r="C140" s="162">
        <f>SUM(D140:L140)</f>
        <v>2708</v>
      </c>
      <c r="D140" s="162"/>
      <c r="E140" s="162">
        <v>0</v>
      </c>
      <c r="F140" s="162">
        <v>2708</v>
      </c>
      <c r="G140" s="162">
        <v>0</v>
      </c>
      <c r="H140" s="162">
        <v>0</v>
      </c>
      <c r="I140" s="162">
        <v>0</v>
      </c>
      <c r="J140" s="162">
        <v>0</v>
      </c>
      <c r="K140" s="162">
        <v>0</v>
      </c>
      <c r="L140" s="162">
        <v>0</v>
      </c>
      <c r="M140" s="139">
        <f t="shared" si="3"/>
        <v>2708</v>
      </c>
    </row>
    <row r="141" spans="1:13" ht="12.75">
      <c r="A141" s="342" t="s">
        <v>493</v>
      </c>
      <c r="B141" s="336"/>
      <c r="C141" s="162">
        <f>C140</f>
        <v>2708</v>
      </c>
      <c r="D141" s="162">
        <f aca="true" t="shared" si="27" ref="D141:L141">D140</f>
        <v>0</v>
      </c>
      <c r="E141" s="162">
        <f t="shared" si="27"/>
        <v>0</v>
      </c>
      <c r="F141" s="162">
        <f t="shared" si="27"/>
        <v>2708</v>
      </c>
      <c r="G141" s="162">
        <f t="shared" si="27"/>
        <v>0</v>
      </c>
      <c r="H141" s="162">
        <f t="shared" si="27"/>
        <v>0</v>
      </c>
      <c r="I141" s="162">
        <f t="shared" si="27"/>
        <v>0</v>
      </c>
      <c r="J141" s="162">
        <f t="shared" si="27"/>
        <v>0</v>
      </c>
      <c r="K141" s="162">
        <f t="shared" si="27"/>
        <v>0</v>
      </c>
      <c r="L141" s="162">
        <f t="shared" si="27"/>
        <v>0</v>
      </c>
      <c r="M141" s="139">
        <f t="shared" si="3"/>
        <v>2708</v>
      </c>
    </row>
    <row r="142" spans="1:13" ht="12.75">
      <c r="A142" s="444" t="s">
        <v>552</v>
      </c>
      <c r="B142" s="337"/>
      <c r="C142" s="162">
        <f>C141</f>
        <v>2708</v>
      </c>
      <c r="D142" s="303"/>
      <c r="E142" s="303"/>
      <c r="F142" s="303">
        <v>2708</v>
      </c>
      <c r="G142" s="303"/>
      <c r="H142" s="303"/>
      <c r="I142" s="303"/>
      <c r="J142" s="303"/>
      <c r="K142" s="303"/>
      <c r="L142" s="303"/>
      <c r="M142" s="139">
        <f t="shared" si="3"/>
        <v>2708</v>
      </c>
    </row>
    <row r="143" spans="1:13" ht="12.75">
      <c r="A143" s="283" t="s">
        <v>346</v>
      </c>
      <c r="B143" s="317"/>
      <c r="C143" s="283"/>
      <c r="D143" s="333"/>
      <c r="E143" s="333"/>
      <c r="F143" s="333"/>
      <c r="G143" s="333"/>
      <c r="H143" s="333"/>
      <c r="I143" s="333"/>
      <c r="J143" s="333"/>
      <c r="K143" s="333"/>
      <c r="L143" s="333"/>
      <c r="M143" s="139">
        <f t="shared" si="3"/>
        <v>0</v>
      </c>
    </row>
    <row r="144" spans="1:13" ht="12.75">
      <c r="A144" s="342" t="s">
        <v>35</v>
      </c>
      <c r="B144" s="336" t="s">
        <v>165</v>
      </c>
      <c r="C144" s="162">
        <f>SUM(D144:L144)</f>
        <v>0</v>
      </c>
      <c r="D144" s="162"/>
      <c r="E144" s="162">
        <v>0</v>
      </c>
      <c r="F144" s="162">
        <v>0</v>
      </c>
      <c r="G144" s="162">
        <v>0</v>
      </c>
      <c r="H144" s="162">
        <v>0</v>
      </c>
      <c r="I144" s="162">
        <v>0</v>
      </c>
      <c r="J144" s="162">
        <v>0</v>
      </c>
      <c r="K144" s="162">
        <v>0</v>
      </c>
      <c r="L144" s="162">
        <v>0</v>
      </c>
      <c r="M144" s="139">
        <f t="shared" si="3"/>
        <v>0</v>
      </c>
    </row>
    <row r="145" spans="1:13" ht="12.75">
      <c r="A145" s="342" t="s">
        <v>493</v>
      </c>
      <c r="B145" s="336"/>
      <c r="C145" s="162">
        <f>SUM(D145:L145)</f>
        <v>0</v>
      </c>
      <c r="D145" s="162"/>
      <c r="E145" s="162"/>
      <c r="F145" s="162"/>
      <c r="G145" s="162"/>
      <c r="H145" s="162"/>
      <c r="I145" s="162"/>
      <c r="J145" s="162"/>
      <c r="K145" s="162"/>
      <c r="L145" s="162"/>
      <c r="M145" s="139">
        <f t="shared" si="3"/>
        <v>0</v>
      </c>
    </row>
    <row r="146" spans="1:13" ht="12.75">
      <c r="A146" s="444" t="s">
        <v>552</v>
      </c>
      <c r="B146" s="337"/>
      <c r="C146" s="303">
        <f>SUM(D146:L146)</f>
        <v>0</v>
      </c>
      <c r="D146" s="303"/>
      <c r="E146" s="303"/>
      <c r="F146" s="303"/>
      <c r="G146" s="303"/>
      <c r="H146" s="303"/>
      <c r="I146" s="303"/>
      <c r="J146" s="303"/>
      <c r="K146" s="303"/>
      <c r="L146" s="303"/>
      <c r="M146" s="139">
        <f t="shared" si="3"/>
        <v>0</v>
      </c>
    </row>
    <row r="147" spans="1:13" ht="12.75">
      <c r="A147" s="306" t="s">
        <v>347</v>
      </c>
      <c r="B147" s="340"/>
      <c r="C147" s="339"/>
      <c r="D147" s="162"/>
      <c r="E147" s="162"/>
      <c r="F147" s="162"/>
      <c r="G147" s="162"/>
      <c r="H147" s="162"/>
      <c r="I147" s="162"/>
      <c r="J147" s="162"/>
      <c r="K147" s="162"/>
      <c r="L147" s="162">
        <v>0</v>
      </c>
      <c r="M147" s="139">
        <f t="shared" si="3"/>
        <v>0</v>
      </c>
    </row>
    <row r="148" spans="1:13" ht="12.75">
      <c r="A148" s="322" t="s">
        <v>35</v>
      </c>
      <c r="B148" s="336" t="s">
        <v>164</v>
      </c>
      <c r="C148" s="162">
        <f aca="true" t="shared" si="28" ref="C148:C155">SUM(D148:L148)</f>
        <v>83684</v>
      </c>
      <c r="D148" s="162">
        <v>3332</v>
      </c>
      <c r="E148" s="162">
        <v>1674</v>
      </c>
      <c r="F148" s="162">
        <v>63678</v>
      </c>
      <c r="G148" s="162"/>
      <c r="H148" s="162">
        <v>0</v>
      </c>
      <c r="I148" s="162">
        <v>0</v>
      </c>
      <c r="J148" s="162">
        <v>15000</v>
      </c>
      <c r="K148" s="162">
        <v>0</v>
      </c>
      <c r="L148" s="162">
        <v>0</v>
      </c>
      <c r="M148" s="139">
        <f t="shared" si="3"/>
        <v>83684</v>
      </c>
    </row>
    <row r="149" spans="1:13" ht="12.75">
      <c r="A149" s="322" t="s">
        <v>565</v>
      </c>
      <c r="B149" s="336"/>
      <c r="C149" s="162">
        <f t="shared" si="28"/>
        <v>83938</v>
      </c>
      <c r="D149" s="162">
        <v>3332</v>
      </c>
      <c r="E149" s="162">
        <v>1674</v>
      </c>
      <c r="F149" s="162">
        <v>63932</v>
      </c>
      <c r="G149" s="162"/>
      <c r="H149" s="162"/>
      <c r="I149" s="162"/>
      <c r="J149" s="162">
        <v>15000</v>
      </c>
      <c r="K149" s="162"/>
      <c r="L149" s="162"/>
      <c r="M149" s="139">
        <f t="shared" si="3"/>
        <v>83938</v>
      </c>
    </row>
    <row r="150" spans="1:13" ht="12.75">
      <c r="A150" s="322" t="s">
        <v>626</v>
      </c>
      <c r="B150" s="336"/>
      <c r="C150" s="162">
        <f t="shared" si="28"/>
        <v>373</v>
      </c>
      <c r="D150" s="162"/>
      <c r="E150" s="162"/>
      <c r="F150" s="162">
        <v>373</v>
      </c>
      <c r="G150" s="162"/>
      <c r="H150" s="162"/>
      <c r="I150" s="162"/>
      <c r="J150" s="162"/>
      <c r="K150" s="162"/>
      <c r="L150" s="162"/>
      <c r="M150" s="139">
        <f t="shared" si="3"/>
        <v>373</v>
      </c>
    </row>
    <row r="151" spans="1:13" ht="12.75">
      <c r="A151" s="322" t="s">
        <v>627</v>
      </c>
      <c r="B151" s="336"/>
      <c r="C151" s="162">
        <f t="shared" si="28"/>
        <v>200</v>
      </c>
      <c r="D151" s="162">
        <v>200</v>
      </c>
      <c r="E151" s="162"/>
      <c r="F151" s="162"/>
      <c r="G151" s="162"/>
      <c r="H151" s="162"/>
      <c r="I151" s="162"/>
      <c r="J151" s="162"/>
      <c r="K151" s="162"/>
      <c r="L151" s="162"/>
      <c r="M151" s="139">
        <f t="shared" si="3"/>
        <v>200</v>
      </c>
    </row>
    <row r="152" spans="1:13" ht="12.75">
      <c r="A152" s="322" t="s">
        <v>628</v>
      </c>
      <c r="B152" s="336"/>
      <c r="C152" s="162">
        <f t="shared" si="28"/>
        <v>1285</v>
      </c>
      <c r="D152" s="162">
        <v>1099</v>
      </c>
      <c r="E152" s="162"/>
      <c r="F152" s="162">
        <v>186</v>
      </c>
      <c r="G152" s="162"/>
      <c r="H152" s="162"/>
      <c r="I152" s="162"/>
      <c r="J152" s="162"/>
      <c r="K152" s="162"/>
      <c r="L152" s="162"/>
      <c r="M152" s="139">
        <f t="shared" si="3"/>
        <v>1285</v>
      </c>
    </row>
    <row r="153" spans="1:13" ht="12.75">
      <c r="A153" s="322" t="s">
        <v>618</v>
      </c>
      <c r="B153" s="336"/>
      <c r="C153" s="162">
        <f t="shared" si="28"/>
        <v>1200</v>
      </c>
      <c r="D153" s="162"/>
      <c r="E153" s="162"/>
      <c r="F153" s="162">
        <v>1200</v>
      </c>
      <c r="G153" s="162"/>
      <c r="H153" s="162"/>
      <c r="I153" s="162"/>
      <c r="J153" s="162"/>
      <c r="K153" s="162"/>
      <c r="L153" s="162"/>
      <c r="M153" s="139">
        <f t="shared" si="3"/>
        <v>1200</v>
      </c>
    </row>
    <row r="154" spans="1:13" ht="12.75">
      <c r="A154" s="322" t="s">
        <v>640</v>
      </c>
      <c r="B154" s="336"/>
      <c r="C154" s="162">
        <f t="shared" si="28"/>
        <v>1500</v>
      </c>
      <c r="D154" s="162"/>
      <c r="E154" s="162"/>
      <c r="F154" s="162">
        <v>1500</v>
      </c>
      <c r="G154" s="162"/>
      <c r="H154" s="162"/>
      <c r="I154" s="162"/>
      <c r="J154" s="162"/>
      <c r="K154" s="162"/>
      <c r="L154" s="162"/>
      <c r="M154" s="139">
        <f t="shared" si="3"/>
        <v>1500</v>
      </c>
    </row>
    <row r="155" spans="1:13" ht="12.75">
      <c r="A155" s="322" t="s">
        <v>602</v>
      </c>
      <c r="B155" s="336"/>
      <c r="C155" s="162">
        <f t="shared" si="28"/>
        <v>410</v>
      </c>
      <c r="D155" s="162"/>
      <c r="E155" s="162"/>
      <c r="F155" s="162">
        <v>410</v>
      </c>
      <c r="G155" s="162"/>
      <c r="H155" s="162"/>
      <c r="I155" s="162"/>
      <c r="J155" s="162"/>
      <c r="K155" s="162"/>
      <c r="L155" s="162"/>
      <c r="M155" s="139">
        <f t="shared" si="3"/>
        <v>410</v>
      </c>
    </row>
    <row r="156" spans="1:13" ht="12.75">
      <c r="A156" s="322" t="s">
        <v>525</v>
      </c>
      <c r="B156" s="336"/>
      <c r="C156" s="162">
        <f>SUM(C150:C155)</f>
        <v>4968</v>
      </c>
      <c r="D156" s="162">
        <f aca="true" t="shared" si="29" ref="D156:L156">SUM(D150:D155)</f>
        <v>1299</v>
      </c>
      <c r="E156" s="162">
        <f t="shared" si="29"/>
        <v>0</v>
      </c>
      <c r="F156" s="162">
        <f t="shared" si="29"/>
        <v>3669</v>
      </c>
      <c r="G156" s="162">
        <f t="shared" si="29"/>
        <v>0</v>
      </c>
      <c r="H156" s="162">
        <f t="shared" si="29"/>
        <v>0</v>
      </c>
      <c r="I156" s="162">
        <f t="shared" si="29"/>
        <v>0</v>
      </c>
      <c r="J156" s="162">
        <f t="shared" si="29"/>
        <v>0</v>
      </c>
      <c r="K156" s="162">
        <f t="shared" si="29"/>
        <v>0</v>
      </c>
      <c r="L156" s="162">
        <f t="shared" si="29"/>
        <v>0</v>
      </c>
      <c r="M156" s="139">
        <f t="shared" si="3"/>
        <v>4968</v>
      </c>
    </row>
    <row r="157" spans="1:13" ht="12.75">
      <c r="A157" s="323" t="s">
        <v>552</v>
      </c>
      <c r="B157" s="337"/>
      <c r="C157" s="303">
        <f>SUM(C149,C156)</f>
        <v>88906</v>
      </c>
      <c r="D157" s="303">
        <f aca="true" t="shared" si="30" ref="D157:L157">SUM(D149,D156)</f>
        <v>4631</v>
      </c>
      <c r="E157" s="303">
        <f t="shared" si="30"/>
        <v>1674</v>
      </c>
      <c r="F157" s="303">
        <f t="shared" si="30"/>
        <v>67601</v>
      </c>
      <c r="G157" s="303">
        <f t="shared" si="30"/>
        <v>0</v>
      </c>
      <c r="H157" s="303">
        <f t="shared" si="30"/>
        <v>0</v>
      </c>
      <c r="I157" s="303">
        <f t="shared" si="30"/>
        <v>0</v>
      </c>
      <c r="J157" s="303">
        <f t="shared" si="30"/>
        <v>15000</v>
      </c>
      <c r="K157" s="303">
        <f t="shared" si="30"/>
        <v>0</v>
      </c>
      <c r="L157" s="303">
        <f t="shared" si="30"/>
        <v>0</v>
      </c>
      <c r="M157" s="139">
        <f t="shared" si="3"/>
        <v>88906</v>
      </c>
    </row>
    <row r="158" spans="1:13" ht="12.75">
      <c r="A158" s="441" t="s">
        <v>412</v>
      </c>
      <c r="B158" s="446"/>
      <c r="C158" s="283"/>
      <c r="D158" s="333"/>
      <c r="E158" s="333"/>
      <c r="F158" s="333"/>
      <c r="G158" s="333"/>
      <c r="H158" s="333"/>
      <c r="I158" s="333"/>
      <c r="J158" s="333"/>
      <c r="K158" s="333"/>
      <c r="L158" s="333">
        <v>0</v>
      </c>
      <c r="M158" s="139">
        <f t="shared" si="3"/>
        <v>0</v>
      </c>
    </row>
    <row r="159" spans="1:13" ht="12.75">
      <c r="A159" s="342" t="s">
        <v>35</v>
      </c>
      <c r="B159" s="336" t="s">
        <v>164</v>
      </c>
      <c r="C159" s="162">
        <f>SUM(D159:L159)</f>
        <v>35054</v>
      </c>
      <c r="D159" s="162">
        <v>1213</v>
      </c>
      <c r="E159" s="162">
        <v>284</v>
      </c>
      <c r="F159" s="162">
        <v>8557</v>
      </c>
      <c r="G159" s="162"/>
      <c r="H159" s="162">
        <v>24000</v>
      </c>
      <c r="I159" s="162">
        <v>1000</v>
      </c>
      <c r="J159" s="162"/>
      <c r="K159" s="162">
        <v>0</v>
      </c>
      <c r="L159" s="162">
        <v>0</v>
      </c>
      <c r="M159" s="139">
        <f t="shared" si="3"/>
        <v>35054</v>
      </c>
    </row>
    <row r="160" spans="1:13" ht="12.75">
      <c r="A160" s="342" t="s">
        <v>493</v>
      </c>
      <c r="B160" s="336"/>
      <c r="C160" s="162">
        <f>SUM(D160:L160)</f>
        <v>35054</v>
      </c>
      <c r="D160" s="162">
        <f aca="true" t="shared" si="31" ref="D160:L160">D159</f>
        <v>1213</v>
      </c>
      <c r="E160" s="162">
        <f t="shared" si="31"/>
        <v>284</v>
      </c>
      <c r="F160" s="162">
        <f t="shared" si="31"/>
        <v>8557</v>
      </c>
      <c r="G160" s="162">
        <f t="shared" si="31"/>
        <v>0</v>
      </c>
      <c r="H160" s="162">
        <f t="shared" si="31"/>
        <v>24000</v>
      </c>
      <c r="I160" s="162">
        <f t="shared" si="31"/>
        <v>1000</v>
      </c>
      <c r="J160" s="162">
        <f t="shared" si="31"/>
        <v>0</v>
      </c>
      <c r="K160" s="162">
        <f t="shared" si="31"/>
        <v>0</v>
      </c>
      <c r="L160" s="162">
        <f t="shared" si="31"/>
        <v>0</v>
      </c>
      <c r="M160" s="139">
        <f t="shared" si="3"/>
        <v>35054</v>
      </c>
    </row>
    <row r="161" spans="1:13" ht="12.75">
      <c r="A161" s="342" t="s">
        <v>600</v>
      </c>
      <c r="B161" s="336"/>
      <c r="C161" s="162">
        <f>SUM(D161:L161)</f>
        <v>1250</v>
      </c>
      <c r="D161" s="162"/>
      <c r="E161" s="162"/>
      <c r="F161" s="162">
        <v>1250</v>
      </c>
      <c r="G161" s="162"/>
      <c r="H161" s="162"/>
      <c r="I161" s="162"/>
      <c r="J161" s="162"/>
      <c r="K161" s="162"/>
      <c r="L161" s="162"/>
      <c r="M161" s="139">
        <f t="shared" si="3"/>
        <v>1250</v>
      </c>
    </row>
    <row r="162" spans="1:13" ht="12.75">
      <c r="A162" s="342" t="s">
        <v>601</v>
      </c>
      <c r="B162" s="336"/>
      <c r="C162" s="162">
        <f aca="true" t="shared" si="32" ref="C162:L162">SUM(C161:C161)</f>
        <v>1250</v>
      </c>
      <c r="D162" s="162">
        <f t="shared" si="32"/>
        <v>0</v>
      </c>
      <c r="E162" s="162">
        <f t="shared" si="32"/>
        <v>0</v>
      </c>
      <c r="F162" s="162">
        <f t="shared" si="32"/>
        <v>1250</v>
      </c>
      <c r="G162" s="162">
        <f t="shared" si="32"/>
        <v>0</v>
      </c>
      <c r="H162" s="162">
        <f t="shared" si="32"/>
        <v>0</v>
      </c>
      <c r="I162" s="162">
        <f t="shared" si="32"/>
        <v>0</v>
      </c>
      <c r="J162" s="162">
        <f t="shared" si="32"/>
        <v>0</v>
      </c>
      <c r="K162" s="162">
        <f t="shared" si="32"/>
        <v>0</v>
      </c>
      <c r="L162" s="162">
        <f t="shared" si="32"/>
        <v>0</v>
      </c>
      <c r="M162" s="139">
        <f t="shared" si="3"/>
        <v>1250</v>
      </c>
    </row>
    <row r="163" spans="1:13" ht="12.75">
      <c r="A163" s="444" t="s">
        <v>552</v>
      </c>
      <c r="B163" s="337"/>
      <c r="C163" s="162">
        <f aca="true" t="shared" si="33" ref="C163:L163">SUM(C160,C162)</f>
        <v>36304</v>
      </c>
      <c r="D163" s="162">
        <f t="shared" si="33"/>
        <v>1213</v>
      </c>
      <c r="E163" s="162">
        <f t="shared" si="33"/>
        <v>284</v>
      </c>
      <c r="F163" s="162">
        <f t="shared" si="33"/>
        <v>9807</v>
      </c>
      <c r="G163" s="162">
        <f t="shared" si="33"/>
        <v>0</v>
      </c>
      <c r="H163" s="162">
        <f t="shared" si="33"/>
        <v>24000</v>
      </c>
      <c r="I163" s="162">
        <f t="shared" si="33"/>
        <v>1000</v>
      </c>
      <c r="J163" s="162">
        <f t="shared" si="33"/>
        <v>0</v>
      </c>
      <c r="K163" s="162">
        <f t="shared" si="33"/>
        <v>0</v>
      </c>
      <c r="L163" s="162">
        <f t="shared" si="33"/>
        <v>0</v>
      </c>
      <c r="M163" s="139">
        <f t="shared" si="3"/>
        <v>36304</v>
      </c>
    </row>
    <row r="164" spans="1:13" ht="12.75">
      <c r="A164" s="400" t="s">
        <v>388</v>
      </c>
      <c r="B164" s="446"/>
      <c r="C164" s="580"/>
      <c r="D164" s="333"/>
      <c r="E164" s="333"/>
      <c r="F164" s="334"/>
      <c r="G164" s="333"/>
      <c r="H164" s="334"/>
      <c r="I164" s="333"/>
      <c r="J164" s="334"/>
      <c r="K164" s="333"/>
      <c r="L164" s="332"/>
      <c r="M164" s="139">
        <f t="shared" si="3"/>
        <v>0</v>
      </c>
    </row>
    <row r="165" spans="1:13" ht="12.75">
      <c r="A165" s="378" t="s">
        <v>35</v>
      </c>
      <c r="B165" s="336" t="s">
        <v>165</v>
      </c>
      <c r="C165" s="289">
        <f>SUM(D165:L165)</f>
        <v>5636</v>
      </c>
      <c r="D165" s="162"/>
      <c r="E165" s="162">
        <v>0</v>
      </c>
      <c r="F165" s="289">
        <v>0</v>
      </c>
      <c r="G165" s="162"/>
      <c r="H165" s="289">
        <v>5636</v>
      </c>
      <c r="I165" s="162">
        <v>0</v>
      </c>
      <c r="J165" s="289">
        <v>0</v>
      </c>
      <c r="K165" s="162">
        <v>0</v>
      </c>
      <c r="L165" s="379">
        <v>0</v>
      </c>
      <c r="M165" s="139">
        <f t="shared" si="3"/>
        <v>5636</v>
      </c>
    </row>
    <row r="166" spans="1:13" ht="12.75">
      <c r="A166" s="378" t="s">
        <v>493</v>
      </c>
      <c r="B166" s="336"/>
      <c r="C166" s="289">
        <f>C165</f>
        <v>5636</v>
      </c>
      <c r="D166" s="162">
        <f aca="true" t="shared" si="34" ref="D166:L166">D165</f>
        <v>0</v>
      </c>
      <c r="E166" s="162">
        <f t="shared" si="34"/>
        <v>0</v>
      </c>
      <c r="F166" s="289">
        <f t="shared" si="34"/>
        <v>0</v>
      </c>
      <c r="G166" s="162">
        <f t="shared" si="34"/>
        <v>0</v>
      </c>
      <c r="H166" s="289">
        <f t="shared" si="34"/>
        <v>5636</v>
      </c>
      <c r="I166" s="162">
        <f t="shared" si="34"/>
        <v>0</v>
      </c>
      <c r="J166" s="289">
        <f t="shared" si="34"/>
        <v>0</v>
      </c>
      <c r="K166" s="162">
        <f t="shared" si="34"/>
        <v>0</v>
      </c>
      <c r="L166" s="379">
        <f t="shared" si="34"/>
        <v>0</v>
      </c>
      <c r="M166" s="139">
        <f t="shared" si="3"/>
        <v>5636</v>
      </c>
    </row>
    <row r="167" spans="1:13" ht="12.75">
      <c r="A167" s="380" t="s">
        <v>552</v>
      </c>
      <c r="B167" s="337"/>
      <c r="C167" s="289">
        <f>C166</f>
        <v>5636</v>
      </c>
      <c r="D167" s="303"/>
      <c r="E167" s="303"/>
      <c r="F167" s="381"/>
      <c r="G167" s="303"/>
      <c r="H167" s="381">
        <v>5636</v>
      </c>
      <c r="I167" s="303"/>
      <c r="J167" s="381"/>
      <c r="K167" s="303"/>
      <c r="L167" s="382"/>
      <c r="M167" s="139">
        <f t="shared" si="3"/>
        <v>5636</v>
      </c>
    </row>
    <row r="168" spans="1:13" ht="12.75">
      <c r="A168" s="306" t="s">
        <v>389</v>
      </c>
      <c r="B168" s="343"/>
      <c r="C168" s="441"/>
      <c r="D168" s="162"/>
      <c r="E168" s="162"/>
      <c r="F168" s="162"/>
      <c r="G168" s="162"/>
      <c r="H168" s="162"/>
      <c r="I168" s="162"/>
      <c r="J168" s="162"/>
      <c r="K168" s="162"/>
      <c r="L168" s="162"/>
      <c r="M168" s="139">
        <f t="shared" si="3"/>
        <v>0</v>
      </c>
    </row>
    <row r="169" spans="1:13" ht="12.75">
      <c r="A169" s="322" t="s">
        <v>46</v>
      </c>
      <c r="B169" s="336" t="s">
        <v>164</v>
      </c>
      <c r="C169" s="162">
        <f>SUM(D169:L169)</f>
        <v>5285</v>
      </c>
      <c r="D169" s="162"/>
      <c r="E169" s="162">
        <v>0</v>
      </c>
      <c r="F169" s="162">
        <v>4785</v>
      </c>
      <c r="G169" s="162"/>
      <c r="H169" s="162">
        <v>0</v>
      </c>
      <c r="I169" s="162">
        <v>0</v>
      </c>
      <c r="J169" s="162">
        <v>500</v>
      </c>
      <c r="K169" s="162">
        <v>0</v>
      </c>
      <c r="L169" s="162">
        <v>0</v>
      </c>
      <c r="M169" s="139">
        <f t="shared" si="3"/>
        <v>5285</v>
      </c>
    </row>
    <row r="170" spans="1:13" ht="12.75">
      <c r="A170" s="322" t="s">
        <v>493</v>
      </c>
      <c r="B170" s="336"/>
      <c r="C170" s="162">
        <f>SUM(D170:L170)</f>
        <v>13285</v>
      </c>
      <c r="D170" s="162"/>
      <c r="E170" s="162"/>
      <c r="F170" s="162">
        <v>4785</v>
      </c>
      <c r="G170" s="162"/>
      <c r="H170" s="162"/>
      <c r="I170" s="162"/>
      <c r="J170" s="162">
        <v>8500</v>
      </c>
      <c r="K170" s="162"/>
      <c r="L170" s="162"/>
      <c r="M170" s="139">
        <f t="shared" si="3"/>
        <v>13285</v>
      </c>
    </row>
    <row r="171" spans="1:13" ht="12.75">
      <c r="A171" s="323" t="s">
        <v>552</v>
      </c>
      <c r="B171" s="337"/>
      <c r="C171" s="303">
        <f>SUM(D171:L171)</f>
        <v>13285</v>
      </c>
      <c r="D171" s="303">
        <f aca="true" t="shared" si="35" ref="D171:L171">D169</f>
        <v>0</v>
      </c>
      <c r="E171" s="303">
        <f t="shared" si="35"/>
        <v>0</v>
      </c>
      <c r="F171" s="303">
        <f t="shared" si="35"/>
        <v>4785</v>
      </c>
      <c r="G171" s="303">
        <f t="shared" si="35"/>
        <v>0</v>
      </c>
      <c r="H171" s="303">
        <f t="shared" si="35"/>
        <v>0</v>
      </c>
      <c r="I171" s="303">
        <f>I170+I169</f>
        <v>0</v>
      </c>
      <c r="J171" s="303">
        <v>8500</v>
      </c>
      <c r="K171" s="303">
        <f t="shared" si="35"/>
        <v>0</v>
      </c>
      <c r="L171" s="303">
        <f t="shared" si="35"/>
        <v>0</v>
      </c>
      <c r="M171" s="139">
        <f t="shared" si="3"/>
        <v>13285</v>
      </c>
    </row>
    <row r="172" spans="1:13" ht="12.75">
      <c r="A172" s="306" t="s">
        <v>403</v>
      </c>
      <c r="B172" s="343"/>
      <c r="C172" s="341"/>
      <c r="D172" s="162"/>
      <c r="E172" s="162"/>
      <c r="F172" s="162"/>
      <c r="G172" s="162"/>
      <c r="H172" s="162"/>
      <c r="I172" s="162"/>
      <c r="J172" s="162"/>
      <c r="K172" s="162"/>
      <c r="L172" s="162"/>
      <c r="M172" s="139">
        <f t="shared" si="3"/>
        <v>0</v>
      </c>
    </row>
    <row r="173" spans="1:13" ht="12.75">
      <c r="A173" s="322" t="s">
        <v>46</v>
      </c>
      <c r="B173" s="336" t="s">
        <v>164</v>
      </c>
      <c r="C173" s="162">
        <f aca="true" t="shared" si="36" ref="C173:C180">SUM(D173:L173)</f>
        <v>362538</v>
      </c>
      <c r="D173" s="162">
        <v>0</v>
      </c>
      <c r="E173" s="162">
        <v>0</v>
      </c>
      <c r="F173" s="162">
        <v>2538</v>
      </c>
      <c r="G173" s="162"/>
      <c r="H173" s="162">
        <v>0</v>
      </c>
      <c r="I173" s="162">
        <v>0</v>
      </c>
      <c r="J173" s="162">
        <v>360000</v>
      </c>
      <c r="K173" s="162">
        <v>0</v>
      </c>
      <c r="L173" s="162">
        <v>0</v>
      </c>
      <c r="M173" s="139">
        <f t="shared" si="3"/>
        <v>362538</v>
      </c>
    </row>
    <row r="174" spans="1:13" ht="12.75">
      <c r="A174" s="322" t="s">
        <v>493</v>
      </c>
      <c r="B174" s="336"/>
      <c r="C174" s="162">
        <f t="shared" si="36"/>
        <v>397291</v>
      </c>
      <c r="D174" s="162">
        <v>445</v>
      </c>
      <c r="E174" s="162">
        <v>240</v>
      </c>
      <c r="F174" s="162">
        <v>3606</v>
      </c>
      <c r="G174" s="162"/>
      <c r="H174" s="162"/>
      <c r="I174" s="162"/>
      <c r="J174" s="162">
        <v>393000</v>
      </c>
      <c r="K174" s="162"/>
      <c r="L174" s="162"/>
      <c r="M174" s="139">
        <f t="shared" si="3"/>
        <v>397291</v>
      </c>
    </row>
    <row r="175" spans="1:13" ht="12.75">
      <c r="A175" s="322" t="s">
        <v>629</v>
      </c>
      <c r="B175" s="336"/>
      <c r="C175" s="162">
        <f t="shared" si="36"/>
        <v>16910</v>
      </c>
      <c r="D175" s="162"/>
      <c r="E175" s="162"/>
      <c r="F175" s="162"/>
      <c r="G175" s="162"/>
      <c r="H175" s="162"/>
      <c r="I175" s="162"/>
      <c r="J175" s="162">
        <v>16910</v>
      </c>
      <c r="K175" s="162"/>
      <c r="L175" s="162"/>
      <c r="M175" s="139">
        <f t="shared" si="3"/>
        <v>16910</v>
      </c>
    </row>
    <row r="176" spans="1:13" ht="12.75">
      <c r="A176" s="322" t="s">
        <v>630</v>
      </c>
      <c r="B176" s="336"/>
      <c r="C176" s="162">
        <f t="shared" si="36"/>
        <v>4187</v>
      </c>
      <c r="D176" s="162"/>
      <c r="E176" s="162"/>
      <c r="F176" s="162"/>
      <c r="G176" s="162"/>
      <c r="H176" s="162"/>
      <c r="I176" s="162"/>
      <c r="J176" s="162">
        <v>4187</v>
      </c>
      <c r="K176" s="162"/>
      <c r="L176" s="162"/>
      <c r="M176" s="139">
        <f t="shared" si="3"/>
        <v>4187</v>
      </c>
    </row>
    <row r="177" spans="1:13" ht="12.75">
      <c r="A177" s="322" t="s">
        <v>631</v>
      </c>
      <c r="B177" s="336"/>
      <c r="C177" s="162">
        <f t="shared" si="36"/>
        <v>998</v>
      </c>
      <c r="D177" s="162"/>
      <c r="E177" s="162"/>
      <c r="F177" s="162"/>
      <c r="G177" s="162"/>
      <c r="H177" s="162"/>
      <c r="I177" s="162"/>
      <c r="J177" s="162">
        <v>998</v>
      </c>
      <c r="K177" s="162"/>
      <c r="L177" s="162"/>
      <c r="M177" s="139">
        <f t="shared" si="3"/>
        <v>998</v>
      </c>
    </row>
    <row r="178" spans="1:13" ht="12.75">
      <c r="A178" s="322" t="s">
        <v>633</v>
      </c>
      <c r="B178" s="336"/>
      <c r="C178" s="162">
        <f t="shared" si="36"/>
        <v>5157</v>
      </c>
      <c r="D178" s="162"/>
      <c r="E178" s="162"/>
      <c r="F178" s="162"/>
      <c r="G178" s="162"/>
      <c r="H178" s="162"/>
      <c r="I178" s="162"/>
      <c r="J178" s="162">
        <v>5157</v>
      </c>
      <c r="K178" s="162"/>
      <c r="L178" s="162"/>
      <c r="M178" s="139">
        <f t="shared" si="3"/>
        <v>5157</v>
      </c>
    </row>
    <row r="179" spans="1:13" ht="12.75">
      <c r="A179" s="322" t="s">
        <v>634</v>
      </c>
      <c r="B179" s="336"/>
      <c r="C179" s="162">
        <f t="shared" si="36"/>
        <v>1326</v>
      </c>
      <c r="D179" s="162"/>
      <c r="E179" s="162"/>
      <c r="F179" s="162"/>
      <c r="G179" s="162"/>
      <c r="H179" s="162"/>
      <c r="I179" s="162"/>
      <c r="J179" s="162">
        <v>1326</v>
      </c>
      <c r="K179" s="162"/>
      <c r="L179" s="162"/>
      <c r="M179" s="139">
        <f t="shared" si="3"/>
        <v>1326</v>
      </c>
    </row>
    <row r="180" spans="1:13" ht="12.75">
      <c r="A180" s="322" t="s">
        <v>632</v>
      </c>
      <c r="B180" s="336"/>
      <c r="C180" s="162">
        <f t="shared" si="36"/>
        <v>28647</v>
      </c>
      <c r="D180" s="162"/>
      <c r="E180" s="162"/>
      <c r="F180" s="162"/>
      <c r="G180" s="162"/>
      <c r="H180" s="162"/>
      <c r="I180" s="162"/>
      <c r="J180" s="162">
        <v>28647</v>
      </c>
      <c r="K180" s="162"/>
      <c r="L180" s="162"/>
      <c r="M180" s="139">
        <f t="shared" si="3"/>
        <v>28647</v>
      </c>
    </row>
    <row r="181" spans="1:13" ht="12.75">
      <c r="A181" s="322" t="s">
        <v>540</v>
      </c>
      <c r="B181" s="336"/>
      <c r="C181" s="162">
        <f>SUM(C175:C180)</f>
        <v>57225</v>
      </c>
      <c r="D181" s="162">
        <f aca="true" t="shared" si="37" ref="D181:L181">SUM(D175:D180)</f>
        <v>0</v>
      </c>
      <c r="E181" s="162">
        <f t="shared" si="37"/>
        <v>0</v>
      </c>
      <c r="F181" s="162">
        <f t="shared" si="37"/>
        <v>0</v>
      </c>
      <c r="G181" s="162">
        <f t="shared" si="37"/>
        <v>0</v>
      </c>
      <c r="H181" s="162">
        <f t="shared" si="37"/>
        <v>0</v>
      </c>
      <c r="I181" s="162">
        <f t="shared" si="37"/>
        <v>0</v>
      </c>
      <c r="J181" s="162">
        <f t="shared" si="37"/>
        <v>57225</v>
      </c>
      <c r="K181" s="162">
        <f t="shared" si="37"/>
        <v>0</v>
      </c>
      <c r="L181" s="162">
        <f t="shared" si="37"/>
        <v>0</v>
      </c>
      <c r="M181" s="139">
        <f t="shared" si="3"/>
        <v>57225</v>
      </c>
    </row>
    <row r="182" spans="1:13" ht="12.75">
      <c r="A182" s="323" t="s">
        <v>552</v>
      </c>
      <c r="B182" s="337"/>
      <c r="C182" s="303">
        <f>SUM(C174,C181)</f>
        <v>454516</v>
      </c>
      <c r="D182" s="303">
        <f aca="true" t="shared" si="38" ref="D182:L182">SUM(D174,D181)</f>
        <v>445</v>
      </c>
      <c r="E182" s="303">
        <f t="shared" si="38"/>
        <v>240</v>
      </c>
      <c r="F182" s="303">
        <f t="shared" si="38"/>
        <v>3606</v>
      </c>
      <c r="G182" s="303">
        <f t="shared" si="38"/>
        <v>0</v>
      </c>
      <c r="H182" s="303">
        <f t="shared" si="38"/>
        <v>0</v>
      </c>
      <c r="I182" s="303">
        <f t="shared" si="38"/>
        <v>0</v>
      </c>
      <c r="J182" s="303">
        <f t="shared" si="38"/>
        <v>450225</v>
      </c>
      <c r="K182" s="303">
        <f t="shared" si="38"/>
        <v>0</v>
      </c>
      <c r="L182" s="303">
        <f t="shared" si="38"/>
        <v>0</v>
      </c>
      <c r="M182" s="139">
        <f t="shared" si="3"/>
        <v>454516</v>
      </c>
    </row>
    <row r="183" spans="1:13" ht="12.75">
      <c r="A183" s="441" t="s">
        <v>404</v>
      </c>
      <c r="B183" s="447"/>
      <c r="C183" s="441"/>
      <c r="D183" s="333"/>
      <c r="E183" s="333"/>
      <c r="F183" s="333"/>
      <c r="G183" s="333"/>
      <c r="H183" s="333"/>
      <c r="I183" s="333"/>
      <c r="J183" s="333"/>
      <c r="K183" s="333"/>
      <c r="L183" s="333"/>
      <c r="M183" s="139">
        <f t="shared" si="3"/>
        <v>0</v>
      </c>
    </row>
    <row r="184" spans="1:13" ht="12.75">
      <c r="A184" s="342" t="s">
        <v>46</v>
      </c>
      <c r="B184" s="336" t="s">
        <v>164</v>
      </c>
      <c r="C184" s="162">
        <f>SUM(D184:L184)</f>
        <v>0</v>
      </c>
      <c r="D184" s="162"/>
      <c r="E184" s="162">
        <v>0</v>
      </c>
      <c r="F184" s="162">
        <v>0</v>
      </c>
      <c r="G184" s="162"/>
      <c r="H184" s="162">
        <v>0</v>
      </c>
      <c r="I184" s="162">
        <v>0</v>
      </c>
      <c r="J184" s="162">
        <v>0</v>
      </c>
      <c r="K184" s="162">
        <v>0</v>
      </c>
      <c r="L184" s="162">
        <v>0</v>
      </c>
      <c r="M184" s="139">
        <f t="shared" si="3"/>
        <v>0</v>
      </c>
    </row>
    <row r="185" spans="1:13" ht="12.75">
      <c r="A185" s="342" t="s">
        <v>493</v>
      </c>
      <c r="B185" s="336"/>
      <c r="C185" s="162">
        <f>SUM(D185:L185)</f>
        <v>0</v>
      </c>
      <c r="D185" s="162"/>
      <c r="E185" s="162"/>
      <c r="F185" s="162"/>
      <c r="G185" s="162"/>
      <c r="H185" s="162"/>
      <c r="I185" s="162"/>
      <c r="J185" s="162"/>
      <c r="K185" s="162"/>
      <c r="L185" s="162"/>
      <c r="M185" s="139">
        <f t="shared" si="3"/>
        <v>0</v>
      </c>
    </row>
    <row r="186" spans="1:13" ht="12.75">
      <c r="A186" s="444" t="s">
        <v>552</v>
      </c>
      <c r="B186" s="337"/>
      <c r="C186" s="162">
        <f>SUM(D186:L186)</f>
        <v>0</v>
      </c>
      <c r="D186" s="303"/>
      <c r="E186" s="303"/>
      <c r="F186" s="303"/>
      <c r="G186" s="303"/>
      <c r="H186" s="303"/>
      <c r="I186" s="303"/>
      <c r="J186" s="303"/>
      <c r="K186" s="303"/>
      <c r="L186" s="303"/>
      <c r="M186" s="139">
        <f t="shared" si="3"/>
        <v>0</v>
      </c>
    </row>
    <row r="187" spans="1:13" ht="12.75">
      <c r="A187" s="441" t="s">
        <v>405</v>
      </c>
      <c r="B187" s="447"/>
      <c r="C187" s="441"/>
      <c r="D187" s="333"/>
      <c r="E187" s="333"/>
      <c r="F187" s="333"/>
      <c r="G187" s="333"/>
      <c r="H187" s="333"/>
      <c r="I187" s="333"/>
      <c r="J187" s="333"/>
      <c r="K187" s="333"/>
      <c r="L187" s="333"/>
      <c r="M187" s="139">
        <f t="shared" si="3"/>
        <v>0</v>
      </c>
    </row>
    <row r="188" spans="1:13" ht="12.75">
      <c r="A188" s="342" t="s">
        <v>46</v>
      </c>
      <c r="B188" s="336" t="s">
        <v>164</v>
      </c>
      <c r="C188" s="162">
        <f>SUM(D188:L188)</f>
        <v>0</v>
      </c>
      <c r="D188" s="162"/>
      <c r="E188" s="162">
        <v>0</v>
      </c>
      <c r="F188" s="162">
        <v>0</v>
      </c>
      <c r="G188" s="162"/>
      <c r="H188" s="162">
        <v>0</v>
      </c>
      <c r="I188" s="162">
        <v>0</v>
      </c>
      <c r="J188" s="162">
        <v>0</v>
      </c>
      <c r="K188" s="162">
        <v>0</v>
      </c>
      <c r="L188" s="162">
        <v>0</v>
      </c>
      <c r="M188" s="139">
        <f t="shared" si="3"/>
        <v>0</v>
      </c>
    </row>
    <row r="189" spans="1:13" ht="12.75">
      <c r="A189" s="342" t="s">
        <v>493</v>
      </c>
      <c r="B189" s="336"/>
      <c r="C189" s="162">
        <f>SUM(D189:L189)</f>
        <v>0</v>
      </c>
      <c r="D189" s="162"/>
      <c r="E189" s="162"/>
      <c r="F189" s="162"/>
      <c r="G189" s="162"/>
      <c r="H189" s="162"/>
      <c r="I189" s="162"/>
      <c r="J189" s="162"/>
      <c r="K189" s="162"/>
      <c r="L189" s="162"/>
      <c r="M189" s="139">
        <f t="shared" si="3"/>
        <v>0</v>
      </c>
    </row>
    <row r="190" spans="1:13" ht="12.75">
      <c r="A190" s="444" t="s">
        <v>552</v>
      </c>
      <c r="B190" s="337"/>
      <c r="C190" s="162">
        <f>SUM(D190:L190)</f>
        <v>0</v>
      </c>
      <c r="D190" s="303"/>
      <c r="E190" s="303"/>
      <c r="F190" s="303"/>
      <c r="G190" s="303"/>
      <c r="H190" s="303"/>
      <c r="I190" s="303"/>
      <c r="J190" s="303"/>
      <c r="K190" s="303"/>
      <c r="L190" s="303"/>
      <c r="M190" s="139">
        <f t="shared" si="3"/>
        <v>0</v>
      </c>
    </row>
    <row r="191" spans="1:13" ht="12.75">
      <c r="A191" s="306" t="s">
        <v>406</v>
      </c>
      <c r="B191" s="343"/>
      <c r="C191" s="441"/>
      <c r="D191" s="162"/>
      <c r="E191" s="162"/>
      <c r="F191" s="162"/>
      <c r="G191" s="162"/>
      <c r="H191" s="162"/>
      <c r="I191" s="162"/>
      <c r="J191" s="162"/>
      <c r="K191" s="162"/>
      <c r="L191" s="162"/>
      <c r="M191" s="139">
        <f t="shared" si="3"/>
        <v>0</v>
      </c>
    </row>
    <row r="192" spans="1:13" ht="12.75">
      <c r="A192" s="322" t="s">
        <v>46</v>
      </c>
      <c r="B192" s="336" t="s">
        <v>164</v>
      </c>
      <c r="C192" s="162">
        <f>SUM(D192:L192)</f>
        <v>0</v>
      </c>
      <c r="D192" s="162"/>
      <c r="E192" s="162">
        <v>0</v>
      </c>
      <c r="F192" s="162">
        <v>0</v>
      </c>
      <c r="G192" s="162"/>
      <c r="H192" s="162">
        <v>0</v>
      </c>
      <c r="I192" s="162">
        <v>0</v>
      </c>
      <c r="J192" s="162"/>
      <c r="K192" s="162">
        <v>0</v>
      </c>
      <c r="L192" s="162">
        <v>0</v>
      </c>
      <c r="M192" s="139">
        <f t="shared" si="3"/>
        <v>0</v>
      </c>
    </row>
    <row r="193" spans="1:13" ht="12.75">
      <c r="A193" s="322" t="s">
        <v>493</v>
      </c>
      <c r="B193" s="336"/>
      <c r="C193" s="162">
        <f>SUM(D193:L193)</f>
        <v>1016</v>
      </c>
      <c r="D193" s="162"/>
      <c r="E193" s="162"/>
      <c r="F193" s="162">
        <v>1016</v>
      </c>
      <c r="G193" s="162"/>
      <c r="H193" s="162"/>
      <c r="I193" s="162"/>
      <c r="J193" s="162"/>
      <c r="K193" s="162"/>
      <c r="L193" s="162"/>
      <c r="M193" s="139">
        <f t="shared" si="3"/>
        <v>1016</v>
      </c>
    </row>
    <row r="194" spans="1:13" ht="12.75">
      <c r="A194" s="323" t="s">
        <v>552</v>
      </c>
      <c r="B194" s="337"/>
      <c r="C194" s="303">
        <f>SUM(D194:L194)</f>
        <v>1016</v>
      </c>
      <c r="D194" s="303"/>
      <c r="E194" s="303"/>
      <c r="F194" s="303">
        <v>1016</v>
      </c>
      <c r="G194" s="303"/>
      <c r="H194" s="303"/>
      <c r="I194" s="303"/>
      <c r="J194" s="303"/>
      <c r="K194" s="303"/>
      <c r="L194" s="303"/>
      <c r="M194" s="139">
        <f t="shared" si="3"/>
        <v>1016</v>
      </c>
    </row>
    <row r="195" spans="1:13" ht="12.75">
      <c r="A195" s="441" t="s">
        <v>394</v>
      </c>
      <c r="B195" s="446"/>
      <c r="C195" s="448"/>
      <c r="D195" s="333"/>
      <c r="E195" s="333"/>
      <c r="F195" s="333"/>
      <c r="G195" s="333"/>
      <c r="H195" s="333"/>
      <c r="I195" s="333"/>
      <c r="J195" s="333"/>
      <c r="K195" s="333"/>
      <c r="L195" s="333"/>
      <c r="M195" s="139">
        <f t="shared" si="3"/>
        <v>0</v>
      </c>
    </row>
    <row r="196" spans="1:13" ht="12.75">
      <c r="A196" s="342" t="s">
        <v>45</v>
      </c>
      <c r="B196" s="336" t="s">
        <v>165</v>
      </c>
      <c r="C196" s="162">
        <f>SUM(D196:L196)</f>
        <v>8099</v>
      </c>
      <c r="D196" s="162"/>
      <c r="E196" s="162">
        <v>0</v>
      </c>
      <c r="F196" s="162">
        <v>3799</v>
      </c>
      <c r="G196" s="162">
        <v>0</v>
      </c>
      <c r="H196" s="162">
        <v>0</v>
      </c>
      <c r="I196" s="162"/>
      <c r="J196" s="162">
        <v>4300</v>
      </c>
      <c r="K196" s="162">
        <v>0</v>
      </c>
      <c r="L196" s="162">
        <v>0</v>
      </c>
      <c r="M196" s="139">
        <f t="shared" si="3"/>
        <v>8099</v>
      </c>
    </row>
    <row r="197" spans="1:13" ht="12.75">
      <c r="A197" s="342" t="s">
        <v>493</v>
      </c>
      <c r="B197" s="336"/>
      <c r="C197" s="162">
        <f>C196</f>
        <v>8099</v>
      </c>
      <c r="D197" s="162">
        <f aca="true" t="shared" si="39" ref="D197:L197">D196</f>
        <v>0</v>
      </c>
      <c r="E197" s="162">
        <f t="shared" si="39"/>
        <v>0</v>
      </c>
      <c r="F197" s="162">
        <f t="shared" si="39"/>
        <v>3799</v>
      </c>
      <c r="G197" s="162">
        <f t="shared" si="39"/>
        <v>0</v>
      </c>
      <c r="H197" s="162">
        <f t="shared" si="39"/>
        <v>0</v>
      </c>
      <c r="I197" s="162">
        <f t="shared" si="39"/>
        <v>0</v>
      </c>
      <c r="J197" s="162">
        <f t="shared" si="39"/>
        <v>4300</v>
      </c>
      <c r="K197" s="162">
        <f t="shared" si="39"/>
        <v>0</v>
      </c>
      <c r="L197" s="162">
        <f t="shared" si="39"/>
        <v>0</v>
      </c>
      <c r="M197" s="139">
        <f t="shared" si="3"/>
        <v>8099</v>
      </c>
    </row>
    <row r="198" spans="1:13" ht="12.75">
      <c r="A198" s="444" t="s">
        <v>552</v>
      </c>
      <c r="B198" s="337"/>
      <c r="C198" s="162">
        <f>C197</f>
        <v>8099</v>
      </c>
      <c r="D198" s="303"/>
      <c r="E198" s="303"/>
      <c r="F198" s="303">
        <v>3799</v>
      </c>
      <c r="G198" s="303"/>
      <c r="H198" s="303"/>
      <c r="I198" s="303"/>
      <c r="J198" s="303">
        <v>4300</v>
      </c>
      <c r="K198" s="303"/>
      <c r="L198" s="303"/>
      <c r="M198" s="139">
        <f t="shared" si="3"/>
        <v>8099</v>
      </c>
    </row>
    <row r="199" spans="1:13" ht="12.75">
      <c r="A199" s="441" t="s">
        <v>395</v>
      </c>
      <c r="B199" s="442"/>
      <c r="C199" s="333"/>
      <c r="D199" s="333"/>
      <c r="E199" s="333"/>
      <c r="F199" s="333"/>
      <c r="G199" s="333"/>
      <c r="H199" s="333"/>
      <c r="I199" s="333"/>
      <c r="J199" s="333"/>
      <c r="K199" s="333"/>
      <c r="L199" s="333"/>
      <c r="M199" s="139">
        <f t="shared" si="3"/>
        <v>0</v>
      </c>
    </row>
    <row r="200" spans="1:13" ht="12.75">
      <c r="A200" s="342" t="s">
        <v>45</v>
      </c>
      <c r="B200" s="336" t="s">
        <v>165</v>
      </c>
      <c r="C200" s="162">
        <f>SUM(D200:L200)</f>
        <v>405</v>
      </c>
      <c r="D200" s="162"/>
      <c r="E200" s="162"/>
      <c r="F200" s="162">
        <v>405</v>
      </c>
      <c r="G200" s="162"/>
      <c r="H200" s="162"/>
      <c r="I200" s="162"/>
      <c r="J200" s="162"/>
      <c r="K200" s="162"/>
      <c r="L200" s="162"/>
      <c r="M200" s="139">
        <f t="shared" si="3"/>
        <v>405</v>
      </c>
    </row>
    <row r="201" spans="1:13" ht="12.75">
      <c r="A201" s="342" t="s">
        <v>493</v>
      </c>
      <c r="B201" s="336"/>
      <c r="C201" s="162">
        <f>C200</f>
        <v>405</v>
      </c>
      <c r="D201" s="162">
        <f aca="true" t="shared" si="40" ref="D201:L201">D200</f>
        <v>0</v>
      </c>
      <c r="E201" s="162">
        <f t="shared" si="40"/>
        <v>0</v>
      </c>
      <c r="F201" s="162">
        <f t="shared" si="40"/>
        <v>405</v>
      </c>
      <c r="G201" s="162">
        <f t="shared" si="40"/>
        <v>0</v>
      </c>
      <c r="H201" s="162">
        <f t="shared" si="40"/>
        <v>0</v>
      </c>
      <c r="I201" s="162">
        <f t="shared" si="40"/>
        <v>0</v>
      </c>
      <c r="J201" s="162">
        <f t="shared" si="40"/>
        <v>0</v>
      </c>
      <c r="K201" s="162">
        <f t="shared" si="40"/>
        <v>0</v>
      </c>
      <c r="L201" s="162">
        <f t="shared" si="40"/>
        <v>0</v>
      </c>
      <c r="M201" s="139">
        <f t="shared" si="3"/>
        <v>405</v>
      </c>
    </row>
    <row r="202" spans="1:13" ht="12.75">
      <c r="A202" s="444" t="s">
        <v>552</v>
      </c>
      <c r="B202" s="337"/>
      <c r="C202" s="162">
        <f>C201</f>
        <v>405</v>
      </c>
      <c r="D202" s="303"/>
      <c r="E202" s="303"/>
      <c r="F202" s="303">
        <v>405</v>
      </c>
      <c r="G202" s="303"/>
      <c r="H202" s="303"/>
      <c r="I202" s="303"/>
      <c r="J202" s="303"/>
      <c r="K202" s="303"/>
      <c r="L202" s="303"/>
      <c r="M202" s="139">
        <f t="shared" si="3"/>
        <v>405</v>
      </c>
    </row>
    <row r="203" spans="1:13" s="146" customFormat="1" ht="12.75">
      <c r="A203" s="441" t="s">
        <v>396</v>
      </c>
      <c r="B203" s="446"/>
      <c r="C203" s="283"/>
      <c r="D203" s="333"/>
      <c r="E203" s="333"/>
      <c r="F203" s="333"/>
      <c r="G203" s="333"/>
      <c r="H203" s="333"/>
      <c r="I203" s="333"/>
      <c r="J203" s="333"/>
      <c r="K203" s="333"/>
      <c r="L203" s="333"/>
      <c r="M203" s="139">
        <f t="shared" si="3"/>
        <v>0</v>
      </c>
    </row>
    <row r="204" spans="1:13" s="146" customFormat="1" ht="12.75">
      <c r="A204" s="342" t="s">
        <v>35</v>
      </c>
      <c r="B204" s="336" t="s">
        <v>164</v>
      </c>
      <c r="C204" s="162">
        <f>SUM(D204:L204)</f>
        <v>0</v>
      </c>
      <c r="D204" s="162"/>
      <c r="E204" s="162">
        <v>0</v>
      </c>
      <c r="F204" s="162">
        <v>0</v>
      </c>
      <c r="G204" s="162">
        <v>0</v>
      </c>
      <c r="H204" s="162">
        <v>0</v>
      </c>
      <c r="I204" s="162">
        <v>0</v>
      </c>
      <c r="J204" s="162">
        <v>0</v>
      </c>
      <c r="K204" s="162">
        <v>0</v>
      </c>
      <c r="L204" s="162">
        <v>0</v>
      </c>
      <c r="M204" s="139">
        <f t="shared" si="3"/>
        <v>0</v>
      </c>
    </row>
    <row r="205" spans="1:13" ht="12.75">
      <c r="A205" s="342" t="s">
        <v>493</v>
      </c>
      <c r="B205" s="336"/>
      <c r="C205" s="162">
        <f>SUM(D205:L205)</f>
        <v>0</v>
      </c>
      <c r="D205" s="162"/>
      <c r="E205" s="162"/>
      <c r="F205" s="162"/>
      <c r="G205" s="162"/>
      <c r="H205" s="162"/>
      <c r="I205" s="162"/>
      <c r="J205" s="162"/>
      <c r="K205" s="162"/>
      <c r="L205" s="162"/>
      <c r="M205" s="139">
        <f t="shared" si="3"/>
        <v>0</v>
      </c>
    </row>
    <row r="206" spans="1:13" ht="12.75">
      <c r="A206" s="444" t="s">
        <v>552</v>
      </c>
      <c r="B206" s="337"/>
      <c r="C206" s="162">
        <f>SUM(D206:L206)</f>
        <v>0</v>
      </c>
      <c r="D206" s="303"/>
      <c r="E206" s="303"/>
      <c r="F206" s="303"/>
      <c r="G206" s="303"/>
      <c r="H206" s="303"/>
      <c r="I206" s="303"/>
      <c r="J206" s="303"/>
      <c r="K206" s="303"/>
      <c r="L206" s="303"/>
      <c r="M206" s="139">
        <f t="shared" si="3"/>
        <v>0</v>
      </c>
    </row>
    <row r="207" spans="1:13" s="146" customFormat="1" ht="12.75">
      <c r="A207" s="283" t="s">
        <v>397</v>
      </c>
      <c r="B207" s="442"/>
      <c r="C207" s="333"/>
      <c r="D207" s="333"/>
      <c r="E207" s="333"/>
      <c r="F207" s="333"/>
      <c r="G207" s="333"/>
      <c r="H207" s="333"/>
      <c r="I207" s="333"/>
      <c r="J207" s="333"/>
      <c r="K207" s="333"/>
      <c r="L207" s="333"/>
      <c r="M207" s="139">
        <f t="shared" si="3"/>
        <v>0</v>
      </c>
    </row>
    <row r="208" spans="1:13" s="146" customFormat="1" ht="12.75">
      <c r="A208" s="342" t="s">
        <v>35</v>
      </c>
      <c r="B208" s="336" t="s">
        <v>164</v>
      </c>
      <c r="C208" s="162">
        <f>SUM(D208:L208)</f>
        <v>0</v>
      </c>
      <c r="D208" s="162"/>
      <c r="E208" s="162"/>
      <c r="F208" s="162">
        <v>0</v>
      </c>
      <c r="G208" s="162">
        <v>0</v>
      </c>
      <c r="H208" s="162"/>
      <c r="I208" s="162"/>
      <c r="J208" s="162"/>
      <c r="K208" s="162"/>
      <c r="L208" s="162"/>
      <c r="M208" s="139">
        <f t="shared" si="3"/>
        <v>0</v>
      </c>
    </row>
    <row r="209" spans="1:13" ht="12.75">
      <c r="A209" s="342" t="s">
        <v>493</v>
      </c>
      <c r="B209" s="336"/>
      <c r="C209" s="162">
        <f>SUM(D209:L209)</f>
        <v>0</v>
      </c>
      <c r="D209" s="162"/>
      <c r="E209" s="162"/>
      <c r="F209" s="162"/>
      <c r="G209" s="162"/>
      <c r="H209" s="162"/>
      <c r="I209" s="162"/>
      <c r="J209" s="162"/>
      <c r="K209" s="162"/>
      <c r="L209" s="162"/>
      <c r="M209" s="139">
        <f t="shared" si="3"/>
        <v>0</v>
      </c>
    </row>
    <row r="210" spans="1:13" ht="12.75">
      <c r="A210" s="444" t="s">
        <v>552</v>
      </c>
      <c r="B210" s="319"/>
      <c r="C210" s="162">
        <f>SUM(D210:L210)</f>
        <v>0</v>
      </c>
      <c r="D210" s="303"/>
      <c r="E210" s="303"/>
      <c r="F210" s="303"/>
      <c r="G210" s="303"/>
      <c r="H210" s="303"/>
      <c r="I210" s="303"/>
      <c r="J210" s="303"/>
      <c r="K210" s="303"/>
      <c r="L210" s="303"/>
      <c r="M210" s="139">
        <f t="shared" si="3"/>
        <v>0</v>
      </c>
    </row>
    <row r="211" spans="1:13" ht="12.75">
      <c r="A211" s="441" t="s">
        <v>407</v>
      </c>
      <c r="B211" s="317"/>
      <c r="C211" s="283"/>
      <c r="D211" s="333"/>
      <c r="E211" s="333"/>
      <c r="F211" s="333"/>
      <c r="G211" s="333"/>
      <c r="H211" s="333"/>
      <c r="I211" s="333"/>
      <c r="J211" s="333"/>
      <c r="K211" s="333"/>
      <c r="L211" s="333"/>
      <c r="M211" s="139">
        <f t="shared" si="3"/>
        <v>0</v>
      </c>
    </row>
    <row r="212" spans="1:13" ht="12.75">
      <c r="A212" s="342" t="s">
        <v>35</v>
      </c>
      <c r="B212" s="336" t="s">
        <v>164</v>
      </c>
      <c r="C212" s="162">
        <f>SUM(D212:L212)</f>
        <v>3194</v>
      </c>
      <c r="D212" s="162"/>
      <c r="E212" s="162">
        <v>0</v>
      </c>
      <c r="F212" s="162">
        <v>3194</v>
      </c>
      <c r="G212" s="162">
        <v>0</v>
      </c>
      <c r="H212" s="162">
        <v>0</v>
      </c>
      <c r="I212" s="162">
        <v>0</v>
      </c>
      <c r="J212" s="162">
        <v>0</v>
      </c>
      <c r="K212" s="162">
        <v>0</v>
      </c>
      <c r="L212" s="162">
        <v>0</v>
      </c>
      <c r="M212" s="139">
        <f t="shared" si="3"/>
        <v>3194</v>
      </c>
    </row>
    <row r="213" spans="1:13" ht="12.75">
      <c r="A213" s="342" t="s">
        <v>493</v>
      </c>
      <c r="B213" s="336"/>
      <c r="C213" s="162">
        <f>SUM(D213:L213)</f>
        <v>3194</v>
      </c>
      <c r="D213" s="162"/>
      <c r="E213" s="162"/>
      <c r="F213" s="162">
        <f>F212</f>
        <v>3194</v>
      </c>
      <c r="G213" s="162"/>
      <c r="H213" s="162"/>
      <c r="I213" s="162"/>
      <c r="J213" s="162"/>
      <c r="K213" s="162"/>
      <c r="L213" s="162"/>
      <c r="M213" s="139">
        <f t="shared" si="3"/>
        <v>3194</v>
      </c>
    </row>
    <row r="214" spans="1:13" ht="12.75">
      <c r="A214" s="444" t="s">
        <v>552</v>
      </c>
      <c r="B214" s="337"/>
      <c r="C214" s="162">
        <f>SUM(D214:L214)</f>
        <v>3194</v>
      </c>
      <c r="D214" s="303"/>
      <c r="E214" s="303"/>
      <c r="F214" s="303">
        <v>3194</v>
      </c>
      <c r="G214" s="303"/>
      <c r="H214" s="303"/>
      <c r="I214" s="303"/>
      <c r="J214" s="303"/>
      <c r="K214" s="303"/>
      <c r="L214" s="303"/>
      <c r="M214" s="139">
        <f t="shared" si="3"/>
        <v>3194</v>
      </c>
    </row>
    <row r="215" spans="1:13" ht="12.75">
      <c r="A215" s="400" t="s">
        <v>566</v>
      </c>
      <c r="B215" s="317"/>
      <c r="C215" s="455"/>
      <c r="D215" s="333"/>
      <c r="E215" s="334"/>
      <c r="F215" s="333"/>
      <c r="G215" s="334"/>
      <c r="H215" s="333"/>
      <c r="I215" s="334"/>
      <c r="J215" s="333"/>
      <c r="K215" s="334"/>
      <c r="L215" s="333"/>
      <c r="M215" s="139">
        <f t="shared" si="3"/>
        <v>0</v>
      </c>
    </row>
    <row r="216" spans="1:13" ht="12.75">
      <c r="A216" s="378" t="s">
        <v>35</v>
      </c>
      <c r="B216" s="336" t="s">
        <v>164</v>
      </c>
      <c r="C216" s="289">
        <f>SUM(D216:L216)</f>
        <v>1296</v>
      </c>
      <c r="D216" s="162"/>
      <c r="E216" s="289">
        <v>0</v>
      </c>
      <c r="F216" s="162">
        <v>1296</v>
      </c>
      <c r="G216" s="289">
        <v>0</v>
      </c>
      <c r="H216" s="162">
        <v>0</v>
      </c>
      <c r="I216" s="289">
        <v>0</v>
      </c>
      <c r="J216" s="162">
        <v>0</v>
      </c>
      <c r="K216" s="289">
        <v>0</v>
      </c>
      <c r="L216" s="162">
        <v>0</v>
      </c>
      <c r="M216" s="139">
        <f t="shared" si="3"/>
        <v>1296</v>
      </c>
    </row>
    <row r="217" spans="1:13" ht="12.75">
      <c r="A217" s="378" t="s">
        <v>493</v>
      </c>
      <c r="B217" s="336"/>
      <c r="C217" s="289">
        <f>SUM(D217:L217)</f>
        <v>1296</v>
      </c>
      <c r="D217" s="162"/>
      <c r="E217" s="289"/>
      <c r="F217" s="162">
        <f>F216</f>
        <v>1296</v>
      </c>
      <c r="G217" s="289"/>
      <c r="H217" s="162"/>
      <c r="I217" s="289"/>
      <c r="J217" s="162"/>
      <c r="K217" s="289"/>
      <c r="L217" s="162"/>
      <c r="M217" s="139">
        <f t="shared" si="3"/>
        <v>1296</v>
      </c>
    </row>
    <row r="218" spans="1:13" ht="12.75">
      <c r="A218" s="380" t="s">
        <v>552</v>
      </c>
      <c r="B218" s="319"/>
      <c r="C218" s="289">
        <f>SUM(D218:L218)</f>
        <v>1296</v>
      </c>
      <c r="D218" s="303"/>
      <c r="E218" s="381"/>
      <c r="F218" s="303">
        <v>1296</v>
      </c>
      <c r="G218" s="381"/>
      <c r="H218" s="303"/>
      <c r="I218" s="381"/>
      <c r="J218" s="303"/>
      <c r="K218" s="381"/>
      <c r="L218" s="303"/>
      <c r="M218" s="139">
        <f t="shared" si="3"/>
        <v>1296</v>
      </c>
    </row>
    <row r="219" spans="1:13" ht="12.75">
      <c r="A219" s="441" t="s">
        <v>567</v>
      </c>
      <c r="B219" s="317"/>
      <c r="C219" s="441"/>
      <c r="D219" s="333"/>
      <c r="E219" s="333"/>
      <c r="F219" s="333"/>
      <c r="G219" s="333"/>
      <c r="H219" s="333"/>
      <c r="I219" s="333"/>
      <c r="J219" s="333"/>
      <c r="K219" s="333"/>
      <c r="L219" s="333"/>
      <c r="M219" s="139">
        <f t="shared" si="3"/>
        <v>0</v>
      </c>
    </row>
    <row r="220" spans="1:13" ht="12.75">
      <c r="A220" s="342" t="s">
        <v>35</v>
      </c>
      <c r="B220" s="336" t="s">
        <v>164</v>
      </c>
      <c r="C220" s="162">
        <f>SUM(D220:L220)</f>
        <v>3921</v>
      </c>
      <c r="D220" s="162"/>
      <c r="E220" s="162">
        <v>0</v>
      </c>
      <c r="F220" s="162">
        <v>0</v>
      </c>
      <c r="G220" s="162">
        <v>0</v>
      </c>
      <c r="H220" s="162">
        <v>3921</v>
      </c>
      <c r="I220" s="162">
        <v>0</v>
      </c>
      <c r="J220" s="162">
        <v>0</v>
      </c>
      <c r="K220" s="162">
        <v>0</v>
      </c>
      <c r="L220" s="162">
        <v>0</v>
      </c>
      <c r="M220" s="139">
        <f t="shared" si="3"/>
        <v>3921</v>
      </c>
    </row>
    <row r="221" spans="1:13" ht="12.75">
      <c r="A221" s="342" t="s">
        <v>493</v>
      </c>
      <c r="B221" s="336"/>
      <c r="C221" s="162">
        <f>SUM(D221:L221)</f>
        <v>3921</v>
      </c>
      <c r="D221" s="162"/>
      <c r="E221" s="162"/>
      <c r="F221" s="162"/>
      <c r="G221" s="162"/>
      <c r="H221" s="162">
        <f>H220</f>
        <v>3921</v>
      </c>
      <c r="I221" s="162"/>
      <c r="J221" s="162"/>
      <c r="K221" s="162"/>
      <c r="L221" s="162"/>
      <c r="M221" s="139">
        <f t="shared" si="3"/>
        <v>3921</v>
      </c>
    </row>
    <row r="222" spans="1:13" ht="12.75">
      <c r="A222" s="342" t="s">
        <v>595</v>
      </c>
      <c r="B222" s="336"/>
      <c r="C222" s="162">
        <f>SUM(D222:L222)</f>
        <v>-3921</v>
      </c>
      <c r="D222" s="162"/>
      <c r="E222" s="162"/>
      <c r="F222" s="162"/>
      <c r="G222" s="162"/>
      <c r="H222" s="162">
        <v>-3921</v>
      </c>
      <c r="I222" s="162"/>
      <c r="J222" s="162"/>
      <c r="K222" s="162"/>
      <c r="L222" s="162"/>
      <c r="M222" s="139">
        <f t="shared" si="3"/>
        <v>-3921</v>
      </c>
    </row>
    <row r="223" spans="1:13" ht="12.75">
      <c r="A223" s="342" t="s">
        <v>524</v>
      </c>
      <c r="B223" s="336"/>
      <c r="C223" s="162">
        <f>SUM(C222)</f>
        <v>-3921</v>
      </c>
      <c r="D223" s="162">
        <f aca="true" t="shared" si="41" ref="D223:L223">SUM(D222)</f>
        <v>0</v>
      </c>
      <c r="E223" s="162">
        <f t="shared" si="41"/>
        <v>0</v>
      </c>
      <c r="F223" s="162">
        <f t="shared" si="41"/>
        <v>0</v>
      </c>
      <c r="G223" s="162">
        <f t="shared" si="41"/>
        <v>0</v>
      </c>
      <c r="H223" s="162">
        <f t="shared" si="41"/>
        <v>-3921</v>
      </c>
      <c r="I223" s="162">
        <f t="shared" si="41"/>
        <v>0</v>
      </c>
      <c r="J223" s="162">
        <f t="shared" si="41"/>
        <v>0</v>
      </c>
      <c r="K223" s="162">
        <f t="shared" si="41"/>
        <v>0</v>
      </c>
      <c r="L223" s="162">
        <f t="shared" si="41"/>
        <v>0</v>
      </c>
      <c r="M223" s="139">
        <f t="shared" si="3"/>
        <v>-3921</v>
      </c>
    </row>
    <row r="224" spans="1:13" ht="12.75">
      <c r="A224" s="444" t="s">
        <v>552</v>
      </c>
      <c r="B224" s="319"/>
      <c r="C224" s="162">
        <f>SUM(C221,C223)</f>
        <v>0</v>
      </c>
      <c r="D224" s="162">
        <f aca="true" t="shared" si="42" ref="D224:L224">SUM(D221,D223)</f>
        <v>0</v>
      </c>
      <c r="E224" s="162">
        <f t="shared" si="42"/>
        <v>0</v>
      </c>
      <c r="F224" s="162">
        <f t="shared" si="42"/>
        <v>0</v>
      </c>
      <c r="G224" s="162">
        <f t="shared" si="42"/>
        <v>0</v>
      </c>
      <c r="H224" s="162">
        <f t="shared" si="42"/>
        <v>0</v>
      </c>
      <c r="I224" s="162">
        <f t="shared" si="42"/>
        <v>0</v>
      </c>
      <c r="J224" s="162">
        <f t="shared" si="42"/>
        <v>0</v>
      </c>
      <c r="K224" s="162">
        <f t="shared" si="42"/>
        <v>0</v>
      </c>
      <c r="L224" s="162">
        <f t="shared" si="42"/>
        <v>0</v>
      </c>
      <c r="M224" s="139">
        <f t="shared" si="3"/>
        <v>0</v>
      </c>
    </row>
    <row r="225" spans="1:13" ht="12.75">
      <c r="A225" s="441" t="s">
        <v>568</v>
      </c>
      <c r="B225" s="317"/>
      <c r="C225" s="441"/>
      <c r="D225" s="333"/>
      <c r="E225" s="333"/>
      <c r="F225" s="333"/>
      <c r="G225" s="333"/>
      <c r="H225" s="333"/>
      <c r="I225" s="333"/>
      <c r="J225" s="333"/>
      <c r="K225" s="333"/>
      <c r="L225" s="333"/>
      <c r="M225" s="139">
        <f t="shared" si="3"/>
        <v>0</v>
      </c>
    </row>
    <row r="226" spans="1:13" ht="12.75">
      <c r="A226" s="342" t="s">
        <v>35</v>
      </c>
      <c r="B226" s="336" t="s">
        <v>164</v>
      </c>
      <c r="C226" s="162">
        <f>SUM(D226:L226)</f>
        <v>1642</v>
      </c>
      <c r="D226" s="162"/>
      <c r="E226" s="162">
        <v>0</v>
      </c>
      <c r="F226" s="162">
        <v>0</v>
      </c>
      <c r="G226" s="162">
        <v>1642</v>
      </c>
      <c r="H226" s="162"/>
      <c r="I226" s="162">
        <v>0</v>
      </c>
      <c r="J226" s="162">
        <v>0</v>
      </c>
      <c r="K226" s="162">
        <v>0</v>
      </c>
      <c r="L226" s="162">
        <v>0</v>
      </c>
      <c r="M226" s="139">
        <f t="shared" si="3"/>
        <v>1642</v>
      </c>
    </row>
    <row r="227" spans="1:13" ht="12.75">
      <c r="A227" s="342" t="s">
        <v>493</v>
      </c>
      <c r="B227" s="336"/>
      <c r="C227" s="162">
        <f>SUM(D227:L227)</f>
        <v>1642</v>
      </c>
      <c r="D227" s="162"/>
      <c r="E227" s="162"/>
      <c r="F227" s="162"/>
      <c r="G227" s="162">
        <f>G226</f>
        <v>1642</v>
      </c>
      <c r="H227" s="162"/>
      <c r="I227" s="162"/>
      <c r="J227" s="162"/>
      <c r="K227" s="162"/>
      <c r="L227" s="162"/>
      <c r="M227" s="139">
        <f t="shared" si="3"/>
        <v>1642</v>
      </c>
    </row>
    <row r="228" spans="1:13" ht="12.75">
      <c r="A228" s="342" t="s">
        <v>562</v>
      </c>
      <c r="B228" s="336"/>
      <c r="C228" s="162">
        <f>SUM(D228:L228)</f>
        <v>-1642</v>
      </c>
      <c r="D228" s="162"/>
      <c r="E228" s="162"/>
      <c r="F228" s="162"/>
      <c r="G228" s="162">
        <v>-1642</v>
      </c>
      <c r="H228" s="162"/>
      <c r="I228" s="162"/>
      <c r="J228" s="162"/>
      <c r="K228" s="162"/>
      <c r="L228" s="162"/>
      <c r="M228" s="139">
        <f aca="true" t="shared" si="43" ref="M228:M270">SUM(D228:L228)</f>
        <v>-1642</v>
      </c>
    </row>
    <row r="229" spans="1:13" ht="12.75">
      <c r="A229" s="342" t="s">
        <v>493</v>
      </c>
      <c r="B229" s="336"/>
      <c r="C229" s="162">
        <f>SUM(C228)</f>
        <v>-1642</v>
      </c>
      <c r="D229" s="162">
        <f aca="true" t="shared" si="44" ref="D229:L229">SUM(D228)</f>
        <v>0</v>
      </c>
      <c r="E229" s="162">
        <f t="shared" si="44"/>
        <v>0</v>
      </c>
      <c r="F229" s="162">
        <f t="shared" si="44"/>
        <v>0</v>
      </c>
      <c r="G229" s="162">
        <f t="shared" si="44"/>
        <v>-1642</v>
      </c>
      <c r="H229" s="162">
        <f t="shared" si="44"/>
        <v>0</v>
      </c>
      <c r="I229" s="162">
        <f t="shared" si="44"/>
        <v>0</v>
      </c>
      <c r="J229" s="162">
        <f t="shared" si="44"/>
        <v>0</v>
      </c>
      <c r="K229" s="162">
        <f t="shared" si="44"/>
        <v>0</v>
      </c>
      <c r="L229" s="162">
        <f t="shared" si="44"/>
        <v>0</v>
      </c>
      <c r="M229" s="139">
        <f t="shared" si="43"/>
        <v>-1642</v>
      </c>
    </row>
    <row r="230" spans="1:13" ht="12.75">
      <c r="A230" s="444" t="s">
        <v>552</v>
      </c>
      <c r="B230" s="449"/>
      <c r="C230" s="450">
        <f>SUM(C227,C229)</f>
        <v>0</v>
      </c>
      <c r="D230" s="450">
        <f aca="true" t="shared" si="45" ref="D230:L230">SUM(D227,D229)</f>
        <v>0</v>
      </c>
      <c r="E230" s="450">
        <f t="shared" si="45"/>
        <v>0</v>
      </c>
      <c r="F230" s="450">
        <f t="shared" si="45"/>
        <v>0</v>
      </c>
      <c r="G230" s="450">
        <f t="shared" si="45"/>
        <v>0</v>
      </c>
      <c r="H230" s="450">
        <f t="shared" si="45"/>
        <v>0</v>
      </c>
      <c r="I230" s="450">
        <f t="shared" si="45"/>
        <v>0</v>
      </c>
      <c r="J230" s="450">
        <f t="shared" si="45"/>
        <v>0</v>
      </c>
      <c r="K230" s="450">
        <f t="shared" si="45"/>
        <v>0</v>
      </c>
      <c r="L230" s="450">
        <f t="shared" si="45"/>
        <v>0</v>
      </c>
      <c r="M230" s="139">
        <f t="shared" si="43"/>
        <v>0</v>
      </c>
    </row>
    <row r="231" spans="1:13" ht="12.75">
      <c r="A231" s="441" t="s">
        <v>569</v>
      </c>
      <c r="B231" s="446"/>
      <c r="C231" s="448"/>
      <c r="D231" s="333"/>
      <c r="E231" s="333"/>
      <c r="F231" s="333"/>
      <c r="G231" s="333"/>
      <c r="H231" s="333"/>
      <c r="I231" s="333"/>
      <c r="J231" s="333"/>
      <c r="K231" s="333"/>
      <c r="L231" s="333"/>
      <c r="M231" s="139">
        <f t="shared" si="43"/>
        <v>0</v>
      </c>
    </row>
    <row r="232" spans="1:13" ht="12.75">
      <c r="A232" s="342" t="s">
        <v>35</v>
      </c>
      <c r="B232" s="336" t="s">
        <v>164</v>
      </c>
      <c r="C232" s="162">
        <f>SUM(D232:L232)</f>
        <v>0</v>
      </c>
      <c r="D232" s="162"/>
      <c r="E232" s="162"/>
      <c r="F232" s="162">
        <v>0</v>
      </c>
      <c r="G232" s="162">
        <v>0</v>
      </c>
      <c r="H232" s="162">
        <v>0</v>
      </c>
      <c r="I232" s="162">
        <v>0</v>
      </c>
      <c r="J232" s="162">
        <v>0</v>
      </c>
      <c r="K232" s="162">
        <v>0</v>
      </c>
      <c r="L232" s="162">
        <v>0</v>
      </c>
      <c r="M232" s="139">
        <f t="shared" si="43"/>
        <v>0</v>
      </c>
    </row>
    <row r="233" spans="1:13" ht="12.75">
      <c r="A233" s="342" t="s">
        <v>493</v>
      </c>
      <c r="B233" s="336"/>
      <c r="C233" s="162">
        <f>SUM(D233:L233)</f>
        <v>0</v>
      </c>
      <c r="D233" s="162"/>
      <c r="E233" s="162"/>
      <c r="F233" s="162"/>
      <c r="G233" s="162"/>
      <c r="H233" s="162"/>
      <c r="I233" s="162"/>
      <c r="J233" s="162"/>
      <c r="K233" s="162"/>
      <c r="L233" s="162"/>
      <c r="M233" s="139">
        <f t="shared" si="43"/>
        <v>0</v>
      </c>
    </row>
    <row r="234" spans="1:13" ht="12.75">
      <c r="A234" s="444" t="s">
        <v>552</v>
      </c>
      <c r="B234" s="337"/>
      <c r="C234" s="162">
        <f>SUM(D234:L234)</f>
        <v>0</v>
      </c>
      <c r="D234" s="303"/>
      <c r="E234" s="303"/>
      <c r="F234" s="303"/>
      <c r="G234" s="303"/>
      <c r="H234" s="303"/>
      <c r="I234" s="303"/>
      <c r="J234" s="303"/>
      <c r="K234" s="303"/>
      <c r="L234" s="303"/>
      <c r="M234" s="139">
        <f t="shared" si="43"/>
        <v>0</v>
      </c>
    </row>
    <row r="235" spans="1:13" ht="12.75">
      <c r="A235" s="441" t="s">
        <v>413</v>
      </c>
      <c r="B235" s="442"/>
      <c r="C235" s="333"/>
      <c r="D235" s="333"/>
      <c r="E235" s="333"/>
      <c r="F235" s="333">
        <v>0</v>
      </c>
      <c r="G235" s="333"/>
      <c r="H235" s="333"/>
      <c r="I235" s="333"/>
      <c r="J235" s="333"/>
      <c r="K235" s="333"/>
      <c r="L235" s="333"/>
      <c r="M235" s="139">
        <f t="shared" si="43"/>
        <v>0</v>
      </c>
    </row>
    <row r="236" spans="1:13" ht="12.75">
      <c r="A236" s="342" t="s">
        <v>35</v>
      </c>
      <c r="B236" s="336" t="s">
        <v>164</v>
      </c>
      <c r="C236" s="162">
        <f>SUM(D236:L236)</f>
        <v>3733</v>
      </c>
      <c r="D236" s="162"/>
      <c r="E236" s="162"/>
      <c r="F236" s="162">
        <v>3733</v>
      </c>
      <c r="G236" s="162"/>
      <c r="H236" s="162"/>
      <c r="I236" s="162"/>
      <c r="J236" s="162"/>
      <c r="K236" s="162"/>
      <c r="L236" s="162"/>
      <c r="M236" s="139">
        <f t="shared" si="43"/>
        <v>3733</v>
      </c>
    </row>
    <row r="237" spans="1:13" ht="12.75">
      <c r="A237" s="342" t="s">
        <v>493</v>
      </c>
      <c r="B237" s="336"/>
      <c r="C237" s="162">
        <f>SUM(D237:L237)</f>
        <v>3733</v>
      </c>
      <c r="D237" s="162"/>
      <c r="E237" s="162"/>
      <c r="F237" s="162">
        <f>F236</f>
        <v>3733</v>
      </c>
      <c r="G237" s="162"/>
      <c r="H237" s="162"/>
      <c r="I237" s="162"/>
      <c r="J237" s="162"/>
      <c r="K237" s="162"/>
      <c r="L237" s="162"/>
      <c r="M237" s="139">
        <f t="shared" si="43"/>
        <v>3733</v>
      </c>
    </row>
    <row r="238" spans="1:13" ht="12.75">
      <c r="A238" s="444" t="s">
        <v>552</v>
      </c>
      <c r="B238" s="337"/>
      <c r="C238" s="162">
        <f>SUM(D238:L238)</f>
        <v>3733</v>
      </c>
      <c r="D238" s="303"/>
      <c r="E238" s="303"/>
      <c r="F238" s="303">
        <v>3733</v>
      </c>
      <c r="G238" s="303"/>
      <c r="H238" s="303"/>
      <c r="I238" s="303"/>
      <c r="J238" s="303"/>
      <c r="K238" s="303"/>
      <c r="L238" s="303"/>
      <c r="M238" s="139">
        <f t="shared" si="43"/>
        <v>3733</v>
      </c>
    </row>
    <row r="239" spans="1:13" s="146" customFormat="1" ht="12.75">
      <c r="A239" s="283" t="s">
        <v>414</v>
      </c>
      <c r="B239" s="317"/>
      <c r="C239" s="283"/>
      <c r="D239" s="333"/>
      <c r="E239" s="333"/>
      <c r="F239" s="333"/>
      <c r="G239" s="333"/>
      <c r="H239" s="333"/>
      <c r="I239" s="333"/>
      <c r="J239" s="333"/>
      <c r="K239" s="333"/>
      <c r="L239" s="333"/>
      <c r="M239" s="139">
        <f t="shared" si="43"/>
        <v>0</v>
      </c>
    </row>
    <row r="240" spans="1:13" ht="12.75">
      <c r="A240" s="342" t="s">
        <v>35</v>
      </c>
      <c r="B240" s="336" t="s">
        <v>164</v>
      </c>
      <c r="C240" s="162">
        <f>SUM(D240:L240)</f>
        <v>13658</v>
      </c>
      <c r="D240" s="162"/>
      <c r="E240" s="162">
        <v>0</v>
      </c>
      <c r="F240" s="162">
        <v>0</v>
      </c>
      <c r="G240" s="162"/>
      <c r="H240" s="162">
        <v>13658</v>
      </c>
      <c r="I240" s="162">
        <v>0</v>
      </c>
      <c r="J240" s="162"/>
      <c r="K240" s="162">
        <v>0</v>
      </c>
      <c r="L240" s="162">
        <v>0</v>
      </c>
      <c r="M240" s="139">
        <f t="shared" si="43"/>
        <v>13658</v>
      </c>
    </row>
    <row r="241" spans="1:13" ht="12.75">
      <c r="A241" s="342" t="s">
        <v>493</v>
      </c>
      <c r="B241" s="336"/>
      <c r="C241" s="162">
        <f>SUM(D241:L241)</f>
        <v>13658</v>
      </c>
      <c r="D241" s="162"/>
      <c r="E241" s="162"/>
      <c r="F241" s="162"/>
      <c r="G241" s="162"/>
      <c r="H241" s="162">
        <f>H240</f>
        <v>13658</v>
      </c>
      <c r="I241" s="162"/>
      <c r="J241" s="162"/>
      <c r="K241" s="162"/>
      <c r="L241" s="162"/>
      <c r="M241" s="139">
        <f t="shared" si="43"/>
        <v>13658</v>
      </c>
    </row>
    <row r="242" spans="1:13" ht="12.75">
      <c r="A242" s="342" t="s">
        <v>594</v>
      </c>
      <c r="B242" s="336"/>
      <c r="C242" s="162">
        <f>SUM(D242:L242)</f>
        <v>-13658</v>
      </c>
      <c r="D242" s="162"/>
      <c r="E242" s="162"/>
      <c r="F242" s="162"/>
      <c r="G242" s="162"/>
      <c r="H242" s="162">
        <v>-13658</v>
      </c>
      <c r="I242" s="162"/>
      <c r="J242" s="162"/>
      <c r="K242" s="162"/>
      <c r="L242" s="162"/>
      <c r="M242" s="139">
        <f t="shared" si="43"/>
        <v>-13658</v>
      </c>
    </row>
    <row r="243" spans="1:13" ht="12.75">
      <c r="A243" s="342" t="s">
        <v>524</v>
      </c>
      <c r="B243" s="336"/>
      <c r="C243" s="162">
        <f>SUM(C242)</f>
        <v>-13658</v>
      </c>
      <c r="D243" s="162">
        <f aca="true" t="shared" si="46" ref="D243:L243">SUM(D242)</f>
        <v>0</v>
      </c>
      <c r="E243" s="162">
        <f t="shared" si="46"/>
        <v>0</v>
      </c>
      <c r="F243" s="162">
        <f t="shared" si="46"/>
        <v>0</v>
      </c>
      <c r="G243" s="162">
        <f t="shared" si="46"/>
        <v>0</v>
      </c>
      <c r="H243" s="162">
        <f t="shared" si="46"/>
        <v>-13658</v>
      </c>
      <c r="I243" s="162">
        <f t="shared" si="46"/>
        <v>0</v>
      </c>
      <c r="J243" s="162">
        <f t="shared" si="46"/>
        <v>0</v>
      </c>
      <c r="K243" s="162">
        <f t="shared" si="46"/>
        <v>0</v>
      </c>
      <c r="L243" s="162">
        <f t="shared" si="46"/>
        <v>0</v>
      </c>
      <c r="M243" s="139">
        <f t="shared" si="43"/>
        <v>-13658</v>
      </c>
    </row>
    <row r="244" spans="1:13" ht="12.75">
      <c r="A244" s="444" t="s">
        <v>552</v>
      </c>
      <c r="B244" s="337"/>
      <c r="C244" s="162">
        <f>SUM(C241,C243)</f>
        <v>0</v>
      </c>
      <c r="D244" s="162">
        <f aca="true" t="shared" si="47" ref="D244:L244">SUM(D241,D243)</f>
        <v>0</v>
      </c>
      <c r="E244" s="162">
        <f t="shared" si="47"/>
        <v>0</v>
      </c>
      <c r="F244" s="162">
        <f t="shared" si="47"/>
        <v>0</v>
      </c>
      <c r="G244" s="162">
        <f t="shared" si="47"/>
        <v>0</v>
      </c>
      <c r="H244" s="162">
        <f t="shared" si="47"/>
        <v>0</v>
      </c>
      <c r="I244" s="162">
        <f t="shared" si="47"/>
        <v>0</v>
      </c>
      <c r="J244" s="162">
        <f t="shared" si="47"/>
        <v>0</v>
      </c>
      <c r="K244" s="162">
        <f t="shared" si="47"/>
        <v>0</v>
      </c>
      <c r="L244" s="162">
        <f t="shared" si="47"/>
        <v>0</v>
      </c>
      <c r="M244" s="139">
        <f t="shared" si="43"/>
        <v>0</v>
      </c>
    </row>
    <row r="245" spans="1:13" ht="12.75">
      <c r="A245" s="283" t="s">
        <v>415</v>
      </c>
      <c r="B245" s="428"/>
      <c r="C245" s="441"/>
      <c r="D245" s="334"/>
      <c r="E245" s="333"/>
      <c r="F245" s="334"/>
      <c r="G245" s="333"/>
      <c r="H245" s="334"/>
      <c r="I245" s="333"/>
      <c r="J245" s="334"/>
      <c r="K245" s="333"/>
      <c r="L245" s="332"/>
      <c r="M245" s="139">
        <f t="shared" si="43"/>
        <v>0</v>
      </c>
    </row>
    <row r="246" spans="1:13" ht="12.75">
      <c r="A246" s="342" t="s">
        <v>35</v>
      </c>
      <c r="B246" s="451" t="s">
        <v>164</v>
      </c>
      <c r="C246" s="162">
        <f>SUM(D246:L246)</f>
        <v>0</v>
      </c>
      <c r="D246" s="289"/>
      <c r="E246" s="162">
        <v>0</v>
      </c>
      <c r="F246" s="289">
        <v>0</v>
      </c>
      <c r="G246" s="162"/>
      <c r="H246" s="289"/>
      <c r="I246" s="162">
        <v>0</v>
      </c>
      <c r="J246" s="289"/>
      <c r="K246" s="162">
        <v>0</v>
      </c>
      <c r="L246" s="379">
        <v>0</v>
      </c>
      <c r="M246" s="139">
        <f t="shared" si="43"/>
        <v>0</v>
      </c>
    </row>
    <row r="247" spans="1:13" ht="12.75">
      <c r="A247" s="342" t="s">
        <v>493</v>
      </c>
      <c r="B247" s="451"/>
      <c r="C247" s="162">
        <f>SUM(D247:L247)</f>
        <v>0</v>
      </c>
      <c r="D247" s="289"/>
      <c r="E247" s="162"/>
      <c r="F247" s="289"/>
      <c r="G247" s="162"/>
      <c r="H247" s="289"/>
      <c r="I247" s="162"/>
      <c r="J247" s="289"/>
      <c r="K247" s="162"/>
      <c r="L247" s="379"/>
      <c r="M247" s="139">
        <f t="shared" si="43"/>
        <v>0</v>
      </c>
    </row>
    <row r="248" spans="1:13" ht="12.75">
      <c r="A248" s="444" t="s">
        <v>552</v>
      </c>
      <c r="B248" s="443"/>
      <c r="C248" s="162">
        <f>SUM(D248:L248)</f>
        <v>0</v>
      </c>
      <c r="D248" s="381"/>
      <c r="E248" s="303"/>
      <c r="F248" s="381"/>
      <c r="G248" s="303"/>
      <c r="H248" s="381"/>
      <c r="I248" s="303"/>
      <c r="J248" s="381"/>
      <c r="K248" s="303"/>
      <c r="L248" s="382"/>
      <c r="M248" s="139">
        <f t="shared" si="43"/>
        <v>0</v>
      </c>
    </row>
    <row r="249" spans="1:13" ht="12.75">
      <c r="A249" s="283" t="s">
        <v>416</v>
      </c>
      <c r="B249" s="442"/>
      <c r="C249" s="333"/>
      <c r="D249" s="333"/>
      <c r="E249" s="333"/>
      <c r="F249" s="333"/>
      <c r="G249" s="333"/>
      <c r="H249" s="333"/>
      <c r="I249" s="333"/>
      <c r="J249" s="333"/>
      <c r="K249" s="333"/>
      <c r="L249" s="333"/>
      <c r="M249" s="139">
        <f t="shared" si="43"/>
        <v>0</v>
      </c>
    </row>
    <row r="250" spans="1:13" ht="12.75">
      <c r="A250" s="342" t="s">
        <v>35</v>
      </c>
      <c r="B250" s="336" t="s">
        <v>164</v>
      </c>
      <c r="C250" s="162">
        <f>SUM(D250:L250)</f>
        <v>9000</v>
      </c>
      <c r="D250" s="162"/>
      <c r="E250" s="162"/>
      <c r="F250" s="162"/>
      <c r="G250" s="162">
        <v>9000</v>
      </c>
      <c r="H250" s="162">
        <v>0</v>
      </c>
      <c r="I250" s="162"/>
      <c r="J250" s="162"/>
      <c r="K250" s="162"/>
      <c r="L250" s="162"/>
      <c r="M250" s="139">
        <f t="shared" si="43"/>
        <v>9000</v>
      </c>
    </row>
    <row r="251" spans="1:13" ht="12.75">
      <c r="A251" s="342" t="s">
        <v>493</v>
      </c>
      <c r="B251" s="336"/>
      <c r="C251" s="162">
        <f>SUM(D251:L251)</f>
        <v>9000</v>
      </c>
      <c r="D251" s="162"/>
      <c r="E251" s="162"/>
      <c r="F251" s="162"/>
      <c r="G251" s="162">
        <f>G250</f>
        <v>9000</v>
      </c>
      <c r="H251" s="162"/>
      <c r="I251" s="162"/>
      <c r="J251" s="162"/>
      <c r="K251" s="162"/>
      <c r="L251" s="162"/>
      <c r="M251" s="139">
        <f t="shared" si="43"/>
        <v>9000</v>
      </c>
    </row>
    <row r="252" spans="1:13" ht="12.75">
      <c r="A252" s="444" t="s">
        <v>552</v>
      </c>
      <c r="B252" s="337"/>
      <c r="C252" s="162">
        <f>SUM(D252:L252)</f>
        <v>9000</v>
      </c>
      <c r="D252" s="303"/>
      <c r="E252" s="303"/>
      <c r="F252" s="303"/>
      <c r="G252" s="303">
        <v>9000</v>
      </c>
      <c r="H252" s="303"/>
      <c r="I252" s="303"/>
      <c r="J252" s="303"/>
      <c r="K252" s="303"/>
      <c r="L252" s="303"/>
      <c r="M252" s="139">
        <f t="shared" si="43"/>
        <v>9000</v>
      </c>
    </row>
    <row r="253" spans="1:13" ht="12.75">
      <c r="A253" s="441" t="s">
        <v>417</v>
      </c>
      <c r="B253" s="446"/>
      <c r="C253" s="441"/>
      <c r="D253" s="333"/>
      <c r="E253" s="333"/>
      <c r="F253" s="333"/>
      <c r="G253" s="333"/>
      <c r="H253" s="333"/>
      <c r="I253" s="333"/>
      <c r="J253" s="333"/>
      <c r="K253" s="333"/>
      <c r="L253" s="333"/>
      <c r="M253" s="139">
        <f t="shared" si="43"/>
        <v>0</v>
      </c>
    </row>
    <row r="254" spans="1:13" ht="12.75">
      <c r="A254" s="342" t="s">
        <v>35</v>
      </c>
      <c r="B254" s="336" t="s">
        <v>164</v>
      </c>
      <c r="C254" s="162">
        <f>SUM(D254:L254)</f>
        <v>0</v>
      </c>
      <c r="D254" s="162"/>
      <c r="E254" s="162">
        <v>0</v>
      </c>
      <c r="F254" s="162">
        <v>0</v>
      </c>
      <c r="G254" s="162">
        <v>0</v>
      </c>
      <c r="H254" s="162">
        <v>0</v>
      </c>
      <c r="I254" s="162">
        <v>0</v>
      </c>
      <c r="J254" s="162">
        <v>0</v>
      </c>
      <c r="K254" s="162">
        <v>0</v>
      </c>
      <c r="L254" s="162">
        <v>0</v>
      </c>
      <c r="M254" s="139">
        <f t="shared" si="43"/>
        <v>0</v>
      </c>
    </row>
    <row r="255" spans="1:13" ht="12.75">
      <c r="A255" s="342" t="s">
        <v>493</v>
      </c>
      <c r="B255" s="336"/>
      <c r="C255" s="162">
        <f>SUM(D255:L255)</f>
        <v>0</v>
      </c>
      <c r="D255" s="162"/>
      <c r="E255" s="162"/>
      <c r="F255" s="162"/>
      <c r="G255" s="162"/>
      <c r="H255" s="162"/>
      <c r="I255" s="162"/>
      <c r="J255" s="162"/>
      <c r="K255" s="162"/>
      <c r="L255" s="162"/>
      <c r="M255" s="139">
        <f t="shared" si="43"/>
        <v>0</v>
      </c>
    </row>
    <row r="256" spans="1:13" ht="12.75">
      <c r="A256" s="444" t="s">
        <v>552</v>
      </c>
      <c r="B256" s="337"/>
      <c r="C256" s="162">
        <f>SUM(D256:L256)</f>
        <v>0</v>
      </c>
      <c r="D256" s="303"/>
      <c r="E256" s="303"/>
      <c r="F256" s="303"/>
      <c r="G256" s="303"/>
      <c r="H256" s="303"/>
      <c r="I256" s="303"/>
      <c r="J256" s="303"/>
      <c r="K256" s="303"/>
      <c r="L256" s="303"/>
      <c r="M256" s="139">
        <f t="shared" si="43"/>
        <v>0</v>
      </c>
    </row>
    <row r="257" spans="1:13" ht="12.75">
      <c r="A257" s="452" t="s">
        <v>418</v>
      </c>
      <c r="B257" s="442"/>
      <c r="C257" s="333"/>
      <c r="D257" s="333"/>
      <c r="E257" s="333"/>
      <c r="F257" s="333"/>
      <c r="G257" s="333"/>
      <c r="H257" s="333"/>
      <c r="I257" s="333"/>
      <c r="J257" s="333"/>
      <c r="K257" s="333"/>
      <c r="L257" s="333"/>
      <c r="M257" s="139">
        <f t="shared" si="43"/>
        <v>0</v>
      </c>
    </row>
    <row r="258" spans="1:13" ht="12.75">
      <c r="A258" s="342" t="s">
        <v>35</v>
      </c>
      <c r="B258" s="336" t="s">
        <v>164</v>
      </c>
      <c r="C258" s="162">
        <f>SUM(D258:L258)</f>
        <v>0</v>
      </c>
      <c r="D258" s="162"/>
      <c r="E258" s="162"/>
      <c r="F258" s="162"/>
      <c r="G258" s="162"/>
      <c r="H258" s="162"/>
      <c r="I258" s="162"/>
      <c r="J258" s="162"/>
      <c r="K258" s="162"/>
      <c r="L258" s="162"/>
      <c r="M258" s="139">
        <f t="shared" si="43"/>
        <v>0</v>
      </c>
    </row>
    <row r="259" spans="1:13" ht="12.75">
      <c r="A259" s="342" t="s">
        <v>493</v>
      </c>
      <c r="B259" s="336"/>
      <c r="C259" s="162">
        <f>SUM(D259:L259)</f>
        <v>0</v>
      </c>
      <c r="D259" s="162"/>
      <c r="E259" s="162"/>
      <c r="F259" s="162"/>
      <c r="G259" s="162"/>
      <c r="H259" s="162"/>
      <c r="I259" s="162"/>
      <c r="J259" s="162"/>
      <c r="K259" s="162"/>
      <c r="L259" s="162"/>
      <c r="M259" s="139">
        <f t="shared" si="43"/>
        <v>0</v>
      </c>
    </row>
    <row r="260" spans="1:13" ht="12.75">
      <c r="A260" s="444" t="s">
        <v>552</v>
      </c>
      <c r="B260" s="337"/>
      <c r="C260" s="162">
        <f>SUM(D260:L260)</f>
        <v>0</v>
      </c>
      <c r="D260" s="303"/>
      <c r="E260" s="303"/>
      <c r="F260" s="303"/>
      <c r="G260" s="303"/>
      <c r="H260" s="303"/>
      <c r="I260" s="303"/>
      <c r="J260" s="303"/>
      <c r="K260" s="303"/>
      <c r="L260" s="303"/>
      <c r="M260" s="139">
        <f t="shared" si="43"/>
        <v>0</v>
      </c>
    </row>
    <row r="261" spans="1:13" ht="12.75">
      <c r="A261" s="441" t="s">
        <v>419</v>
      </c>
      <c r="B261" s="441"/>
      <c r="C261" s="333"/>
      <c r="D261" s="333"/>
      <c r="E261" s="333"/>
      <c r="F261" s="333"/>
      <c r="G261" s="333"/>
      <c r="H261" s="333"/>
      <c r="I261" s="333"/>
      <c r="J261" s="333"/>
      <c r="K261" s="333"/>
      <c r="L261" s="333"/>
      <c r="M261" s="139">
        <f t="shared" si="43"/>
        <v>0</v>
      </c>
    </row>
    <row r="262" spans="1:13" ht="12.75">
      <c r="A262" s="342" t="s">
        <v>35</v>
      </c>
      <c r="B262" s="336" t="s">
        <v>164</v>
      </c>
      <c r="C262" s="162">
        <f>SUM(D262:L262)</f>
        <v>0</v>
      </c>
      <c r="D262" s="162"/>
      <c r="E262" s="162"/>
      <c r="F262" s="162"/>
      <c r="G262" s="162"/>
      <c r="H262" s="162"/>
      <c r="I262" s="162"/>
      <c r="J262" s="162"/>
      <c r="K262" s="162"/>
      <c r="L262" s="162"/>
      <c r="M262" s="139">
        <f t="shared" si="43"/>
        <v>0</v>
      </c>
    </row>
    <row r="263" spans="1:13" ht="12.75">
      <c r="A263" s="342" t="s">
        <v>493</v>
      </c>
      <c r="B263" s="336"/>
      <c r="C263" s="162">
        <f>SUM(D263:L263)</f>
        <v>0</v>
      </c>
      <c r="D263" s="162"/>
      <c r="E263" s="162"/>
      <c r="F263" s="162"/>
      <c r="G263" s="162"/>
      <c r="H263" s="162"/>
      <c r="I263" s="162"/>
      <c r="J263" s="162"/>
      <c r="K263" s="162"/>
      <c r="L263" s="162"/>
      <c r="M263" s="139">
        <f t="shared" si="43"/>
        <v>0</v>
      </c>
    </row>
    <row r="264" spans="1:16" ht="12.75">
      <c r="A264" s="444" t="s">
        <v>552</v>
      </c>
      <c r="B264" s="337"/>
      <c r="C264" s="162">
        <f>SUM(D264:L264)</f>
        <v>0</v>
      </c>
      <c r="D264" s="303"/>
      <c r="E264" s="303"/>
      <c r="F264" s="303"/>
      <c r="G264" s="303"/>
      <c r="H264" s="303"/>
      <c r="I264" s="303"/>
      <c r="J264" s="303"/>
      <c r="K264" s="303"/>
      <c r="L264" s="303"/>
      <c r="M264" s="139">
        <f t="shared" si="43"/>
        <v>0</v>
      </c>
      <c r="P264" s="61"/>
    </row>
    <row r="265" spans="1:16" ht="12.75">
      <c r="A265" s="452" t="s">
        <v>420</v>
      </c>
      <c r="B265" s="442"/>
      <c r="C265" s="333"/>
      <c r="D265" s="333"/>
      <c r="E265" s="333"/>
      <c r="F265" s="333"/>
      <c r="G265" s="333"/>
      <c r="H265" s="333"/>
      <c r="I265" s="333"/>
      <c r="J265" s="333"/>
      <c r="K265" s="333"/>
      <c r="L265" s="333"/>
      <c r="M265" s="139">
        <f t="shared" si="43"/>
        <v>0</v>
      </c>
      <c r="P265" s="61"/>
    </row>
    <row r="266" spans="1:13" ht="12.75">
      <c r="A266" s="342" t="s">
        <v>35</v>
      </c>
      <c r="B266" s="336" t="s">
        <v>165</v>
      </c>
      <c r="C266" s="162">
        <f>SUM(D266:L266)</f>
        <v>300000</v>
      </c>
      <c r="D266" s="162"/>
      <c r="E266" s="162"/>
      <c r="F266" s="162">
        <v>15000</v>
      </c>
      <c r="G266" s="162"/>
      <c r="H266" s="162"/>
      <c r="I266" s="162"/>
      <c r="J266" s="162"/>
      <c r="K266" s="162"/>
      <c r="L266" s="162">
        <v>285000</v>
      </c>
      <c r="M266" s="139">
        <f t="shared" si="43"/>
        <v>300000</v>
      </c>
    </row>
    <row r="267" spans="1:13" ht="12.75">
      <c r="A267" s="342" t="s">
        <v>493</v>
      </c>
      <c r="B267" s="336"/>
      <c r="C267" s="162">
        <f>SUM(D267:L267)</f>
        <v>300000</v>
      </c>
      <c r="D267" s="162"/>
      <c r="E267" s="162"/>
      <c r="F267" s="162">
        <v>15000</v>
      </c>
      <c r="G267" s="162"/>
      <c r="H267" s="162"/>
      <c r="I267" s="162"/>
      <c r="J267" s="162"/>
      <c r="K267" s="162"/>
      <c r="L267" s="162">
        <v>285000</v>
      </c>
      <c r="M267" s="139">
        <f t="shared" si="43"/>
        <v>300000</v>
      </c>
    </row>
    <row r="268" spans="1:13" ht="12.75">
      <c r="A268" s="342" t="s">
        <v>753</v>
      </c>
      <c r="B268" s="336"/>
      <c r="C268" s="162">
        <f>SUM(D268:L268)</f>
        <v>-300000</v>
      </c>
      <c r="D268" s="379"/>
      <c r="E268" s="162"/>
      <c r="F268" s="289">
        <v>-15000</v>
      </c>
      <c r="G268" s="162"/>
      <c r="H268" s="162"/>
      <c r="I268" s="162"/>
      <c r="J268" s="321"/>
      <c r="K268" s="162"/>
      <c r="L268" s="162">
        <v>-285000</v>
      </c>
      <c r="M268" s="139">
        <f t="shared" si="43"/>
        <v>-300000</v>
      </c>
    </row>
    <row r="269" spans="1:13" ht="12.75">
      <c r="A269" s="342" t="s">
        <v>524</v>
      </c>
      <c r="B269" s="336"/>
      <c r="C269" s="162">
        <f>SUM(D269:L269)</f>
        <v>-300000</v>
      </c>
      <c r="D269" s="379"/>
      <c r="E269" s="162"/>
      <c r="F269" s="289">
        <v>-15000</v>
      </c>
      <c r="G269" s="162"/>
      <c r="H269" s="162"/>
      <c r="I269" s="162"/>
      <c r="J269" s="321"/>
      <c r="K269" s="162"/>
      <c r="L269" s="162">
        <v>-285000</v>
      </c>
      <c r="M269" s="139">
        <f t="shared" si="43"/>
        <v>-300000</v>
      </c>
    </row>
    <row r="270" spans="1:13" ht="12.75">
      <c r="A270" s="444" t="s">
        <v>552</v>
      </c>
      <c r="B270" s="337"/>
      <c r="C270" s="303">
        <f>SUM(D270:L270)</f>
        <v>0</v>
      </c>
      <c r="D270" s="382"/>
      <c r="E270" s="303"/>
      <c r="F270" s="381">
        <f>SUM(F267,F269)</f>
        <v>0</v>
      </c>
      <c r="G270" s="303"/>
      <c r="H270" s="303"/>
      <c r="I270" s="303"/>
      <c r="J270" s="338"/>
      <c r="K270" s="303"/>
      <c r="L270" s="303">
        <f>SUM(L267,L269)</f>
        <v>0</v>
      </c>
      <c r="M270" s="139">
        <f t="shared" si="43"/>
        <v>0</v>
      </c>
    </row>
    <row r="271" spans="1:12" ht="12.75">
      <c r="A271" s="339" t="s">
        <v>47</v>
      </c>
      <c r="B271" s="339"/>
      <c r="C271" s="339"/>
      <c r="D271" s="344"/>
      <c r="E271" s="324"/>
      <c r="F271" s="345"/>
      <c r="G271" s="324"/>
      <c r="H271" s="324"/>
      <c r="I271" s="324"/>
      <c r="J271" s="325"/>
      <c r="K271" s="324"/>
      <c r="L271" s="324"/>
    </row>
    <row r="272" spans="1:13" ht="12.75">
      <c r="A272" s="339" t="s">
        <v>35</v>
      </c>
      <c r="B272" s="339"/>
      <c r="C272" s="324">
        <f>SUM(C169,C173,C184,C188,C192,C196,C200,C204,C208,C212,C216,C220,C226,C232,C240,C246,C250,C254,C258,C262,C266,C287,C236,)</f>
        <v>3411166</v>
      </c>
      <c r="D272" s="324">
        <f aca="true" t="shared" si="48" ref="D272:L272">SUM(D169,D173,D184,D188,D192,D196,D200,D204,D208,D212,D216,D220,D226,D232,D240,D246,D250,D254,D258,D262,D266,D287,D236)</f>
        <v>84324</v>
      </c>
      <c r="E272" s="324">
        <f t="shared" si="48"/>
        <v>13334</v>
      </c>
      <c r="F272" s="324">
        <f t="shared" si="48"/>
        <v>540874</v>
      </c>
      <c r="G272" s="324">
        <f t="shared" si="48"/>
        <v>10642</v>
      </c>
      <c r="H272" s="324">
        <f t="shared" si="48"/>
        <v>1139120</v>
      </c>
      <c r="I272" s="324">
        <f t="shared" si="48"/>
        <v>704994</v>
      </c>
      <c r="J272" s="324">
        <f t="shared" si="48"/>
        <v>574615</v>
      </c>
      <c r="K272" s="324">
        <f t="shared" si="48"/>
        <v>800</v>
      </c>
      <c r="L272" s="324">
        <f t="shared" si="48"/>
        <v>342463</v>
      </c>
      <c r="M272" s="307">
        <f>SUM(D272:L272)</f>
        <v>3411166</v>
      </c>
    </row>
    <row r="273" spans="1:13" ht="12.75">
      <c r="A273" s="339" t="s">
        <v>500</v>
      </c>
      <c r="B273" s="339"/>
      <c r="C273" s="324">
        <f>SUM(C288,C166,C170,C174,C185,C189,C193,C197,C201,C205,C209,C213,C217,C221,C227,C233,C237,C241,C247,C251,C255,C259,C263,C267,)</f>
        <v>3531153</v>
      </c>
      <c r="D273" s="324">
        <f>SUM(D170,D174,D185,D189,D193,D197,D201,D205,D209,D213,D217,D221,D227,D233,D241,D247,D251,D255,D259,D263,D267,D288,D237)</f>
        <v>87819</v>
      </c>
      <c r="E273" s="324">
        <f aca="true" t="shared" si="49" ref="E273:L273">SUM(E170,E174,E185,E189,E193,E197,E201,E205,E209,E213,E217,E221,E227,E233,E241,E247,E251,E255,E259,E263,E267,E288,E237)</f>
        <v>14221</v>
      </c>
      <c r="F273" s="324">
        <f t="shared" si="49"/>
        <v>570534</v>
      </c>
      <c r="G273" s="324">
        <f t="shared" si="49"/>
        <v>10642</v>
      </c>
      <c r="H273" s="581">
        <f>SUM(H170,H174,H185,H189,H193,H197,H201,H205,H209,H213,H217,H221,H227,H233,H241,H247,H251,H255,H259,H263,H267,H288,H237)</f>
        <v>1147843</v>
      </c>
      <c r="I273" s="324">
        <f t="shared" si="49"/>
        <v>708964</v>
      </c>
      <c r="J273" s="324">
        <f t="shared" si="49"/>
        <v>630615</v>
      </c>
      <c r="K273" s="324">
        <f t="shared" si="49"/>
        <v>18052</v>
      </c>
      <c r="L273" s="324">
        <f t="shared" si="49"/>
        <v>342463</v>
      </c>
      <c r="M273" s="307">
        <f>SUM(D273:L273)</f>
        <v>3531153</v>
      </c>
    </row>
    <row r="274" spans="1:13" ht="12.75">
      <c r="A274" s="320" t="s">
        <v>525</v>
      </c>
      <c r="B274" s="339"/>
      <c r="C274" s="324">
        <f>SUM(C18,C58,C64,C84,C109,C120,C127,C133,C156,C162,C181,C223,C229,C243,C70,C269)</f>
        <v>137266</v>
      </c>
      <c r="D274" s="324">
        <f aca="true" t="shared" si="50" ref="D274:L274">SUM(D18,D58,D64,D84,D109,D120,D127,D133,D156,D162,D181,D223,D229,D243,D70,D269)</f>
        <v>3980</v>
      </c>
      <c r="E274" s="324">
        <f t="shared" si="50"/>
        <v>417</v>
      </c>
      <c r="F274" s="324">
        <f t="shared" si="50"/>
        <v>-5953</v>
      </c>
      <c r="G274" s="324">
        <f t="shared" si="50"/>
        <v>-1642</v>
      </c>
      <c r="H274" s="324">
        <f t="shared" si="50"/>
        <v>367563</v>
      </c>
      <c r="I274" s="324">
        <f>SUM(I18,I58,I64,I84,I109,I120,I127,I133,I156,I162,I181,I223,I229,I243,I70,I269)</f>
        <v>1724</v>
      </c>
      <c r="J274" s="324">
        <f t="shared" si="50"/>
        <v>73429</v>
      </c>
      <c r="K274" s="324">
        <f t="shared" si="50"/>
        <v>-17252</v>
      </c>
      <c r="L274" s="324">
        <f t="shared" si="50"/>
        <v>-285000</v>
      </c>
      <c r="M274" s="307">
        <f>SUM(D274:L274)</f>
        <v>137266</v>
      </c>
    </row>
    <row r="275" spans="1:14" ht="12.75">
      <c r="A275" s="306" t="s">
        <v>552</v>
      </c>
      <c r="B275" s="346"/>
      <c r="C275" s="324">
        <f>SUM(C273:C274)</f>
        <v>3668419</v>
      </c>
      <c r="D275" s="324">
        <f aca="true" t="shared" si="51" ref="D275:L275">SUM(D273:D274)</f>
        <v>91799</v>
      </c>
      <c r="E275" s="324">
        <f t="shared" si="51"/>
        <v>14638</v>
      </c>
      <c r="F275" s="324">
        <f t="shared" si="51"/>
        <v>564581</v>
      </c>
      <c r="G275" s="324">
        <f t="shared" si="51"/>
        <v>9000</v>
      </c>
      <c r="H275" s="324">
        <f t="shared" si="51"/>
        <v>1515406</v>
      </c>
      <c r="I275" s="324">
        <f t="shared" si="51"/>
        <v>710688</v>
      </c>
      <c r="J275" s="324">
        <f t="shared" si="51"/>
        <v>704044</v>
      </c>
      <c r="K275" s="324">
        <f t="shared" si="51"/>
        <v>800</v>
      </c>
      <c r="L275" s="324">
        <f t="shared" si="51"/>
        <v>57463</v>
      </c>
      <c r="M275" s="307">
        <f>SUM(D275:L275)</f>
        <v>3668419</v>
      </c>
      <c r="N275" s="139">
        <f>SUM(I19,I27,I35,I65,I75,I79,I85,I97,I101,I110,I121,I134,I163,)</f>
        <v>710688</v>
      </c>
    </row>
    <row r="276" spans="1:13" ht="18" customHeight="1">
      <c r="A276" s="182" t="s">
        <v>167</v>
      </c>
      <c r="B276" s="182"/>
      <c r="C276" s="367">
        <f>C272-(C279+C282)</f>
        <v>2457409</v>
      </c>
      <c r="D276" s="367">
        <f aca="true" t="shared" si="52" ref="D276:L276">D272-(D279+D282)</f>
        <v>52302</v>
      </c>
      <c r="E276" s="367">
        <f t="shared" si="52"/>
        <v>7249</v>
      </c>
      <c r="F276" s="367">
        <f t="shared" si="52"/>
        <v>517533</v>
      </c>
      <c r="G276" s="367">
        <f t="shared" si="52"/>
        <v>10642</v>
      </c>
      <c r="H276" s="367">
        <f t="shared" si="52"/>
        <v>1127111</v>
      </c>
      <c r="I276" s="367">
        <f t="shared" si="52"/>
        <v>116994</v>
      </c>
      <c r="J276" s="367">
        <f t="shared" si="52"/>
        <v>567315</v>
      </c>
      <c r="K276" s="367">
        <f t="shared" si="52"/>
        <v>800</v>
      </c>
      <c r="L276" s="367">
        <f t="shared" si="52"/>
        <v>57463</v>
      </c>
      <c r="M276" s="116" t="e">
        <f>SUM(M288,M210,#REF!,M218,M224,M230,M239,M245,M249,M257,M253,M261,M265,M271,M207)</f>
        <v>#REF!</v>
      </c>
    </row>
    <row r="277" spans="1:13" ht="18" customHeight="1">
      <c r="A277" s="182" t="s">
        <v>504</v>
      </c>
      <c r="B277" s="182"/>
      <c r="C277" s="367">
        <f>SUM(D277:L277)</f>
        <v>2568198</v>
      </c>
      <c r="D277" s="367">
        <v>55747</v>
      </c>
      <c r="E277" s="367">
        <v>8074</v>
      </c>
      <c r="F277" s="367">
        <v>546544</v>
      </c>
      <c r="G277" s="367">
        <v>10642</v>
      </c>
      <c r="H277" s="367">
        <v>1129367</v>
      </c>
      <c r="I277" s="367">
        <v>118994</v>
      </c>
      <c r="J277" s="367">
        <v>623315</v>
      </c>
      <c r="K277" s="367">
        <v>18052</v>
      </c>
      <c r="L277" s="367">
        <v>57463</v>
      </c>
      <c r="M277" s="116"/>
    </row>
    <row r="278" spans="1:13" ht="18" customHeight="1">
      <c r="A278" s="182" t="s">
        <v>571</v>
      </c>
      <c r="B278" s="182"/>
      <c r="C278" s="367">
        <f>C275-(C281+C284)</f>
        <v>2993511</v>
      </c>
      <c r="D278" s="367">
        <f aca="true" t="shared" si="53" ref="D278:L278">D275-(D281+D284)</f>
        <v>58677</v>
      </c>
      <c r="E278" s="367">
        <f t="shared" si="53"/>
        <v>8360</v>
      </c>
      <c r="F278" s="367">
        <f t="shared" si="53"/>
        <v>540591</v>
      </c>
      <c r="G278" s="367">
        <f t="shared" si="53"/>
        <v>9000</v>
      </c>
      <c r="H278" s="367">
        <f t="shared" si="53"/>
        <v>1503303</v>
      </c>
      <c r="I278" s="367">
        <f t="shared" si="53"/>
        <v>118573</v>
      </c>
      <c r="J278" s="367">
        <f t="shared" si="53"/>
        <v>696744</v>
      </c>
      <c r="K278" s="367">
        <f t="shared" si="53"/>
        <v>800</v>
      </c>
      <c r="L278" s="367">
        <f t="shared" si="53"/>
        <v>57463</v>
      </c>
      <c r="M278" s="116"/>
    </row>
    <row r="279" spans="1:13" s="176" customFormat="1" ht="17.25" customHeight="1">
      <c r="A279" s="182" t="s">
        <v>168</v>
      </c>
      <c r="B279" s="182"/>
      <c r="C279" s="367">
        <f aca="true" t="shared" si="54" ref="C279:L280">SUM(C29,C81,C136,C144,C165,C196,C200,C204,C208,C266,)</f>
        <v>910587</v>
      </c>
      <c r="D279" s="367">
        <f t="shared" si="54"/>
        <v>0</v>
      </c>
      <c r="E279" s="367">
        <f t="shared" si="54"/>
        <v>0</v>
      </c>
      <c r="F279" s="367">
        <f t="shared" si="54"/>
        <v>21651</v>
      </c>
      <c r="G279" s="367">
        <f t="shared" si="54"/>
        <v>0</v>
      </c>
      <c r="H279" s="367">
        <f t="shared" si="54"/>
        <v>11636</v>
      </c>
      <c r="I279" s="367">
        <f t="shared" si="54"/>
        <v>588000</v>
      </c>
      <c r="J279" s="367">
        <f t="shared" si="54"/>
        <v>4300</v>
      </c>
      <c r="K279" s="367">
        <f t="shared" si="54"/>
        <v>0</v>
      </c>
      <c r="L279" s="367">
        <f t="shared" si="54"/>
        <v>285000</v>
      </c>
      <c r="M279" s="116">
        <f>SUM(M289,M212,M216,M220,M226,M232,M240,M246,M250,M258,M254,M262,M266,M272,M208)</f>
        <v>3743877</v>
      </c>
    </row>
    <row r="280" spans="1:13" s="176" customFormat="1" ht="17.25" customHeight="1">
      <c r="A280" s="182" t="s">
        <v>507</v>
      </c>
      <c r="B280" s="182"/>
      <c r="C280" s="367">
        <f t="shared" si="54"/>
        <v>917166</v>
      </c>
      <c r="D280" s="367">
        <v>50</v>
      </c>
      <c r="E280" s="367">
        <v>62</v>
      </c>
      <c r="F280" s="367">
        <v>21651</v>
      </c>
      <c r="G280" s="367">
        <v>0</v>
      </c>
      <c r="H280" s="367">
        <v>18103</v>
      </c>
      <c r="I280" s="367">
        <v>588000</v>
      </c>
      <c r="J280" s="367">
        <v>4300</v>
      </c>
      <c r="K280" s="367">
        <v>0</v>
      </c>
      <c r="L280" s="367">
        <v>285000</v>
      </c>
      <c r="M280" s="116"/>
    </row>
    <row r="281" spans="1:13" s="176" customFormat="1" ht="17.25" customHeight="1">
      <c r="A281" s="182" t="s">
        <v>572</v>
      </c>
      <c r="B281" s="182"/>
      <c r="C281" s="367">
        <f>SUM(D281:L281)</f>
        <v>627666</v>
      </c>
      <c r="D281" s="367">
        <f aca="true" t="shared" si="55" ref="D281:L281">SUM(D138,D146,D167,D198,D202,D270,)</f>
        <v>50</v>
      </c>
      <c r="E281" s="367">
        <f t="shared" si="55"/>
        <v>62</v>
      </c>
      <c r="F281" s="367">
        <v>21651</v>
      </c>
      <c r="G281" s="367">
        <f t="shared" si="55"/>
        <v>0</v>
      </c>
      <c r="H281" s="367">
        <f t="shared" si="55"/>
        <v>12103</v>
      </c>
      <c r="I281" s="367">
        <v>589500</v>
      </c>
      <c r="J281" s="367">
        <f t="shared" si="55"/>
        <v>4300</v>
      </c>
      <c r="K281" s="367">
        <f t="shared" si="55"/>
        <v>0</v>
      </c>
      <c r="L281" s="367">
        <f t="shared" si="55"/>
        <v>0</v>
      </c>
      <c r="M281" s="116"/>
    </row>
    <row r="282" spans="1:13" s="176" customFormat="1" ht="18" customHeight="1">
      <c r="A282" s="182" t="s">
        <v>169</v>
      </c>
      <c r="B282" s="182"/>
      <c r="C282" s="367">
        <f aca="true" t="shared" si="56" ref="C282:L282">SUM(C13,)</f>
        <v>43170</v>
      </c>
      <c r="D282" s="367">
        <f t="shared" si="56"/>
        <v>32022</v>
      </c>
      <c r="E282" s="367">
        <f t="shared" si="56"/>
        <v>6085</v>
      </c>
      <c r="F282" s="367">
        <f t="shared" si="56"/>
        <v>1690</v>
      </c>
      <c r="G282" s="367">
        <f t="shared" si="56"/>
        <v>0</v>
      </c>
      <c r="H282" s="367">
        <f t="shared" si="56"/>
        <v>373</v>
      </c>
      <c r="I282" s="367">
        <f t="shared" si="56"/>
        <v>0</v>
      </c>
      <c r="J282" s="367">
        <f t="shared" si="56"/>
        <v>3000</v>
      </c>
      <c r="K282" s="367">
        <f t="shared" si="56"/>
        <v>0</v>
      </c>
      <c r="L282" s="367">
        <f t="shared" si="56"/>
        <v>0</v>
      </c>
      <c r="M282" s="116" t="e">
        <f>SUM(M290,#REF!,M218,M224,M230,M239,M245,M249,M253,M261,M257,M265,M271,M276,M210)</f>
        <v>#REF!</v>
      </c>
    </row>
    <row r="283" spans="1:13" s="176" customFormat="1" ht="18" customHeight="1">
      <c r="A283" s="182" t="s">
        <v>506</v>
      </c>
      <c r="B283" s="182"/>
      <c r="C283" s="367">
        <f aca="true" t="shared" si="57" ref="C283:L283">SUM(C19,)</f>
        <v>47242</v>
      </c>
      <c r="D283" s="367">
        <f t="shared" si="57"/>
        <v>33072</v>
      </c>
      <c r="E283" s="367">
        <f t="shared" si="57"/>
        <v>6216</v>
      </c>
      <c r="F283" s="367">
        <f t="shared" si="57"/>
        <v>2339</v>
      </c>
      <c r="G283" s="367">
        <f t="shared" si="57"/>
        <v>0</v>
      </c>
      <c r="H283" s="367">
        <f t="shared" si="57"/>
        <v>0</v>
      </c>
      <c r="I283" s="367">
        <f t="shared" si="57"/>
        <v>2615</v>
      </c>
      <c r="J283" s="367">
        <f t="shared" si="57"/>
        <v>3000</v>
      </c>
      <c r="K283" s="367">
        <f t="shared" si="57"/>
        <v>0</v>
      </c>
      <c r="L283" s="367">
        <f t="shared" si="57"/>
        <v>0</v>
      </c>
      <c r="M283" s="116"/>
    </row>
    <row r="284" spans="1:13" ht="17.25" customHeight="1">
      <c r="A284" s="704" t="s">
        <v>573</v>
      </c>
      <c r="B284" s="453"/>
      <c r="C284" s="367">
        <f>SUM(C19)</f>
        <v>47242</v>
      </c>
      <c r="D284" s="367">
        <f aca="true" t="shared" si="58" ref="D284:L284">SUM(D19)</f>
        <v>33072</v>
      </c>
      <c r="E284" s="367">
        <f t="shared" si="58"/>
        <v>6216</v>
      </c>
      <c r="F284" s="367">
        <f t="shared" si="58"/>
        <v>2339</v>
      </c>
      <c r="G284" s="367">
        <f t="shared" si="58"/>
        <v>0</v>
      </c>
      <c r="H284" s="367">
        <f t="shared" si="58"/>
        <v>0</v>
      </c>
      <c r="I284" s="367">
        <f t="shared" si="58"/>
        <v>2615</v>
      </c>
      <c r="J284" s="367">
        <f t="shared" si="58"/>
        <v>3000</v>
      </c>
      <c r="K284" s="367">
        <f t="shared" si="58"/>
        <v>0</v>
      </c>
      <c r="L284" s="367">
        <f t="shared" si="58"/>
        <v>0</v>
      </c>
      <c r="M284" s="454"/>
    </row>
    <row r="285" spans="1:12" ht="12.75">
      <c r="A285" s="347"/>
      <c r="B285" s="347"/>
      <c r="C285" s="347"/>
      <c r="D285" s="347"/>
      <c r="E285" s="347"/>
      <c r="F285" s="347"/>
      <c r="G285" s="347"/>
      <c r="H285" s="347"/>
      <c r="I285" s="347"/>
      <c r="J285" s="347"/>
      <c r="K285" s="347"/>
      <c r="L285" s="347"/>
    </row>
    <row r="286" spans="1:12" ht="12.75">
      <c r="A286" s="347" t="s">
        <v>131</v>
      </c>
      <c r="B286" s="347"/>
      <c r="C286" s="347"/>
      <c r="D286" s="347"/>
      <c r="E286" s="347"/>
      <c r="F286" s="347"/>
      <c r="G286" s="347"/>
      <c r="H286" s="347"/>
      <c r="I286" s="347"/>
      <c r="J286" s="347"/>
      <c r="K286" s="347"/>
      <c r="L286" s="347"/>
    </row>
    <row r="287" spans="1:13" ht="12.75">
      <c r="A287" s="348" t="s">
        <v>519</v>
      </c>
      <c r="B287" s="348"/>
      <c r="C287" s="349">
        <f>SUM(C13,C21,C25,C29,C33,C37,C41,C45,C49,C61,C67,C73,C77,C81,C87,C91,C95,C99,C103,C112,C123,C130,C136,C140,C144,C148,C165,C159)</f>
        <v>2698395</v>
      </c>
      <c r="D287" s="349">
        <f aca="true" t="shared" si="59" ref="D287:L287">SUM(D13,D21,D25,D29,D33,D37,D41,D45,D49,D61,D67,D73,D77,D81,D87,D91,D95,D99,D103,D112,D123,D130,D136,D140,D144,D148,D159,D165)</f>
        <v>84324</v>
      </c>
      <c r="E287" s="349">
        <f t="shared" si="59"/>
        <v>13334</v>
      </c>
      <c r="F287" s="349">
        <f t="shared" si="59"/>
        <v>506124</v>
      </c>
      <c r="G287" s="349">
        <f t="shared" si="59"/>
        <v>0</v>
      </c>
      <c r="H287" s="349">
        <f t="shared" si="59"/>
        <v>1121541</v>
      </c>
      <c r="I287" s="349">
        <f t="shared" si="59"/>
        <v>704994</v>
      </c>
      <c r="J287" s="349">
        <f t="shared" si="59"/>
        <v>209815</v>
      </c>
      <c r="K287" s="349">
        <f t="shared" si="59"/>
        <v>800</v>
      </c>
      <c r="L287" s="349">
        <f t="shared" si="59"/>
        <v>57463</v>
      </c>
      <c r="M287" s="144"/>
    </row>
    <row r="288" spans="1:12" ht="12.75">
      <c r="A288" s="348" t="s">
        <v>520</v>
      </c>
      <c r="B288" s="348"/>
      <c r="C288" s="349">
        <f>SUM(C14,C22,C26,C30,C34,C38,C42,C46,C50,C62,C68,C74,C78,C82,C88,C92,C96,C100,C104,C113,C124,C131,C137,C141,C145,C149,C160,)</f>
        <v>2768977</v>
      </c>
      <c r="D288" s="349">
        <f>SUM(D14,D22,D26,D30,D34,D38,D42,D46,D50,D62,D68,D74,D78,D82,D88,D92,D96,D100,D104,D113,D124,D131,D137,D141,D145,D149,D160,)</f>
        <v>87374</v>
      </c>
      <c r="E288" s="349">
        <f>SUM(E14,E22,E26,E30,E34,E38,E42,E46,E50,E62,E68,E74,E78,E82,E88,E92,E96,E100,E104,E113,E124,E131,E137,E141,E145,E149,E160,)</f>
        <v>13981</v>
      </c>
      <c r="F288" s="349">
        <f>SUM(F14,F22,F26,F30,F34,F38,F42,F46,F50,F62,F68,F74,F78,F82,F88,F92,F96,F100,F104,F113,F124,F131,F137,F141,F145,F149,F160,)</f>
        <v>533700</v>
      </c>
      <c r="G288" s="349">
        <f>SUM(G14,G22,G26,G30,G34,G38,G42,G46,G50,G62,G68,G74,G78,G82,G88,G92,G96,G100,G104,G113,G124,G131,G137,G141,G145,G149,G160,)</f>
        <v>0</v>
      </c>
      <c r="H288" s="349">
        <f>SUM(H14,H22,H26,H30,H34,H38,H42,H46,H50,H62,H68,H74,H78,H82,H88,H92,H96,H100,H104,H113,H124,H131,H137,H141,H145,H149,H160,H166)</f>
        <v>1130264</v>
      </c>
      <c r="I288" s="349">
        <f>SUM(I14,I22,I26,I30,I34,I38,I42,I46,I50,I62,I68,I74,I78,I82,I88,I92,I96,I100,I104,I113,I124,I131,I137,I141,I145,I149,I160,)</f>
        <v>708964</v>
      </c>
      <c r="J288" s="349">
        <f>SUM(J14,J22,J26,J30,J34,J38,J42,J46,J50,J62,J68,J74,J78,J82,J88,J92,J96,J100,J104,J113,J124,J131,J137,J141,J145,J149,J160,)</f>
        <v>224815</v>
      </c>
      <c r="K288" s="349">
        <f>SUM(K14,K22,K26,K30,K34,K38,K42,K46,K50,K62,K68,K74,K78,K82,K88,K92,K96,K100,K104,K113,K124,K131,K137,K141,K145,K149,K160,)</f>
        <v>18052</v>
      </c>
      <c r="L288" s="349">
        <f>SUM(L14,L22,L26,L30,L34,L38,L42,L46,L50,L62,L68,L74,L78,L82,L88,L92,L96,L100,L104,L113,L124,L131,L137,L141,L145,L149,L160,)</f>
        <v>57463</v>
      </c>
    </row>
    <row r="289" spans="1:12" ht="12.75">
      <c r="A289" s="347"/>
      <c r="B289" s="347"/>
      <c r="C289" s="347"/>
      <c r="D289" s="350"/>
      <c r="E289" s="350"/>
      <c r="F289" s="350"/>
      <c r="G289" s="350"/>
      <c r="H289" s="350"/>
      <c r="I289" s="350"/>
      <c r="J289" s="350"/>
      <c r="K289" s="350"/>
      <c r="L289" s="350"/>
    </row>
    <row r="290" spans="1:12" ht="12.75">
      <c r="A290" s="347"/>
      <c r="B290" s="347"/>
      <c r="C290" s="347"/>
      <c r="D290" s="350"/>
      <c r="E290" s="350"/>
      <c r="F290" s="350"/>
      <c r="G290" s="350"/>
      <c r="H290" s="350"/>
      <c r="I290" s="350"/>
      <c r="J290" s="350"/>
      <c r="K290" s="350"/>
      <c r="L290" s="350"/>
    </row>
    <row r="291" spans="1:12" ht="12.75">
      <c r="A291" s="347"/>
      <c r="B291" s="347"/>
      <c r="C291" s="347"/>
      <c r="D291" s="350"/>
      <c r="E291" s="347"/>
      <c r="F291" s="347"/>
      <c r="G291" s="347"/>
      <c r="H291" s="347"/>
      <c r="I291" s="347"/>
      <c r="J291" s="347"/>
      <c r="K291" s="347"/>
      <c r="L291" s="347"/>
    </row>
    <row r="292" spans="1:12" ht="12.75">
      <c r="A292" s="347"/>
      <c r="B292" s="347"/>
      <c r="C292" s="347"/>
      <c r="D292" s="350"/>
      <c r="E292" s="347"/>
      <c r="F292" s="347"/>
      <c r="G292" s="347"/>
      <c r="H292" s="347"/>
      <c r="I292" s="347"/>
      <c r="J292" s="347"/>
      <c r="K292" s="347"/>
      <c r="L292" s="347"/>
    </row>
    <row r="293" spans="1:12" ht="12.75">
      <c r="A293" s="347"/>
      <c r="B293" s="347"/>
      <c r="C293" s="347"/>
      <c r="D293" s="350"/>
      <c r="E293" s="347"/>
      <c r="F293" s="347"/>
      <c r="G293" s="347"/>
      <c r="H293" s="347"/>
      <c r="I293" s="347"/>
      <c r="J293" s="347"/>
      <c r="K293" s="347"/>
      <c r="L293" s="347"/>
    </row>
    <row r="294" spans="1:12" ht="12.75">
      <c r="A294" s="347"/>
      <c r="B294" s="347"/>
      <c r="C294" s="347"/>
      <c r="D294" s="347"/>
      <c r="E294" s="347"/>
      <c r="F294" s="347"/>
      <c r="G294" s="347"/>
      <c r="H294" s="347"/>
      <c r="I294" s="347"/>
      <c r="J294" s="347"/>
      <c r="K294" s="347"/>
      <c r="L294" s="347"/>
    </row>
    <row r="295" spans="1:12" ht="12.75">
      <c r="A295" s="347"/>
      <c r="B295" s="347"/>
      <c r="C295" s="347"/>
      <c r="D295" s="347"/>
      <c r="E295" s="347"/>
      <c r="F295" s="347"/>
      <c r="G295" s="347"/>
      <c r="H295" s="347"/>
      <c r="I295" s="347"/>
      <c r="J295" s="347"/>
      <c r="K295" s="347"/>
      <c r="L295" s="347"/>
    </row>
    <row r="296" spans="1:12" ht="12.75">
      <c r="A296" s="347"/>
      <c r="B296" s="347"/>
      <c r="C296" s="347"/>
      <c r="D296" s="347"/>
      <c r="E296" s="347"/>
      <c r="F296" s="347"/>
      <c r="G296" s="347"/>
      <c r="H296" s="347"/>
      <c r="I296" s="347"/>
      <c r="J296" s="347"/>
      <c r="K296" s="347"/>
      <c r="L296" s="347"/>
    </row>
    <row r="297" spans="1:12" ht="12.75">
      <c r="A297" s="347"/>
      <c r="B297" s="347"/>
      <c r="C297" s="347"/>
      <c r="D297" s="347"/>
      <c r="E297" s="347"/>
      <c r="F297" s="347"/>
      <c r="G297" s="347"/>
      <c r="H297" s="347"/>
      <c r="I297" s="347"/>
      <c r="J297" s="347"/>
      <c r="K297" s="347"/>
      <c r="L297" s="347"/>
    </row>
    <row r="298" spans="1:12" ht="12.75">
      <c r="A298" s="347"/>
      <c r="B298" s="347"/>
      <c r="C298" s="347"/>
      <c r="D298" s="347"/>
      <c r="E298" s="347"/>
      <c r="F298" s="347"/>
      <c r="G298" s="347"/>
      <c r="H298" s="347"/>
      <c r="I298" s="347"/>
      <c r="J298" s="347"/>
      <c r="K298" s="347"/>
      <c r="L298" s="347"/>
    </row>
    <row r="299" spans="1:12" ht="12.75">
      <c r="A299" s="347"/>
      <c r="B299" s="347"/>
      <c r="C299" s="347"/>
      <c r="D299" s="347"/>
      <c r="E299" s="347"/>
      <c r="F299" s="347"/>
      <c r="G299" s="347"/>
      <c r="H299" s="347"/>
      <c r="I299" s="347"/>
      <c r="J299" s="347"/>
      <c r="K299" s="347"/>
      <c r="L299" s="347"/>
    </row>
    <row r="300" spans="1:12" ht="12.75">
      <c r="A300" s="347"/>
      <c r="B300" s="347"/>
      <c r="C300" s="347"/>
      <c r="D300" s="347"/>
      <c r="E300" s="347"/>
      <c r="F300" s="347"/>
      <c r="G300" s="347"/>
      <c r="H300" s="347"/>
      <c r="I300" s="347"/>
      <c r="J300" s="347"/>
      <c r="K300" s="347"/>
      <c r="L300" s="347"/>
    </row>
    <row r="301" spans="1:12" ht="12.75">
      <c r="A301" s="347"/>
      <c r="B301" s="347"/>
      <c r="C301" s="347"/>
      <c r="D301" s="347"/>
      <c r="E301" s="347"/>
      <c r="F301" s="347"/>
      <c r="G301" s="347"/>
      <c r="H301" s="347"/>
      <c r="I301" s="347"/>
      <c r="J301" s="347"/>
      <c r="K301" s="347"/>
      <c r="L301" s="347"/>
    </row>
    <row r="302" spans="1:12" ht="12.75">
      <c r="A302" s="347"/>
      <c r="B302" s="347"/>
      <c r="C302" s="347"/>
      <c r="D302" s="347"/>
      <c r="E302" s="347"/>
      <c r="F302" s="347"/>
      <c r="G302" s="347"/>
      <c r="H302" s="347"/>
      <c r="I302" s="347"/>
      <c r="J302" s="347"/>
      <c r="K302" s="347"/>
      <c r="L302" s="347"/>
    </row>
    <row r="303" spans="1:12" ht="12.75">
      <c r="A303" s="347"/>
      <c r="B303" s="347"/>
      <c r="C303" s="347"/>
      <c r="D303" s="347"/>
      <c r="E303" s="347"/>
      <c r="F303" s="347"/>
      <c r="G303" s="347"/>
      <c r="H303" s="347"/>
      <c r="I303" s="347"/>
      <c r="J303" s="347"/>
      <c r="K303" s="347"/>
      <c r="L303" s="347"/>
    </row>
    <row r="304" spans="1:12" ht="12.75">
      <c r="A304" s="347"/>
      <c r="B304" s="347"/>
      <c r="C304" s="347"/>
      <c r="D304" s="347"/>
      <c r="E304" s="347"/>
      <c r="F304" s="347"/>
      <c r="G304" s="347"/>
      <c r="H304" s="347"/>
      <c r="I304" s="347"/>
      <c r="J304" s="347"/>
      <c r="K304" s="347"/>
      <c r="L304" s="347"/>
    </row>
    <row r="305" spans="1:12" ht="12.75">
      <c r="A305" s="347"/>
      <c r="B305" s="347"/>
      <c r="C305" s="347"/>
      <c r="D305" s="347"/>
      <c r="E305" s="347"/>
      <c r="F305" s="347"/>
      <c r="G305" s="347"/>
      <c r="H305" s="347"/>
      <c r="I305" s="347"/>
      <c r="J305" s="347"/>
      <c r="K305" s="347"/>
      <c r="L305" s="347"/>
    </row>
    <row r="306" spans="1:12" ht="12.75">
      <c r="A306" s="347"/>
      <c r="B306" s="347"/>
      <c r="C306" s="347"/>
      <c r="D306" s="347"/>
      <c r="E306" s="347"/>
      <c r="F306" s="347"/>
      <c r="G306" s="347"/>
      <c r="H306" s="347"/>
      <c r="I306" s="347"/>
      <c r="J306" s="347"/>
      <c r="K306" s="347"/>
      <c r="L306" s="347"/>
    </row>
    <row r="307" spans="1:12" ht="12.75">
      <c r="A307" s="347"/>
      <c r="B307" s="347"/>
      <c r="C307" s="347"/>
      <c r="D307" s="347"/>
      <c r="E307" s="347"/>
      <c r="F307" s="347"/>
      <c r="G307" s="347"/>
      <c r="H307" s="347"/>
      <c r="I307" s="347"/>
      <c r="J307" s="347"/>
      <c r="K307" s="347"/>
      <c r="L307" s="347"/>
    </row>
    <row r="308" spans="1:12" ht="12.75">
      <c r="A308" s="347"/>
      <c r="B308" s="347"/>
      <c r="C308" s="347"/>
      <c r="D308" s="347"/>
      <c r="E308" s="347"/>
      <c r="F308" s="347"/>
      <c r="G308" s="347"/>
      <c r="H308" s="347"/>
      <c r="I308" s="347"/>
      <c r="J308" s="347"/>
      <c r="K308" s="347"/>
      <c r="L308" s="347"/>
    </row>
    <row r="309" spans="1:12" ht="12.75">
      <c r="A309" s="347"/>
      <c r="B309" s="347"/>
      <c r="C309" s="347"/>
      <c r="D309" s="347"/>
      <c r="E309" s="347"/>
      <c r="F309" s="347"/>
      <c r="G309" s="347"/>
      <c r="H309" s="347"/>
      <c r="I309" s="347"/>
      <c r="J309" s="347"/>
      <c r="K309" s="347"/>
      <c r="L309" s="347"/>
    </row>
    <row r="310" spans="1:12" ht="12.75">
      <c r="A310" s="347"/>
      <c r="B310" s="347"/>
      <c r="C310" s="347"/>
      <c r="D310" s="347"/>
      <c r="E310" s="347"/>
      <c r="F310" s="347"/>
      <c r="G310" s="347"/>
      <c r="H310" s="347"/>
      <c r="I310" s="347"/>
      <c r="J310" s="347"/>
      <c r="K310" s="347"/>
      <c r="L310" s="347"/>
    </row>
    <row r="311" spans="1:12" ht="12.75">
      <c r="A311" s="347"/>
      <c r="B311" s="347"/>
      <c r="C311" s="347"/>
      <c r="D311" s="347"/>
      <c r="E311" s="347"/>
      <c r="F311" s="347"/>
      <c r="G311" s="347"/>
      <c r="H311" s="347"/>
      <c r="I311" s="347"/>
      <c r="J311" s="347"/>
      <c r="K311" s="347"/>
      <c r="L311" s="347"/>
    </row>
    <row r="312" spans="1:12" ht="12.75">
      <c r="A312" s="347"/>
      <c r="B312" s="347"/>
      <c r="C312" s="347"/>
      <c r="D312" s="347"/>
      <c r="E312" s="347"/>
      <c r="F312" s="347"/>
      <c r="G312" s="347"/>
      <c r="H312" s="347"/>
      <c r="I312" s="347"/>
      <c r="J312" s="347"/>
      <c r="K312" s="347"/>
      <c r="L312" s="347"/>
    </row>
    <row r="313" spans="1:12" ht="12.75">
      <c r="A313" s="347"/>
      <c r="B313" s="347"/>
      <c r="C313" s="347"/>
      <c r="D313" s="347"/>
      <c r="E313" s="347"/>
      <c r="F313" s="347"/>
      <c r="G313" s="347"/>
      <c r="H313" s="347"/>
      <c r="I313" s="347"/>
      <c r="J313" s="347"/>
      <c r="K313" s="347"/>
      <c r="L313" s="347"/>
    </row>
    <row r="314" spans="1:12" ht="12.75">
      <c r="A314" s="347"/>
      <c r="B314" s="347"/>
      <c r="C314" s="347"/>
      <c r="D314" s="347"/>
      <c r="E314" s="347"/>
      <c r="F314" s="347"/>
      <c r="G314" s="347"/>
      <c r="H314" s="347"/>
      <c r="I314" s="347"/>
      <c r="J314" s="347"/>
      <c r="K314" s="347"/>
      <c r="L314" s="347"/>
    </row>
    <row r="315" spans="1:12" ht="12.75">
      <c r="A315" s="347"/>
      <c r="B315" s="347"/>
      <c r="C315" s="347"/>
      <c r="D315" s="347"/>
      <c r="E315" s="347"/>
      <c r="F315" s="347"/>
      <c r="G315" s="347"/>
      <c r="H315" s="347"/>
      <c r="I315" s="347"/>
      <c r="J315" s="347"/>
      <c r="K315" s="347"/>
      <c r="L315" s="347"/>
    </row>
    <row r="316" spans="1:12" ht="12.75">
      <c r="A316" s="347"/>
      <c r="B316" s="347"/>
      <c r="C316" s="347"/>
      <c r="D316" s="347"/>
      <c r="E316" s="347"/>
      <c r="F316" s="347"/>
      <c r="G316" s="347"/>
      <c r="H316" s="347"/>
      <c r="I316" s="347"/>
      <c r="J316" s="347"/>
      <c r="K316" s="347"/>
      <c r="L316" s="347"/>
    </row>
    <row r="317" spans="1:12" ht="12.75">
      <c r="A317" s="347"/>
      <c r="B317" s="347"/>
      <c r="C317" s="347"/>
      <c r="D317" s="347"/>
      <c r="E317" s="347"/>
      <c r="F317" s="347"/>
      <c r="G317" s="347"/>
      <c r="H317" s="347"/>
      <c r="I317" s="347"/>
      <c r="J317" s="347"/>
      <c r="K317" s="347"/>
      <c r="L317" s="347"/>
    </row>
    <row r="318" spans="1:12" ht="12.75">
      <c r="A318" s="347"/>
      <c r="B318" s="347"/>
      <c r="C318" s="347"/>
      <c r="D318" s="347"/>
      <c r="E318" s="347"/>
      <c r="F318" s="347"/>
      <c r="G318" s="347"/>
      <c r="H318" s="347"/>
      <c r="I318" s="347"/>
      <c r="J318" s="347"/>
      <c r="K318" s="347"/>
      <c r="L318" s="347"/>
    </row>
    <row r="319" spans="1:12" ht="12.75">
      <c r="A319" s="347"/>
      <c r="B319" s="347"/>
      <c r="C319" s="347"/>
      <c r="D319" s="347"/>
      <c r="E319" s="347"/>
      <c r="F319" s="347"/>
      <c r="G319" s="347"/>
      <c r="H319" s="347"/>
      <c r="I319" s="347"/>
      <c r="J319" s="347"/>
      <c r="K319" s="347"/>
      <c r="L319" s="347"/>
    </row>
    <row r="320" spans="1:12" ht="12.75">
      <c r="A320" s="347"/>
      <c r="B320" s="347"/>
      <c r="C320" s="347"/>
      <c r="D320" s="347"/>
      <c r="E320" s="347"/>
      <c r="F320" s="347"/>
      <c r="G320" s="347"/>
      <c r="H320" s="347"/>
      <c r="I320" s="347"/>
      <c r="J320" s="347"/>
      <c r="K320" s="347"/>
      <c r="L320" s="347"/>
    </row>
    <row r="321" spans="1:12" ht="12.75">
      <c r="A321" s="347"/>
      <c r="B321" s="347"/>
      <c r="C321" s="347"/>
      <c r="D321" s="347"/>
      <c r="E321" s="347"/>
      <c r="F321" s="347"/>
      <c r="G321" s="347"/>
      <c r="H321" s="347"/>
      <c r="I321" s="347"/>
      <c r="J321" s="347"/>
      <c r="K321" s="347"/>
      <c r="L321" s="347"/>
    </row>
    <row r="322" spans="1:12" ht="12.75">
      <c r="A322" s="347"/>
      <c r="B322" s="347"/>
      <c r="C322" s="347"/>
      <c r="D322" s="347"/>
      <c r="E322" s="347"/>
      <c r="F322" s="347"/>
      <c r="G322" s="347"/>
      <c r="H322" s="347"/>
      <c r="I322" s="347"/>
      <c r="J322" s="347"/>
      <c r="K322" s="347"/>
      <c r="L322" s="347"/>
    </row>
    <row r="323" spans="1:12" ht="12.75">
      <c r="A323" s="347"/>
      <c r="B323" s="347"/>
      <c r="C323" s="347"/>
      <c r="D323" s="347"/>
      <c r="E323" s="347"/>
      <c r="F323" s="347"/>
      <c r="G323" s="347"/>
      <c r="H323" s="347"/>
      <c r="I323" s="347"/>
      <c r="J323" s="347"/>
      <c r="K323" s="347"/>
      <c r="L323" s="347"/>
    </row>
    <row r="324" spans="1:12" ht="12.75">
      <c r="A324" s="347"/>
      <c r="B324" s="347"/>
      <c r="C324" s="347"/>
      <c r="D324" s="347"/>
      <c r="E324" s="347"/>
      <c r="F324" s="347"/>
      <c r="G324" s="347"/>
      <c r="H324" s="347"/>
      <c r="I324" s="347"/>
      <c r="J324" s="347"/>
      <c r="K324" s="347"/>
      <c r="L324" s="347"/>
    </row>
    <row r="325" spans="1:12" ht="12.75">
      <c r="A325" s="347"/>
      <c r="B325" s="347"/>
      <c r="C325" s="347"/>
      <c r="D325" s="347"/>
      <c r="E325" s="347"/>
      <c r="F325" s="347"/>
      <c r="G325" s="347"/>
      <c r="H325" s="347"/>
      <c r="I325" s="347"/>
      <c r="J325" s="347"/>
      <c r="K325" s="347"/>
      <c r="L325" s="347"/>
    </row>
    <row r="326" spans="1:12" ht="12.75">
      <c r="A326" s="347"/>
      <c r="B326" s="347"/>
      <c r="C326" s="347"/>
      <c r="D326" s="347"/>
      <c r="E326" s="347"/>
      <c r="F326" s="347"/>
      <c r="G326" s="347"/>
      <c r="H326" s="347"/>
      <c r="I326" s="347"/>
      <c r="J326" s="347"/>
      <c r="K326" s="347"/>
      <c r="L326" s="347"/>
    </row>
    <row r="327" spans="1:12" ht="12.75">
      <c r="A327" s="347"/>
      <c r="B327" s="347"/>
      <c r="C327" s="347"/>
      <c r="D327" s="347"/>
      <c r="E327" s="347"/>
      <c r="F327" s="347"/>
      <c r="G327" s="347"/>
      <c r="H327" s="347"/>
      <c r="I327" s="347"/>
      <c r="J327" s="347"/>
      <c r="K327" s="347"/>
      <c r="L327" s="347"/>
    </row>
    <row r="328" spans="1:12" ht="12.75">
      <c r="A328" s="347"/>
      <c r="B328" s="347"/>
      <c r="C328" s="347"/>
      <c r="D328" s="347"/>
      <c r="E328" s="347"/>
      <c r="F328" s="347"/>
      <c r="G328" s="347"/>
      <c r="H328" s="347"/>
      <c r="I328" s="347"/>
      <c r="J328" s="347"/>
      <c r="K328" s="347"/>
      <c r="L328" s="347"/>
    </row>
    <row r="329" spans="1:12" ht="12.75">
      <c r="A329" s="347"/>
      <c r="B329" s="347"/>
      <c r="C329" s="347"/>
      <c r="D329" s="347"/>
      <c r="E329" s="347"/>
      <c r="F329" s="347"/>
      <c r="G329" s="347"/>
      <c r="H329" s="347"/>
      <c r="I329" s="347"/>
      <c r="J329" s="347"/>
      <c r="K329" s="347"/>
      <c r="L329" s="347"/>
    </row>
    <row r="330" spans="1:12" ht="12.75">
      <c r="A330" s="347"/>
      <c r="B330" s="347"/>
      <c r="C330" s="347"/>
      <c r="D330" s="347"/>
      <c r="E330" s="347"/>
      <c r="F330" s="347"/>
      <c r="G330" s="347"/>
      <c r="H330" s="347"/>
      <c r="I330" s="347"/>
      <c r="J330" s="347"/>
      <c r="K330" s="347"/>
      <c r="L330" s="347"/>
    </row>
    <row r="331" spans="1:12" ht="12.75">
      <c r="A331" s="347"/>
      <c r="B331" s="347"/>
      <c r="C331" s="347"/>
      <c r="D331" s="347"/>
      <c r="E331" s="347"/>
      <c r="F331" s="347"/>
      <c r="G331" s="347"/>
      <c r="H331" s="347"/>
      <c r="I331" s="347"/>
      <c r="J331" s="347"/>
      <c r="K331" s="347"/>
      <c r="L331" s="347"/>
    </row>
    <row r="332" spans="1:12" ht="12.75">
      <c r="A332" s="347"/>
      <c r="B332" s="347"/>
      <c r="C332" s="347"/>
      <c r="D332" s="347"/>
      <c r="E332" s="347"/>
      <c r="F332" s="347"/>
      <c r="G332" s="347"/>
      <c r="H332" s="347"/>
      <c r="I332" s="347"/>
      <c r="J332" s="347"/>
      <c r="K332" s="347"/>
      <c r="L332" s="347"/>
    </row>
    <row r="333" spans="1:12" ht="12.75">
      <c r="A333" s="347"/>
      <c r="B333" s="347"/>
      <c r="C333" s="347"/>
      <c r="D333" s="347"/>
      <c r="E333" s="347"/>
      <c r="F333" s="347"/>
      <c r="G333" s="347"/>
      <c r="H333" s="347"/>
      <c r="I333" s="347"/>
      <c r="J333" s="347"/>
      <c r="K333" s="347"/>
      <c r="L333" s="347"/>
    </row>
    <row r="334" spans="1:12" ht="12.75">
      <c r="A334" s="347"/>
      <c r="B334" s="347"/>
      <c r="C334" s="347"/>
      <c r="D334" s="347"/>
      <c r="E334" s="347"/>
      <c r="F334" s="347"/>
      <c r="G334" s="347"/>
      <c r="H334" s="347"/>
      <c r="I334" s="347"/>
      <c r="J334" s="347"/>
      <c r="K334" s="347"/>
      <c r="L334" s="347"/>
    </row>
    <row r="335" spans="1:12" ht="12.75">
      <c r="A335" s="347"/>
      <c r="B335" s="347"/>
      <c r="C335" s="347"/>
      <c r="D335" s="347"/>
      <c r="E335" s="347"/>
      <c r="F335" s="347"/>
      <c r="G335" s="347"/>
      <c r="H335" s="347"/>
      <c r="I335" s="347"/>
      <c r="J335" s="347"/>
      <c r="K335" s="347"/>
      <c r="L335" s="347"/>
    </row>
    <row r="336" spans="1:12" ht="12.75">
      <c r="A336" s="347"/>
      <c r="B336" s="347"/>
      <c r="C336" s="347"/>
      <c r="D336" s="347"/>
      <c r="E336" s="347"/>
      <c r="F336" s="347"/>
      <c r="G336" s="347"/>
      <c r="H336" s="347"/>
      <c r="I336" s="347"/>
      <c r="J336" s="347"/>
      <c r="K336" s="347"/>
      <c r="L336" s="347"/>
    </row>
    <row r="337" spans="1:12" ht="12.75">
      <c r="A337" s="347"/>
      <c r="B337" s="347"/>
      <c r="C337" s="347"/>
      <c r="D337" s="347"/>
      <c r="E337" s="347"/>
      <c r="F337" s="347"/>
      <c r="G337" s="347"/>
      <c r="H337" s="347"/>
      <c r="I337" s="347"/>
      <c r="J337" s="347"/>
      <c r="K337" s="347"/>
      <c r="L337" s="347"/>
    </row>
    <row r="338" spans="1:12" ht="12.75">
      <c r="A338" s="347"/>
      <c r="B338" s="347"/>
      <c r="C338" s="347"/>
      <c r="D338" s="347"/>
      <c r="E338" s="347"/>
      <c r="F338" s="347"/>
      <c r="G338" s="347"/>
      <c r="H338" s="347"/>
      <c r="I338" s="347"/>
      <c r="J338" s="347"/>
      <c r="K338" s="347"/>
      <c r="L338" s="347"/>
    </row>
    <row r="339" spans="1:12" ht="12.75">
      <c r="A339" s="347"/>
      <c r="B339" s="347"/>
      <c r="C339" s="347"/>
      <c r="D339" s="347"/>
      <c r="E339" s="347"/>
      <c r="F339" s="347"/>
      <c r="G339" s="347"/>
      <c r="H339" s="347"/>
      <c r="I339" s="347"/>
      <c r="J339" s="347"/>
      <c r="K339" s="347"/>
      <c r="L339" s="347"/>
    </row>
    <row r="340" spans="1:12" ht="12.75">
      <c r="A340" s="347"/>
      <c r="B340" s="347"/>
      <c r="C340" s="347"/>
      <c r="D340" s="347"/>
      <c r="E340" s="347"/>
      <c r="F340" s="347"/>
      <c r="G340" s="347"/>
      <c r="H340" s="347"/>
      <c r="I340" s="347"/>
      <c r="J340" s="347"/>
      <c r="K340" s="347"/>
      <c r="L340" s="347"/>
    </row>
    <row r="341" spans="1:12" ht="12.75">
      <c r="A341" s="347"/>
      <c r="B341" s="347"/>
      <c r="C341" s="347"/>
      <c r="D341" s="347"/>
      <c r="E341" s="347"/>
      <c r="F341" s="347"/>
      <c r="G341" s="347"/>
      <c r="H341" s="347"/>
      <c r="I341" s="347"/>
      <c r="J341" s="347"/>
      <c r="K341" s="347"/>
      <c r="L341" s="347"/>
    </row>
    <row r="342" spans="1:12" ht="12.75">
      <c r="A342" s="347"/>
      <c r="B342" s="347"/>
      <c r="C342" s="347"/>
      <c r="D342" s="347"/>
      <c r="E342" s="347"/>
      <c r="F342" s="347"/>
      <c r="G342" s="347"/>
      <c r="H342" s="347"/>
      <c r="I342" s="347"/>
      <c r="J342" s="347"/>
      <c r="K342" s="347"/>
      <c r="L342" s="347"/>
    </row>
    <row r="343" spans="1:12" ht="12.75">
      <c r="A343" s="347"/>
      <c r="B343" s="347"/>
      <c r="C343" s="347"/>
      <c r="D343" s="347"/>
      <c r="E343" s="347"/>
      <c r="F343" s="347"/>
      <c r="G343" s="347"/>
      <c r="H343" s="347"/>
      <c r="I343" s="347"/>
      <c r="J343" s="347"/>
      <c r="K343" s="347"/>
      <c r="L343" s="347"/>
    </row>
    <row r="344" spans="1:12" ht="12.75">
      <c r="A344" s="347"/>
      <c r="B344" s="347"/>
      <c r="C344" s="347"/>
      <c r="D344" s="347"/>
      <c r="E344" s="347"/>
      <c r="F344" s="347"/>
      <c r="G344" s="347"/>
      <c r="H344" s="347"/>
      <c r="I344" s="347"/>
      <c r="J344" s="347"/>
      <c r="K344" s="347"/>
      <c r="L344" s="347"/>
    </row>
    <row r="345" spans="1:12" ht="12.75">
      <c r="A345" s="347"/>
      <c r="B345" s="347"/>
      <c r="C345" s="347"/>
      <c r="D345" s="347"/>
      <c r="E345" s="347"/>
      <c r="F345" s="347"/>
      <c r="G345" s="347"/>
      <c r="H345" s="347"/>
      <c r="I345" s="347"/>
      <c r="J345" s="347"/>
      <c r="K345" s="347"/>
      <c r="L345" s="347"/>
    </row>
    <row r="346" spans="1:12" ht="12.75">
      <c r="A346" s="347"/>
      <c r="B346" s="347"/>
      <c r="C346" s="347"/>
      <c r="D346" s="347"/>
      <c r="E346" s="347"/>
      <c r="F346" s="347"/>
      <c r="G346" s="347"/>
      <c r="H346" s="347"/>
      <c r="I346" s="347"/>
      <c r="J346" s="347"/>
      <c r="K346" s="347"/>
      <c r="L346" s="347"/>
    </row>
    <row r="347" spans="1:12" ht="12.75">
      <c r="A347" s="347"/>
      <c r="B347" s="347"/>
      <c r="C347" s="347"/>
      <c r="D347" s="347"/>
      <c r="E347" s="347"/>
      <c r="F347" s="347"/>
      <c r="G347" s="347"/>
      <c r="H347" s="347"/>
      <c r="I347" s="347"/>
      <c r="J347" s="347"/>
      <c r="K347" s="347"/>
      <c r="L347" s="347"/>
    </row>
    <row r="348" spans="1:12" ht="12.75">
      <c r="A348" s="347"/>
      <c r="B348" s="347"/>
      <c r="C348" s="347"/>
      <c r="D348" s="347"/>
      <c r="E348" s="347"/>
      <c r="F348" s="347"/>
      <c r="G348" s="347"/>
      <c r="H348" s="347"/>
      <c r="I348" s="347"/>
      <c r="J348" s="347"/>
      <c r="K348" s="347"/>
      <c r="L348" s="347"/>
    </row>
    <row r="349" spans="1:12" ht="12.75">
      <c r="A349" s="347"/>
      <c r="B349" s="347"/>
      <c r="C349" s="347"/>
      <c r="D349" s="347"/>
      <c r="E349" s="347"/>
      <c r="F349" s="347"/>
      <c r="G349" s="347"/>
      <c r="H349" s="347"/>
      <c r="I349" s="347"/>
      <c r="J349" s="347"/>
      <c r="K349" s="347"/>
      <c r="L349" s="347"/>
    </row>
    <row r="350" spans="1:12" ht="12.75">
      <c r="A350" s="347"/>
      <c r="B350" s="347"/>
      <c r="C350" s="347"/>
      <c r="D350" s="347"/>
      <c r="E350" s="347"/>
      <c r="F350" s="347"/>
      <c r="G350" s="347"/>
      <c r="H350" s="347"/>
      <c r="I350" s="347"/>
      <c r="J350" s="347"/>
      <c r="K350" s="347"/>
      <c r="L350" s="347"/>
    </row>
    <row r="351" spans="1:12" ht="12.75">
      <c r="A351" s="347"/>
      <c r="B351" s="347"/>
      <c r="C351" s="347"/>
      <c r="D351" s="347"/>
      <c r="E351" s="347"/>
      <c r="F351" s="347"/>
      <c r="G351" s="347"/>
      <c r="H351" s="347"/>
      <c r="I351" s="347"/>
      <c r="J351" s="347"/>
      <c r="K351" s="347"/>
      <c r="L351" s="347"/>
    </row>
    <row r="352" spans="1:12" ht="12.75">
      <c r="A352" s="347"/>
      <c r="B352" s="347"/>
      <c r="C352" s="347"/>
      <c r="D352" s="347"/>
      <c r="E352" s="347"/>
      <c r="F352" s="347"/>
      <c r="G352" s="347"/>
      <c r="H352" s="347"/>
      <c r="I352" s="347"/>
      <c r="J352" s="347"/>
      <c r="K352" s="347"/>
      <c r="L352" s="347"/>
    </row>
    <row r="353" spans="1:12" ht="12.75">
      <c r="A353" s="347"/>
      <c r="B353" s="347"/>
      <c r="C353" s="347"/>
      <c r="D353" s="347"/>
      <c r="E353" s="347"/>
      <c r="F353" s="347"/>
      <c r="G353" s="347"/>
      <c r="H353" s="347"/>
      <c r="I353" s="347"/>
      <c r="J353" s="347"/>
      <c r="K353" s="347"/>
      <c r="L353" s="347"/>
    </row>
    <row r="354" spans="1:12" ht="12.75">
      <c r="A354" s="347"/>
      <c r="B354" s="347"/>
      <c r="C354" s="347"/>
      <c r="D354" s="347"/>
      <c r="E354" s="347"/>
      <c r="F354" s="347"/>
      <c r="G354" s="347"/>
      <c r="H354" s="347"/>
      <c r="I354" s="347"/>
      <c r="J354" s="347"/>
      <c r="K354" s="347"/>
      <c r="L354" s="347"/>
    </row>
    <row r="355" spans="1:12" ht="12.75">
      <c r="A355" s="347"/>
      <c r="B355" s="347"/>
      <c r="C355" s="347"/>
      <c r="D355" s="347"/>
      <c r="E355" s="347"/>
      <c r="F355" s="347"/>
      <c r="G355" s="347"/>
      <c r="H355" s="347"/>
      <c r="I355" s="347"/>
      <c r="J355" s="347"/>
      <c r="K355" s="347"/>
      <c r="L355" s="347"/>
    </row>
    <row r="356" spans="1:12" ht="12.75">
      <c r="A356" s="347"/>
      <c r="B356" s="347"/>
      <c r="C356" s="347"/>
      <c r="D356" s="347"/>
      <c r="E356" s="347"/>
      <c r="F356" s="347"/>
      <c r="G356" s="347"/>
      <c r="H356" s="347"/>
      <c r="I356" s="347"/>
      <c r="J356" s="347"/>
      <c r="K356" s="347"/>
      <c r="L356" s="347"/>
    </row>
    <row r="357" spans="1:12" ht="12.75">
      <c r="A357" s="347"/>
      <c r="B357" s="347"/>
      <c r="C357" s="347"/>
      <c r="D357" s="347"/>
      <c r="E357" s="347"/>
      <c r="F357" s="347"/>
      <c r="G357" s="347"/>
      <c r="H357" s="347"/>
      <c r="I357" s="347"/>
      <c r="J357" s="347"/>
      <c r="K357" s="347"/>
      <c r="L357" s="347"/>
    </row>
    <row r="358" spans="1:12" ht="12.75">
      <c r="A358" s="347"/>
      <c r="B358" s="347"/>
      <c r="C358" s="347"/>
      <c r="D358" s="347"/>
      <c r="E358" s="347"/>
      <c r="F358" s="347"/>
      <c r="G358" s="347"/>
      <c r="H358" s="347"/>
      <c r="I358" s="347"/>
      <c r="J358" s="347"/>
      <c r="K358" s="347"/>
      <c r="L358" s="347"/>
    </row>
    <row r="359" spans="1:12" ht="12.75">
      <c r="A359" s="347"/>
      <c r="B359" s="347"/>
      <c r="C359" s="347"/>
      <c r="D359" s="347"/>
      <c r="E359" s="347"/>
      <c r="F359" s="347"/>
      <c r="G359" s="347"/>
      <c r="H359" s="347"/>
      <c r="I359" s="347"/>
      <c r="J359" s="347"/>
      <c r="K359" s="347"/>
      <c r="L359" s="347"/>
    </row>
    <row r="360" spans="1:12" ht="12.75">
      <c r="A360" s="347"/>
      <c r="B360" s="347"/>
      <c r="C360" s="347"/>
      <c r="D360" s="347"/>
      <c r="E360" s="347"/>
      <c r="F360" s="347"/>
      <c r="G360" s="347"/>
      <c r="H360" s="347"/>
      <c r="I360" s="347"/>
      <c r="J360" s="347"/>
      <c r="K360" s="347"/>
      <c r="L360" s="347"/>
    </row>
    <row r="361" spans="1:12" ht="12.75">
      <c r="A361" s="347"/>
      <c r="B361" s="347"/>
      <c r="C361" s="347"/>
      <c r="D361" s="347"/>
      <c r="E361" s="347"/>
      <c r="F361" s="347"/>
      <c r="G361" s="347"/>
      <c r="H361" s="347"/>
      <c r="I361" s="347"/>
      <c r="J361" s="347"/>
      <c r="K361" s="347"/>
      <c r="L361" s="347"/>
    </row>
    <row r="362" spans="1:12" ht="12.75">
      <c r="A362" s="347"/>
      <c r="B362" s="347"/>
      <c r="C362" s="347"/>
      <c r="D362" s="347"/>
      <c r="E362" s="347"/>
      <c r="F362" s="347"/>
      <c r="G362" s="347"/>
      <c r="H362" s="347"/>
      <c r="I362" s="347"/>
      <c r="J362" s="347"/>
      <c r="K362" s="347"/>
      <c r="L362" s="347"/>
    </row>
    <row r="363" spans="1:12" ht="12.75">
      <c r="A363" s="347"/>
      <c r="B363" s="347"/>
      <c r="C363" s="347"/>
      <c r="D363" s="347"/>
      <c r="E363" s="347"/>
      <c r="F363" s="347"/>
      <c r="G363" s="347"/>
      <c r="H363" s="347"/>
      <c r="I363" s="347"/>
      <c r="J363" s="347"/>
      <c r="K363" s="347"/>
      <c r="L363" s="347"/>
    </row>
    <row r="364" spans="1:12" ht="12.75">
      <c r="A364" s="347"/>
      <c r="B364" s="347"/>
      <c r="C364" s="347"/>
      <c r="D364" s="347"/>
      <c r="E364" s="347"/>
      <c r="F364" s="347"/>
      <c r="G364" s="347"/>
      <c r="H364" s="347"/>
      <c r="I364" s="347"/>
      <c r="J364" s="347"/>
      <c r="K364" s="347"/>
      <c r="L364" s="347"/>
    </row>
    <row r="365" spans="1:12" ht="12.75">
      <c r="A365" s="347"/>
      <c r="B365" s="347"/>
      <c r="C365" s="347"/>
      <c r="D365" s="347"/>
      <c r="E365" s="347"/>
      <c r="F365" s="347"/>
      <c r="G365" s="347"/>
      <c r="H365" s="347"/>
      <c r="I365" s="347"/>
      <c r="J365" s="347"/>
      <c r="K365" s="347"/>
      <c r="L365" s="347"/>
    </row>
    <row r="366" spans="1:12" ht="12.75">
      <c r="A366" s="347"/>
      <c r="B366" s="347"/>
      <c r="C366" s="347"/>
      <c r="D366" s="347"/>
      <c r="E366" s="347"/>
      <c r="F366" s="347"/>
      <c r="G366" s="347"/>
      <c r="H366" s="347"/>
      <c r="I366" s="347"/>
      <c r="J366" s="347"/>
      <c r="K366" s="347"/>
      <c r="L366" s="347"/>
    </row>
    <row r="367" spans="1:12" ht="12.75">
      <c r="A367" s="347"/>
      <c r="B367" s="347"/>
      <c r="C367" s="347"/>
      <c r="D367" s="347"/>
      <c r="E367" s="347"/>
      <c r="F367" s="347"/>
      <c r="G367" s="347"/>
      <c r="H367" s="347"/>
      <c r="I367" s="347"/>
      <c r="J367" s="347"/>
      <c r="K367" s="347"/>
      <c r="L367" s="347"/>
    </row>
    <row r="368" spans="1:12" ht="12.75">
      <c r="A368" s="347"/>
      <c r="B368" s="347"/>
      <c r="C368" s="347"/>
      <c r="D368" s="347"/>
      <c r="E368" s="347"/>
      <c r="F368" s="347"/>
      <c r="G368" s="347"/>
      <c r="H368" s="347"/>
      <c r="I368" s="347"/>
      <c r="J368" s="347"/>
      <c r="K368" s="347"/>
      <c r="L368" s="347"/>
    </row>
    <row r="369" spans="1:12" ht="12.75">
      <c r="A369" s="347"/>
      <c r="B369" s="347"/>
      <c r="C369" s="347"/>
      <c r="D369" s="347"/>
      <c r="E369" s="347"/>
      <c r="F369" s="347"/>
      <c r="G369" s="347"/>
      <c r="H369" s="347"/>
      <c r="I369" s="347"/>
      <c r="J369" s="347"/>
      <c r="K369" s="347"/>
      <c r="L369" s="347"/>
    </row>
    <row r="370" spans="1:12" ht="12.75">
      <c r="A370" s="347"/>
      <c r="B370" s="347"/>
      <c r="C370" s="347"/>
      <c r="D370" s="347"/>
      <c r="E370" s="347"/>
      <c r="F370" s="347"/>
      <c r="G370" s="347"/>
      <c r="H370" s="347"/>
      <c r="I370" s="347"/>
      <c r="J370" s="347"/>
      <c r="K370" s="347"/>
      <c r="L370" s="347"/>
    </row>
    <row r="371" spans="1:12" ht="12.75">
      <c r="A371" s="347"/>
      <c r="B371" s="347"/>
      <c r="C371" s="347"/>
      <c r="D371" s="347"/>
      <c r="E371" s="347"/>
      <c r="F371" s="347"/>
      <c r="G371" s="347"/>
      <c r="H371" s="347"/>
      <c r="I371" s="347"/>
      <c r="J371" s="347"/>
      <c r="K371" s="347"/>
      <c r="L371" s="347"/>
    </row>
    <row r="372" spans="1:12" ht="12.75">
      <c r="A372" s="347"/>
      <c r="B372" s="347"/>
      <c r="C372" s="347"/>
      <c r="D372" s="347"/>
      <c r="E372" s="347"/>
      <c r="F372" s="347"/>
      <c r="G372" s="347"/>
      <c r="H372" s="347"/>
      <c r="I372" s="347"/>
      <c r="J372" s="347"/>
      <c r="K372" s="347"/>
      <c r="L372" s="347"/>
    </row>
    <row r="373" spans="1:12" ht="12.75">
      <c r="A373" s="347"/>
      <c r="B373" s="347"/>
      <c r="C373" s="347"/>
      <c r="D373" s="347"/>
      <c r="E373" s="347"/>
      <c r="F373" s="347"/>
      <c r="G373" s="347"/>
      <c r="H373" s="347"/>
      <c r="I373" s="347"/>
      <c r="J373" s="347"/>
      <c r="K373" s="347"/>
      <c r="L373" s="347"/>
    </row>
    <row r="374" spans="1:12" ht="12.75">
      <c r="A374" s="347"/>
      <c r="B374" s="347"/>
      <c r="C374" s="347"/>
      <c r="D374" s="347"/>
      <c r="E374" s="347"/>
      <c r="F374" s="347"/>
      <c r="G374" s="347"/>
      <c r="H374" s="347"/>
      <c r="I374" s="347"/>
      <c r="J374" s="347"/>
      <c r="K374" s="347"/>
      <c r="L374" s="347"/>
    </row>
    <row r="375" spans="1:12" ht="12.75">
      <c r="A375" s="347"/>
      <c r="B375" s="347"/>
      <c r="C375" s="347"/>
      <c r="D375" s="347"/>
      <c r="E375" s="347"/>
      <c r="F375" s="347"/>
      <c r="G375" s="347"/>
      <c r="H375" s="347"/>
      <c r="I375" s="347"/>
      <c r="J375" s="347"/>
      <c r="K375" s="347"/>
      <c r="L375" s="347"/>
    </row>
    <row r="376" spans="1:12" ht="12.75">
      <c r="A376" s="347"/>
      <c r="B376" s="347"/>
      <c r="C376" s="347"/>
      <c r="D376" s="347"/>
      <c r="E376" s="347"/>
      <c r="F376" s="347"/>
      <c r="G376" s="347"/>
      <c r="H376" s="347"/>
      <c r="I376" s="347"/>
      <c r="J376" s="347"/>
      <c r="K376" s="347"/>
      <c r="L376" s="347"/>
    </row>
    <row r="377" spans="1:12" ht="12.75">
      <c r="A377" s="347"/>
      <c r="B377" s="347"/>
      <c r="C377" s="347"/>
      <c r="D377" s="347"/>
      <c r="E377" s="347"/>
      <c r="F377" s="347"/>
      <c r="G377" s="347"/>
      <c r="H377" s="347"/>
      <c r="I377" s="347"/>
      <c r="J377" s="347"/>
      <c r="K377" s="347"/>
      <c r="L377" s="347"/>
    </row>
    <row r="378" spans="1:12" ht="12.75">
      <c r="A378" s="347"/>
      <c r="B378" s="347"/>
      <c r="C378" s="347"/>
      <c r="D378" s="347"/>
      <c r="E378" s="347"/>
      <c r="F378" s="347"/>
      <c r="G378" s="347"/>
      <c r="H378" s="347"/>
      <c r="I378" s="347"/>
      <c r="J378" s="347"/>
      <c r="K378" s="347"/>
      <c r="L378" s="347"/>
    </row>
    <row r="379" spans="1:12" ht="12.75">
      <c r="A379" s="347"/>
      <c r="B379" s="347"/>
      <c r="C379" s="347"/>
      <c r="D379" s="347"/>
      <c r="E379" s="347"/>
      <c r="F379" s="347"/>
      <c r="G379" s="347"/>
      <c r="H379" s="347"/>
      <c r="I379" s="347"/>
      <c r="J379" s="347"/>
      <c r="K379" s="347"/>
      <c r="L379" s="347"/>
    </row>
    <row r="380" spans="1:12" ht="12.75">
      <c r="A380" s="347"/>
      <c r="B380" s="347"/>
      <c r="C380" s="347"/>
      <c r="D380" s="347"/>
      <c r="E380" s="347"/>
      <c r="F380" s="347"/>
      <c r="G380" s="347"/>
      <c r="H380" s="347"/>
      <c r="I380" s="347"/>
      <c r="J380" s="347"/>
      <c r="K380" s="347"/>
      <c r="L380" s="347"/>
    </row>
    <row r="381" spans="1:12" ht="12.75">
      <c r="A381" s="347"/>
      <c r="B381" s="347"/>
      <c r="C381" s="347"/>
      <c r="D381" s="347"/>
      <c r="E381" s="347"/>
      <c r="F381" s="347"/>
      <c r="G381" s="347"/>
      <c r="H381" s="347"/>
      <c r="I381" s="347"/>
      <c r="J381" s="347"/>
      <c r="K381" s="347"/>
      <c r="L381" s="347"/>
    </row>
    <row r="382" spans="1:12" ht="12.75">
      <c r="A382" s="347"/>
      <c r="B382" s="347"/>
      <c r="C382" s="347"/>
      <c r="D382" s="347"/>
      <c r="E382" s="347"/>
      <c r="F382" s="347"/>
      <c r="G382" s="347"/>
      <c r="H382" s="347"/>
      <c r="I382" s="347"/>
      <c r="J382" s="347"/>
      <c r="K382" s="347"/>
      <c r="L382" s="347"/>
    </row>
    <row r="383" spans="1:12" ht="12.75">
      <c r="A383" s="347"/>
      <c r="B383" s="347"/>
      <c r="C383" s="347"/>
      <c r="D383" s="347"/>
      <c r="E383" s="347"/>
      <c r="F383" s="347"/>
      <c r="G383" s="347"/>
      <c r="H383" s="347"/>
      <c r="I383" s="347"/>
      <c r="J383" s="347"/>
      <c r="K383" s="347"/>
      <c r="L383" s="347"/>
    </row>
    <row r="384" spans="1:12" ht="12.75">
      <c r="A384" s="347"/>
      <c r="B384" s="347"/>
      <c r="C384" s="347"/>
      <c r="D384" s="347"/>
      <c r="E384" s="347"/>
      <c r="F384" s="347"/>
      <c r="G384" s="347"/>
      <c r="H384" s="347"/>
      <c r="I384" s="347"/>
      <c r="J384" s="347"/>
      <c r="K384" s="347"/>
      <c r="L384" s="347"/>
    </row>
    <row r="385" spans="1:12" ht="12.75">
      <c r="A385" s="347"/>
      <c r="B385" s="347"/>
      <c r="C385" s="347"/>
      <c r="D385" s="347"/>
      <c r="E385" s="347"/>
      <c r="F385" s="347"/>
      <c r="G385" s="347"/>
      <c r="H385" s="347"/>
      <c r="I385" s="347"/>
      <c r="J385" s="347"/>
      <c r="K385" s="347"/>
      <c r="L385" s="347"/>
    </row>
    <row r="386" spans="1:12" ht="12.75">
      <c r="A386" s="347"/>
      <c r="B386" s="347"/>
      <c r="C386" s="347"/>
      <c r="D386" s="347"/>
      <c r="E386" s="347"/>
      <c r="F386" s="347"/>
      <c r="G386" s="347"/>
      <c r="H386" s="347"/>
      <c r="I386" s="347"/>
      <c r="J386" s="347"/>
      <c r="K386" s="347"/>
      <c r="L386" s="347"/>
    </row>
    <row r="387" spans="1:12" ht="12.75">
      <c r="A387" s="347"/>
      <c r="B387" s="347"/>
      <c r="C387" s="347"/>
      <c r="D387" s="347"/>
      <c r="E387" s="347"/>
      <c r="F387" s="347"/>
      <c r="G387" s="347"/>
      <c r="H387" s="347"/>
      <c r="I387" s="347"/>
      <c r="J387" s="347"/>
      <c r="K387" s="347"/>
      <c r="L387" s="347"/>
    </row>
    <row r="388" spans="1:12" ht="12.75">
      <c r="A388" s="347"/>
      <c r="B388" s="347"/>
      <c r="C388" s="347"/>
      <c r="D388" s="347"/>
      <c r="E388" s="347"/>
      <c r="F388" s="347"/>
      <c r="G388" s="347"/>
      <c r="H388" s="347"/>
      <c r="I388" s="347"/>
      <c r="J388" s="347"/>
      <c r="K388" s="347"/>
      <c r="L388" s="347"/>
    </row>
    <row r="389" spans="1:12" ht="12.75">
      <c r="A389" s="347"/>
      <c r="B389" s="347"/>
      <c r="C389" s="347"/>
      <c r="D389" s="347"/>
      <c r="E389" s="347"/>
      <c r="F389" s="347"/>
      <c r="G389" s="347"/>
      <c r="H389" s="347"/>
      <c r="I389" s="347"/>
      <c r="J389" s="347"/>
      <c r="K389" s="347"/>
      <c r="L389" s="347"/>
    </row>
    <row r="390" spans="1:12" ht="12.75">
      <c r="A390" s="347"/>
      <c r="B390" s="347"/>
      <c r="C390" s="347"/>
      <c r="D390" s="347"/>
      <c r="E390" s="347"/>
      <c r="F390" s="347"/>
      <c r="G390" s="347"/>
      <c r="H390" s="347"/>
      <c r="I390" s="347"/>
      <c r="J390" s="347"/>
      <c r="K390" s="347"/>
      <c r="L390" s="347"/>
    </row>
    <row r="391" spans="1:12" ht="12.75">
      <c r="A391" s="347"/>
      <c r="B391" s="347"/>
      <c r="C391" s="347"/>
      <c r="D391" s="347"/>
      <c r="E391" s="347"/>
      <c r="F391" s="347"/>
      <c r="G391" s="347"/>
      <c r="H391" s="347"/>
      <c r="I391" s="347"/>
      <c r="J391" s="347"/>
      <c r="K391" s="347"/>
      <c r="L391" s="347"/>
    </row>
    <row r="392" spans="1:12" ht="12.75">
      <c r="A392" s="347"/>
      <c r="B392" s="347"/>
      <c r="C392" s="347"/>
      <c r="D392" s="347"/>
      <c r="E392" s="347"/>
      <c r="F392" s="347"/>
      <c r="G392" s="347"/>
      <c r="H392" s="347"/>
      <c r="I392" s="347"/>
      <c r="J392" s="347"/>
      <c r="K392" s="347"/>
      <c r="L392" s="347"/>
    </row>
    <row r="393" spans="1:12" ht="12.75">
      <c r="A393" s="347"/>
      <c r="B393" s="347"/>
      <c r="C393" s="347"/>
      <c r="D393" s="347"/>
      <c r="E393" s="347"/>
      <c r="F393" s="347"/>
      <c r="G393" s="347"/>
      <c r="H393" s="347"/>
      <c r="I393" s="347"/>
      <c r="J393" s="347"/>
      <c r="K393" s="347"/>
      <c r="L393" s="347"/>
    </row>
    <row r="394" spans="1:12" ht="12.75">
      <c r="A394" s="347"/>
      <c r="B394" s="347"/>
      <c r="C394" s="347"/>
      <c r="D394" s="347"/>
      <c r="E394" s="347"/>
      <c r="F394" s="347"/>
      <c r="G394" s="347"/>
      <c r="H394" s="347"/>
      <c r="I394" s="347"/>
      <c r="J394" s="347"/>
      <c r="K394" s="347"/>
      <c r="L394" s="347"/>
    </row>
    <row r="395" spans="1:12" ht="12.75">
      <c r="A395" s="347"/>
      <c r="B395" s="347"/>
      <c r="C395" s="347"/>
      <c r="D395" s="347"/>
      <c r="E395" s="347"/>
      <c r="F395" s="347"/>
      <c r="G395" s="347"/>
      <c r="H395" s="347"/>
      <c r="I395" s="347"/>
      <c r="J395" s="347"/>
      <c r="K395" s="347"/>
      <c r="L395" s="347"/>
    </row>
    <row r="396" spans="1:12" ht="12.75">
      <c r="A396" s="347"/>
      <c r="B396" s="347"/>
      <c r="C396" s="347"/>
      <c r="D396" s="347"/>
      <c r="E396" s="347"/>
      <c r="F396" s="347"/>
      <c r="G396" s="347"/>
      <c r="H396" s="347"/>
      <c r="I396" s="347"/>
      <c r="J396" s="347"/>
      <c r="K396" s="347"/>
      <c r="L396" s="347"/>
    </row>
    <row r="397" spans="1:12" ht="12.75">
      <c r="A397" s="347"/>
      <c r="B397" s="347"/>
      <c r="C397" s="347"/>
      <c r="D397" s="347"/>
      <c r="E397" s="347"/>
      <c r="F397" s="347"/>
      <c r="G397" s="347"/>
      <c r="H397" s="347"/>
      <c r="I397" s="347"/>
      <c r="J397" s="347"/>
      <c r="K397" s="347"/>
      <c r="L397" s="347"/>
    </row>
    <row r="398" spans="1:12" ht="12.75">
      <c r="A398" s="347"/>
      <c r="B398" s="347"/>
      <c r="C398" s="347"/>
      <c r="D398" s="347"/>
      <c r="E398" s="347"/>
      <c r="F398" s="347"/>
      <c r="G398" s="347"/>
      <c r="H398" s="347"/>
      <c r="I398" s="347"/>
      <c r="J398" s="347"/>
      <c r="K398" s="347"/>
      <c r="L398" s="347"/>
    </row>
    <row r="399" spans="1:12" ht="12.75">
      <c r="A399" s="347"/>
      <c r="B399" s="347"/>
      <c r="C399" s="347"/>
      <c r="D399" s="347"/>
      <c r="E399" s="347"/>
      <c r="F399" s="347"/>
      <c r="G399" s="347"/>
      <c r="H399" s="347"/>
      <c r="I399" s="347"/>
      <c r="J399" s="347"/>
      <c r="K399" s="347"/>
      <c r="L399" s="347"/>
    </row>
    <row r="400" spans="1:12" ht="12.75">
      <c r="A400" s="347"/>
      <c r="B400" s="347"/>
      <c r="C400" s="347"/>
      <c r="D400" s="347"/>
      <c r="E400" s="347"/>
      <c r="F400" s="347"/>
      <c r="G400" s="347"/>
      <c r="H400" s="347"/>
      <c r="I400" s="347"/>
      <c r="J400" s="347"/>
      <c r="K400" s="347"/>
      <c r="L400" s="347"/>
    </row>
    <row r="401" spans="1:12" ht="12.75">
      <c r="A401" s="347"/>
      <c r="B401" s="347"/>
      <c r="C401" s="347"/>
      <c r="D401" s="347"/>
      <c r="E401" s="347"/>
      <c r="F401" s="347"/>
      <c r="G401" s="347"/>
      <c r="H401" s="347"/>
      <c r="I401" s="347"/>
      <c r="J401" s="347"/>
      <c r="K401" s="347"/>
      <c r="L401" s="347"/>
    </row>
    <row r="402" spans="1:12" ht="12.75">
      <c r="A402" s="347"/>
      <c r="B402" s="347"/>
      <c r="C402" s="347"/>
      <c r="D402" s="347"/>
      <c r="E402" s="347"/>
      <c r="F402" s="347"/>
      <c r="G402" s="347"/>
      <c r="H402" s="347"/>
      <c r="I402" s="347"/>
      <c r="J402" s="347"/>
      <c r="K402" s="347"/>
      <c r="L402" s="347"/>
    </row>
    <row r="403" spans="1:12" ht="12.75">
      <c r="A403" s="347"/>
      <c r="B403" s="347"/>
      <c r="C403" s="347"/>
      <c r="D403" s="347"/>
      <c r="E403" s="347"/>
      <c r="F403" s="347"/>
      <c r="G403" s="347"/>
      <c r="H403" s="347"/>
      <c r="I403" s="347"/>
      <c r="J403" s="347"/>
      <c r="K403" s="347"/>
      <c r="L403" s="347"/>
    </row>
    <row r="404" spans="1:12" ht="12.75">
      <c r="A404" s="347"/>
      <c r="B404" s="347"/>
      <c r="C404" s="347"/>
      <c r="D404" s="347"/>
      <c r="E404" s="347"/>
      <c r="F404" s="347"/>
      <c r="G404" s="347"/>
      <c r="H404" s="347"/>
      <c r="I404" s="347"/>
      <c r="J404" s="347"/>
      <c r="K404" s="347"/>
      <c r="L404" s="347"/>
    </row>
    <row r="405" spans="1:12" ht="12.75">
      <c r="A405" s="347"/>
      <c r="B405" s="347"/>
      <c r="C405" s="347"/>
      <c r="D405" s="347"/>
      <c r="E405" s="347"/>
      <c r="F405" s="347"/>
      <c r="G405" s="347"/>
      <c r="H405" s="347"/>
      <c r="I405" s="347"/>
      <c r="J405" s="347"/>
      <c r="K405" s="347"/>
      <c r="L405" s="347"/>
    </row>
    <row r="406" spans="1:12" ht="12.75">
      <c r="A406" s="347"/>
      <c r="B406" s="347"/>
      <c r="C406" s="347"/>
      <c r="D406" s="347"/>
      <c r="E406" s="347"/>
      <c r="F406" s="347"/>
      <c r="G406" s="347"/>
      <c r="H406" s="347"/>
      <c r="I406" s="347"/>
      <c r="J406" s="347"/>
      <c r="K406" s="347"/>
      <c r="L406" s="347"/>
    </row>
    <row r="407" spans="1:12" ht="12.75">
      <c r="A407" s="347"/>
      <c r="B407" s="347"/>
      <c r="C407" s="347"/>
      <c r="D407" s="347"/>
      <c r="E407" s="347"/>
      <c r="F407" s="347"/>
      <c r="G407" s="347"/>
      <c r="H407" s="347"/>
      <c r="I407" s="347"/>
      <c r="J407" s="347"/>
      <c r="K407" s="347"/>
      <c r="L407" s="347"/>
    </row>
    <row r="408" spans="1:12" ht="12.75">
      <c r="A408" s="347"/>
      <c r="B408" s="347"/>
      <c r="C408" s="347"/>
      <c r="D408" s="347"/>
      <c r="E408" s="347"/>
      <c r="F408" s="347"/>
      <c r="G408" s="347"/>
      <c r="H408" s="347"/>
      <c r="I408" s="347"/>
      <c r="J408" s="347"/>
      <c r="K408" s="347"/>
      <c r="L408" s="347"/>
    </row>
    <row r="409" spans="1:12" ht="12.75">
      <c r="A409" s="347"/>
      <c r="B409" s="347"/>
      <c r="C409" s="347"/>
      <c r="D409" s="347"/>
      <c r="E409" s="347"/>
      <c r="F409" s="347"/>
      <c r="G409" s="347"/>
      <c r="H409" s="347"/>
      <c r="I409" s="347"/>
      <c r="J409" s="347"/>
      <c r="K409" s="347"/>
      <c r="L409" s="347"/>
    </row>
    <row r="410" spans="1:12" ht="12.75">
      <c r="A410" s="347"/>
      <c r="B410" s="347"/>
      <c r="C410" s="347"/>
      <c r="D410" s="347"/>
      <c r="E410" s="347"/>
      <c r="F410" s="347"/>
      <c r="G410" s="347"/>
      <c r="H410" s="347"/>
      <c r="I410" s="347"/>
      <c r="J410" s="347"/>
      <c r="K410" s="347"/>
      <c r="L410" s="347"/>
    </row>
    <row r="411" spans="1:12" ht="12.75">
      <c r="A411" s="347"/>
      <c r="B411" s="347"/>
      <c r="C411" s="347"/>
      <c r="D411" s="347"/>
      <c r="E411" s="347"/>
      <c r="F411" s="347"/>
      <c r="G411" s="347"/>
      <c r="H411" s="347"/>
      <c r="I411" s="347"/>
      <c r="J411" s="347"/>
      <c r="K411" s="347"/>
      <c r="L411" s="347"/>
    </row>
    <row r="412" spans="1:12" ht="12.75">
      <c r="A412" s="347"/>
      <c r="B412" s="347"/>
      <c r="C412" s="347"/>
      <c r="D412" s="347"/>
      <c r="E412" s="347"/>
      <c r="F412" s="347"/>
      <c r="G412" s="347"/>
      <c r="H412" s="347"/>
      <c r="I412" s="347"/>
      <c r="J412" s="347"/>
      <c r="K412" s="347"/>
      <c r="L412" s="347"/>
    </row>
    <row r="413" spans="1:12" ht="12.75">
      <c r="A413" s="347"/>
      <c r="B413" s="347"/>
      <c r="C413" s="347"/>
      <c r="D413" s="347"/>
      <c r="E413" s="347"/>
      <c r="F413" s="347"/>
      <c r="G413" s="347"/>
      <c r="H413" s="347"/>
      <c r="I413" s="347"/>
      <c r="J413" s="347"/>
      <c r="K413" s="347"/>
      <c r="L413" s="347"/>
    </row>
    <row r="414" spans="1:12" ht="12.75">
      <c r="A414" s="347"/>
      <c r="B414" s="347"/>
      <c r="C414" s="347"/>
      <c r="D414" s="347"/>
      <c r="E414" s="347"/>
      <c r="F414" s="347"/>
      <c r="G414" s="347"/>
      <c r="H414" s="347"/>
      <c r="I414" s="347"/>
      <c r="J414" s="347"/>
      <c r="K414" s="347"/>
      <c r="L414" s="347"/>
    </row>
    <row r="415" spans="1:12" ht="12.75">
      <c r="A415" s="347"/>
      <c r="B415" s="347"/>
      <c r="C415" s="347"/>
      <c r="D415" s="347"/>
      <c r="E415" s="347"/>
      <c r="F415" s="347"/>
      <c r="G415" s="347"/>
      <c r="H415" s="347"/>
      <c r="I415" s="347"/>
      <c r="J415" s="347"/>
      <c r="K415" s="347"/>
      <c r="L415" s="347"/>
    </row>
    <row r="416" spans="1:12" ht="12.75">
      <c r="A416" s="347"/>
      <c r="B416" s="347"/>
      <c r="C416" s="347"/>
      <c r="D416" s="347"/>
      <c r="E416" s="347"/>
      <c r="F416" s="347"/>
      <c r="G416" s="347"/>
      <c r="H416" s="347"/>
      <c r="I416" s="347"/>
      <c r="J416" s="347"/>
      <c r="K416" s="347"/>
      <c r="L416" s="347"/>
    </row>
    <row r="417" spans="1:12" ht="12.75">
      <c r="A417" s="347"/>
      <c r="B417" s="347"/>
      <c r="C417" s="347"/>
      <c r="D417" s="347"/>
      <c r="E417" s="347"/>
      <c r="F417" s="347"/>
      <c r="G417" s="347"/>
      <c r="H417" s="347"/>
      <c r="I417" s="347"/>
      <c r="J417" s="347"/>
      <c r="K417" s="347"/>
      <c r="L417" s="347"/>
    </row>
    <row r="418" spans="1:12" ht="12.75">
      <c r="A418" s="347"/>
      <c r="B418" s="347"/>
      <c r="C418" s="347"/>
      <c r="D418" s="347"/>
      <c r="E418" s="347"/>
      <c r="F418" s="347"/>
      <c r="G418" s="347"/>
      <c r="H418" s="347"/>
      <c r="I418" s="347"/>
      <c r="J418" s="347"/>
      <c r="K418" s="347"/>
      <c r="L418" s="347"/>
    </row>
    <row r="419" spans="1:12" ht="12.75">
      <c r="A419" s="347"/>
      <c r="B419" s="347"/>
      <c r="C419" s="347"/>
      <c r="D419" s="347"/>
      <c r="E419" s="347"/>
      <c r="F419" s="347"/>
      <c r="G419" s="347"/>
      <c r="H419" s="347"/>
      <c r="I419" s="347"/>
      <c r="J419" s="347"/>
      <c r="K419" s="347"/>
      <c r="L419" s="347"/>
    </row>
    <row r="420" spans="1:12" ht="12.75">
      <c r="A420" s="347"/>
      <c r="B420" s="347"/>
      <c r="C420" s="347"/>
      <c r="D420" s="347"/>
      <c r="E420" s="347"/>
      <c r="F420" s="347"/>
      <c r="G420" s="347"/>
      <c r="H420" s="347"/>
      <c r="I420" s="347"/>
      <c r="J420" s="347"/>
      <c r="K420" s="347"/>
      <c r="L420" s="347"/>
    </row>
    <row r="421" spans="1:12" ht="12.75">
      <c r="A421" s="347"/>
      <c r="B421" s="347"/>
      <c r="C421" s="347"/>
      <c r="D421" s="347"/>
      <c r="E421" s="347"/>
      <c r="F421" s="347"/>
      <c r="G421" s="347"/>
      <c r="H421" s="347"/>
      <c r="I421" s="347"/>
      <c r="J421" s="347"/>
      <c r="K421" s="347"/>
      <c r="L421" s="347"/>
    </row>
    <row r="422" spans="1:12" ht="12.75">
      <c r="A422" s="347"/>
      <c r="B422" s="347"/>
      <c r="C422" s="347"/>
      <c r="D422" s="347"/>
      <c r="E422" s="347"/>
      <c r="F422" s="347"/>
      <c r="G422" s="347"/>
      <c r="H422" s="347"/>
      <c r="I422" s="347"/>
      <c r="J422" s="347"/>
      <c r="K422" s="347"/>
      <c r="L422" s="347"/>
    </row>
    <row r="423" spans="1:12" ht="12.75">
      <c r="A423" s="347"/>
      <c r="B423" s="347"/>
      <c r="C423" s="347"/>
      <c r="D423" s="347"/>
      <c r="E423" s="347"/>
      <c r="F423" s="347"/>
      <c r="G423" s="347"/>
      <c r="H423" s="347"/>
      <c r="I423" s="347"/>
      <c r="J423" s="347"/>
      <c r="K423" s="347"/>
      <c r="L423" s="347"/>
    </row>
    <row r="424" spans="1:12" ht="12.75">
      <c r="A424" s="347"/>
      <c r="B424" s="347"/>
      <c r="C424" s="347"/>
      <c r="D424" s="347"/>
      <c r="E424" s="347"/>
      <c r="F424" s="347"/>
      <c r="G424" s="347"/>
      <c r="H424" s="347"/>
      <c r="I424" s="347"/>
      <c r="J424" s="347"/>
      <c r="K424" s="347"/>
      <c r="L424" s="347"/>
    </row>
    <row r="425" spans="1:12" ht="12.75">
      <c r="A425" s="347"/>
      <c r="B425" s="347"/>
      <c r="C425" s="347"/>
      <c r="D425" s="347"/>
      <c r="E425" s="347"/>
      <c r="F425" s="347"/>
      <c r="G425" s="347"/>
      <c r="H425" s="347"/>
      <c r="I425" s="347"/>
      <c r="J425" s="347"/>
      <c r="K425" s="347"/>
      <c r="L425" s="347"/>
    </row>
    <row r="426" spans="1:12" ht="12.75">
      <c r="A426" s="347"/>
      <c r="B426" s="347"/>
      <c r="C426" s="347"/>
      <c r="D426" s="347"/>
      <c r="E426" s="347"/>
      <c r="F426" s="347"/>
      <c r="G426" s="347"/>
      <c r="H426" s="347"/>
      <c r="I426" s="347"/>
      <c r="J426" s="347"/>
      <c r="K426" s="347"/>
      <c r="L426" s="347"/>
    </row>
    <row r="427" spans="1:12" ht="12.75">
      <c r="A427" s="347"/>
      <c r="B427" s="347"/>
      <c r="C427" s="347"/>
      <c r="D427" s="347"/>
      <c r="E427" s="347"/>
      <c r="F427" s="347"/>
      <c r="G427" s="347"/>
      <c r="H427" s="347"/>
      <c r="I427" s="347"/>
      <c r="J427" s="347"/>
      <c r="K427" s="347"/>
      <c r="L427" s="347"/>
    </row>
    <row r="428" spans="1:12" ht="12.75">
      <c r="A428" s="347"/>
      <c r="B428" s="347"/>
      <c r="C428" s="347"/>
      <c r="D428" s="347"/>
      <c r="E428" s="347"/>
      <c r="F428" s="347"/>
      <c r="G428" s="347"/>
      <c r="H428" s="347"/>
      <c r="I428" s="347"/>
      <c r="J428" s="347"/>
      <c r="K428" s="347"/>
      <c r="L428" s="347"/>
    </row>
    <row r="429" spans="1:12" ht="12.75">
      <c r="A429" s="347"/>
      <c r="B429" s="347"/>
      <c r="C429" s="347"/>
      <c r="D429" s="347"/>
      <c r="E429" s="347"/>
      <c r="F429" s="347"/>
      <c r="G429" s="347"/>
      <c r="H429" s="347"/>
      <c r="I429" s="347"/>
      <c r="J429" s="347"/>
      <c r="K429" s="347"/>
      <c r="L429" s="347"/>
    </row>
    <row r="430" spans="1:12" ht="12.75">
      <c r="A430" s="347"/>
      <c r="B430" s="347"/>
      <c r="C430" s="347"/>
      <c r="D430" s="347"/>
      <c r="E430" s="347"/>
      <c r="F430" s="347"/>
      <c r="G430" s="347"/>
      <c r="H430" s="347"/>
      <c r="I430" s="347"/>
      <c r="J430" s="347"/>
      <c r="K430" s="347"/>
      <c r="L430" s="347"/>
    </row>
    <row r="431" spans="1:12" ht="12.75">
      <c r="A431" s="347"/>
      <c r="B431" s="347"/>
      <c r="C431" s="347"/>
      <c r="D431" s="347"/>
      <c r="E431" s="347"/>
      <c r="F431" s="347"/>
      <c r="G431" s="347"/>
      <c r="H431" s="347"/>
      <c r="I431" s="347"/>
      <c r="J431" s="347"/>
      <c r="K431" s="347"/>
      <c r="L431" s="347"/>
    </row>
    <row r="432" spans="1:12" ht="12.75">
      <c r="A432" s="347"/>
      <c r="B432" s="347"/>
      <c r="C432" s="347"/>
      <c r="D432" s="347"/>
      <c r="E432" s="347"/>
      <c r="F432" s="347"/>
      <c r="G432" s="347"/>
      <c r="H432" s="347"/>
      <c r="I432" s="347"/>
      <c r="J432" s="347"/>
      <c r="K432" s="347"/>
      <c r="L432" s="347"/>
    </row>
    <row r="433" spans="1:12" ht="12.75">
      <c r="A433" s="347"/>
      <c r="B433" s="347"/>
      <c r="C433" s="347"/>
      <c r="D433" s="347"/>
      <c r="E433" s="347"/>
      <c r="F433" s="347"/>
      <c r="G433" s="347"/>
      <c r="H433" s="347"/>
      <c r="I433" s="347"/>
      <c r="J433" s="347"/>
      <c r="K433" s="347"/>
      <c r="L433" s="347"/>
    </row>
    <row r="434" spans="1:12" ht="12.75">
      <c r="A434" s="347"/>
      <c r="B434" s="347"/>
      <c r="C434" s="347"/>
      <c r="D434" s="347"/>
      <c r="E434" s="347"/>
      <c r="F434" s="347"/>
      <c r="G434" s="347"/>
      <c r="H434" s="347"/>
      <c r="I434" s="347"/>
      <c r="J434" s="347"/>
      <c r="K434" s="347"/>
      <c r="L434" s="347"/>
    </row>
    <row r="435" spans="1:12" ht="12.75">
      <c r="A435" s="347"/>
      <c r="B435" s="347"/>
      <c r="C435" s="347"/>
      <c r="D435" s="347"/>
      <c r="E435" s="347"/>
      <c r="F435" s="347"/>
      <c r="G435" s="347"/>
      <c r="H435" s="347"/>
      <c r="I435" s="347"/>
      <c r="J435" s="347"/>
      <c r="K435" s="347"/>
      <c r="L435" s="347"/>
    </row>
    <row r="436" spans="1:12" ht="12.75">
      <c r="A436" s="347"/>
      <c r="B436" s="347"/>
      <c r="C436" s="347"/>
      <c r="D436" s="347"/>
      <c r="E436" s="347"/>
      <c r="F436" s="347"/>
      <c r="G436" s="347"/>
      <c r="H436" s="347"/>
      <c r="I436" s="347"/>
      <c r="J436" s="347"/>
      <c r="K436" s="347"/>
      <c r="L436" s="347"/>
    </row>
    <row r="437" spans="1:12" ht="12.75">
      <c r="A437" s="347"/>
      <c r="B437" s="347"/>
      <c r="C437" s="347"/>
      <c r="D437" s="347"/>
      <c r="E437" s="347"/>
      <c r="F437" s="347"/>
      <c r="G437" s="347"/>
      <c r="H437" s="347"/>
      <c r="I437" s="347"/>
      <c r="J437" s="347"/>
      <c r="K437" s="347"/>
      <c r="L437" s="347"/>
    </row>
    <row r="438" spans="1:12" ht="12.75">
      <c r="A438" s="347"/>
      <c r="B438" s="347"/>
      <c r="C438" s="347"/>
      <c r="D438" s="347"/>
      <c r="E438" s="347"/>
      <c r="F438" s="347"/>
      <c r="G438" s="347"/>
      <c r="H438" s="347"/>
      <c r="I438" s="347"/>
      <c r="J438" s="347"/>
      <c r="K438" s="347"/>
      <c r="L438" s="347"/>
    </row>
    <row r="439" spans="1:12" ht="12.75">
      <c r="A439" s="347"/>
      <c r="B439" s="347"/>
      <c r="C439" s="347"/>
      <c r="D439" s="347"/>
      <c r="E439" s="347"/>
      <c r="F439" s="347"/>
      <c r="G439" s="347"/>
      <c r="H439" s="347"/>
      <c r="I439" s="347"/>
      <c r="J439" s="347"/>
      <c r="K439" s="347"/>
      <c r="L439" s="347"/>
    </row>
    <row r="440" spans="1:12" ht="12.75">
      <c r="A440" s="347"/>
      <c r="B440" s="347"/>
      <c r="C440" s="347"/>
      <c r="D440" s="347"/>
      <c r="E440" s="347"/>
      <c r="F440" s="347"/>
      <c r="G440" s="347"/>
      <c r="H440" s="347"/>
      <c r="I440" s="347"/>
      <c r="J440" s="347"/>
      <c r="K440" s="347"/>
      <c r="L440" s="347"/>
    </row>
    <row r="441" spans="1:12" ht="12.75">
      <c r="A441" s="347"/>
      <c r="B441" s="347"/>
      <c r="C441" s="347"/>
      <c r="D441" s="347"/>
      <c r="E441" s="347"/>
      <c r="F441" s="347"/>
      <c r="G441" s="347"/>
      <c r="H441" s="347"/>
      <c r="I441" s="347"/>
      <c r="J441" s="347"/>
      <c r="K441" s="347"/>
      <c r="L441" s="347"/>
    </row>
  </sheetData>
  <sheetProtection/>
  <mergeCells count="15">
    <mergeCell ref="J8:J10"/>
    <mergeCell ref="K8:K10"/>
    <mergeCell ref="D7:H7"/>
    <mergeCell ref="I7:K7"/>
    <mergeCell ref="A3:L3"/>
    <mergeCell ref="A4:L4"/>
    <mergeCell ref="A5:L5"/>
    <mergeCell ref="L7:L10"/>
    <mergeCell ref="D8:D10"/>
    <mergeCell ref="E8:E10"/>
    <mergeCell ref="F8:F10"/>
    <mergeCell ref="G8:G10"/>
    <mergeCell ref="H8:H10"/>
    <mergeCell ref="I8:I10"/>
    <mergeCell ref="C7:C10"/>
  </mergeCells>
  <printOptions horizontalCentered="1"/>
  <pageMargins left="0.3937007874015748" right="0.3937007874015748" top="0.5905511811023623" bottom="0.5905511811023623" header="0.5118110236220472" footer="0.5118110236220472"/>
  <pageSetup horizontalDpi="600" verticalDpi="600" orientation="portrait" paperSize="9" scale="53" r:id="rId1"/>
  <headerFooter alignWithMargins="0">
    <oddFooter>&amp;C&amp;P. oldal</oddFooter>
  </headerFooter>
  <rowBreaks count="2" manualBreakCount="2">
    <brk id="101" max="11" man="1"/>
    <brk id="202" max="11" man="1"/>
  </rowBreaks>
</worksheet>
</file>

<file path=xl/worksheets/sheet8.xml><?xml version="1.0" encoding="utf-8"?>
<worksheet xmlns="http://schemas.openxmlformats.org/spreadsheetml/2006/main" xmlns:r="http://schemas.openxmlformats.org/officeDocument/2006/relationships">
  <dimension ref="A1:O215"/>
  <sheetViews>
    <sheetView zoomScalePageLayoutView="0" workbookViewId="0" topLeftCell="A1">
      <selection activeCell="A1" sqref="A1"/>
    </sheetView>
  </sheetViews>
  <sheetFormatPr defaultColWidth="9.140625" defaultRowHeight="12.75"/>
  <cols>
    <col min="1" max="1" width="42.421875" style="176" customWidth="1"/>
    <col min="2" max="2" width="14.140625" style="176" customWidth="1"/>
    <col min="3" max="3" width="9.57421875" style="176" customWidth="1"/>
    <col min="4" max="4" width="9.8515625" style="176" bestFit="1" customWidth="1"/>
    <col min="5" max="5" width="11.00390625" style="176" customWidth="1"/>
    <col min="6" max="7" width="9.7109375" style="176" customWidth="1"/>
    <col min="8" max="8" width="13.140625" style="176" customWidth="1"/>
    <col min="9" max="9" width="11.421875" style="176" customWidth="1"/>
    <col min="10" max="10" width="9.7109375" style="176" customWidth="1"/>
    <col min="11" max="12" width="10.7109375" style="176" customWidth="1"/>
    <col min="13" max="13" width="9.8515625" style="0" bestFit="1" customWidth="1"/>
  </cols>
  <sheetData>
    <row r="1" spans="1:12" ht="15.75">
      <c r="A1" s="327" t="s">
        <v>769</v>
      </c>
      <c r="B1" s="327"/>
      <c r="C1" s="327"/>
      <c r="D1" s="327"/>
      <c r="E1" s="327"/>
      <c r="F1" s="327"/>
      <c r="G1" s="327"/>
      <c r="H1" s="327"/>
      <c r="I1" s="327"/>
      <c r="J1" s="315"/>
      <c r="K1" s="315"/>
      <c r="L1" s="315"/>
    </row>
    <row r="2" spans="1:12" ht="15.75">
      <c r="A2" s="327"/>
      <c r="B2" s="327"/>
      <c r="C2" s="327"/>
      <c r="D2" s="327"/>
      <c r="E2" s="327"/>
      <c r="F2" s="327"/>
      <c r="G2" s="327"/>
      <c r="H2" s="327"/>
      <c r="I2" s="327"/>
      <c r="J2" s="315"/>
      <c r="K2" s="315"/>
      <c r="L2" s="315"/>
    </row>
    <row r="3" spans="1:12" ht="15.75">
      <c r="A3" s="780" t="s">
        <v>36</v>
      </c>
      <c r="B3" s="781"/>
      <c r="C3" s="781"/>
      <c r="D3" s="781"/>
      <c r="E3" s="781"/>
      <c r="F3" s="781"/>
      <c r="G3" s="781"/>
      <c r="H3" s="781"/>
      <c r="I3" s="781"/>
      <c r="J3" s="781"/>
      <c r="K3" s="781"/>
      <c r="L3" s="781"/>
    </row>
    <row r="4" spans="1:12" ht="15.75">
      <c r="A4" s="780" t="s">
        <v>551</v>
      </c>
      <c r="B4" s="781"/>
      <c r="C4" s="781"/>
      <c r="D4" s="781"/>
      <c r="E4" s="781"/>
      <c r="F4" s="781"/>
      <c r="G4" s="781"/>
      <c r="H4" s="781"/>
      <c r="I4" s="781"/>
      <c r="J4" s="781"/>
      <c r="K4" s="781"/>
      <c r="L4" s="781"/>
    </row>
    <row r="5" spans="1:12" ht="15.75">
      <c r="A5" s="780" t="s">
        <v>20</v>
      </c>
      <c r="B5" s="781"/>
      <c r="C5" s="781"/>
      <c r="D5" s="781"/>
      <c r="E5" s="781"/>
      <c r="F5" s="781"/>
      <c r="G5" s="781"/>
      <c r="H5" s="781"/>
      <c r="I5" s="781"/>
      <c r="J5" s="781"/>
      <c r="K5" s="781"/>
      <c r="L5" s="781"/>
    </row>
    <row r="6" spans="1:12" ht="12.75">
      <c r="A6" s="315"/>
      <c r="B6" s="315"/>
      <c r="C6" s="315"/>
      <c r="D6" s="315"/>
      <c r="E6" s="315"/>
      <c r="F6" s="315"/>
      <c r="G6" s="315"/>
      <c r="H6" s="315"/>
      <c r="I6" s="315"/>
      <c r="J6" s="315" t="s">
        <v>28</v>
      </c>
      <c r="K6" s="315"/>
      <c r="L6" s="315"/>
    </row>
    <row r="7" spans="1:12" ht="12.75" customHeight="1">
      <c r="A7" s="317"/>
      <c r="B7" s="317"/>
      <c r="C7" s="724" t="s">
        <v>299</v>
      </c>
      <c r="D7" s="776" t="s">
        <v>40</v>
      </c>
      <c r="E7" s="777"/>
      <c r="F7" s="777"/>
      <c r="G7" s="777"/>
      <c r="H7" s="777"/>
      <c r="I7" s="776" t="s">
        <v>41</v>
      </c>
      <c r="J7" s="778"/>
      <c r="K7" s="779"/>
      <c r="L7" s="724" t="s">
        <v>191</v>
      </c>
    </row>
    <row r="8" spans="1:12" ht="12.75" customHeight="1">
      <c r="A8" s="318" t="s">
        <v>39</v>
      </c>
      <c r="B8" s="318"/>
      <c r="C8" s="725"/>
      <c r="D8" s="724" t="s">
        <v>83</v>
      </c>
      <c r="E8" s="724" t="s">
        <v>84</v>
      </c>
      <c r="F8" s="724" t="s">
        <v>106</v>
      </c>
      <c r="G8" s="770" t="s">
        <v>210</v>
      </c>
      <c r="H8" s="727" t="s">
        <v>186</v>
      </c>
      <c r="I8" s="724" t="s">
        <v>44</v>
      </c>
      <c r="J8" s="724" t="s">
        <v>43</v>
      </c>
      <c r="K8" s="773" t="s">
        <v>219</v>
      </c>
      <c r="L8" s="725"/>
    </row>
    <row r="9" spans="1:12" ht="12.75">
      <c r="A9" s="318" t="s">
        <v>42</v>
      </c>
      <c r="B9" s="318"/>
      <c r="C9" s="725"/>
      <c r="D9" s="725"/>
      <c r="E9" s="725"/>
      <c r="F9" s="725"/>
      <c r="G9" s="771"/>
      <c r="H9" s="782"/>
      <c r="I9" s="725"/>
      <c r="J9" s="725"/>
      <c r="K9" s="774"/>
      <c r="L9" s="725"/>
    </row>
    <row r="10" spans="1:12" ht="12.75">
      <c r="A10" s="319"/>
      <c r="B10" s="319"/>
      <c r="C10" s="726"/>
      <c r="D10" s="726"/>
      <c r="E10" s="726"/>
      <c r="F10" s="726"/>
      <c r="G10" s="772"/>
      <c r="H10" s="783"/>
      <c r="I10" s="726"/>
      <c r="J10" s="726"/>
      <c r="K10" s="775"/>
      <c r="L10" s="726"/>
    </row>
    <row r="11" spans="1:12" ht="12.75">
      <c r="A11" s="331" t="s">
        <v>8</v>
      </c>
      <c r="B11" s="331"/>
      <c r="C11" s="576" t="s">
        <v>9</v>
      </c>
      <c r="D11" s="577" t="s">
        <v>10</v>
      </c>
      <c r="E11" s="576" t="s">
        <v>11</v>
      </c>
      <c r="F11" s="577" t="s">
        <v>12</v>
      </c>
      <c r="G11" s="576" t="s">
        <v>13</v>
      </c>
      <c r="H11" s="578" t="s">
        <v>14</v>
      </c>
      <c r="I11" s="577" t="s">
        <v>16</v>
      </c>
      <c r="J11" s="577" t="s">
        <v>17</v>
      </c>
      <c r="K11" s="579" t="s">
        <v>18</v>
      </c>
      <c r="L11" s="353" t="s">
        <v>19</v>
      </c>
    </row>
    <row r="12" spans="1:12" ht="12.75">
      <c r="A12" s="320" t="s">
        <v>220</v>
      </c>
      <c r="B12" s="339"/>
      <c r="C12" s="354"/>
      <c r="D12" s="355"/>
      <c r="E12" s="355"/>
      <c r="F12" s="355"/>
      <c r="G12" s="355"/>
      <c r="H12" s="355"/>
      <c r="I12" s="355"/>
      <c r="J12" s="355"/>
      <c r="K12" s="355"/>
      <c r="L12" s="361"/>
    </row>
    <row r="13" spans="1:12" ht="12.75">
      <c r="A13" s="322" t="s">
        <v>46</v>
      </c>
      <c r="B13" s="336" t="s">
        <v>166</v>
      </c>
      <c r="C13" s="456">
        <f>SUM(D13:L13)</f>
        <v>276052</v>
      </c>
      <c r="D13" s="355">
        <v>190211</v>
      </c>
      <c r="E13" s="355">
        <v>36141</v>
      </c>
      <c r="F13" s="355">
        <v>43237</v>
      </c>
      <c r="G13" s="355"/>
      <c r="H13" s="355"/>
      <c r="I13" s="355">
        <v>6463</v>
      </c>
      <c r="J13" s="355">
        <v>0</v>
      </c>
      <c r="K13" s="355">
        <v>0</v>
      </c>
      <c r="L13" s="355">
        <v>0</v>
      </c>
    </row>
    <row r="14" spans="1:12" ht="12.75">
      <c r="A14" s="322" t="s">
        <v>526</v>
      </c>
      <c r="B14" s="336"/>
      <c r="C14" s="456">
        <f>SUM(D14:L14)</f>
        <v>279942</v>
      </c>
      <c r="D14" s="355">
        <v>191285</v>
      </c>
      <c r="E14" s="355">
        <v>36350</v>
      </c>
      <c r="F14" s="355">
        <v>45844</v>
      </c>
      <c r="G14" s="355"/>
      <c r="H14" s="355"/>
      <c r="I14" s="355">
        <v>6463</v>
      </c>
      <c r="J14" s="355"/>
      <c r="K14" s="355"/>
      <c r="L14" s="355"/>
    </row>
    <row r="15" spans="1:12" ht="12.75">
      <c r="A15" s="322" t="s">
        <v>589</v>
      </c>
      <c r="B15" s="336"/>
      <c r="C15" s="456">
        <f aca="true" t="shared" si="0" ref="C15:C26">SUM(D15:L15)</f>
        <v>272</v>
      </c>
      <c r="D15" s="355"/>
      <c r="E15" s="355"/>
      <c r="F15" s="355">
        <v>272</v>
      </c>
      <c r="G15" s="355"/>
      <c r="H15" s="355"/>
      <c r="I15" s="355"/>
      <c r="J15" s="355"/>
      <c r="K15" s="355"/>
      <c r="L15" s="355"/>
    </row>
    <row r="16" spans="1:12" ht="12.75">
      <c r="A16" s="322" t="s">
        <v>617</v>
      </c>
      <c r="B16" s="336"/>
      <c r="C16" s="456">
        <f t="shared" si="0"/>
        <v>97</v>
      </c>
      <c r="D16" s="355">
        <v>80</v>
      </c>
      <c r="E16" s="355">
        <v>17</v>
      </c>
      <c r="F16" s="355"/>
      <c r="G16" s="355"/>
      <c r="H16" s="355"/>
      <c r="I16" s="355"/>
      <c r="J16" s="355"/>
      <c r="K16" s="355"/>
      <c r="L16" s="355"/>
    </row>
    <row r="17" spans="1:12" ht="12.75">
      <c r="A17" s="322" t="s">
        <v>623</v>
      </c>
      <c r="B17" s="336"/>
      <c r="C17" s="456">
        <f t="shared" si="0"/>
        <v>2198</v>
      </c>
      <c r="D17" s="355">
        <v>1870</v>
      </c>
      <c r="E17" s="355">
        <v>328</v>
      </c>
      <c r="F17" s="355"/>
      <c r="G17" s="355"/>
      <c r="H17" s="355"/>
      <c r="I17" s="355"/>
      <c r="J17" s="355"/>
      <c r="K17" s="355"/>
      <c r="L17" s="355"/>
    </row>
    <row r="18" spans="1:12" ht="12.75">
      <c r="A18" s="322" t="s">
        <v>646</v>
      </c>
      <c r="B18" s="336"/>
      <c r="C18" s="456">
        <f t="shared" si="0"/>
        <v>2130</v>
      </c>
      <c r="D18" s="355"/>
      <c r="E18" s="355"/>
      <c r="F18" s="355">
        <v>2130</v>
      </c>
      <c r="G18" s="355"/>
      <c r="H18" s="355"/>
      <c r="I18" s="355"/>
      <c r="J18" s="355"/>
      <c r="K18" s="355"/>
      <c r="L18" s="355"/>
    </row>
    <row r="19" spans="1:12" ht="12.75">
      <c r="A19" s="322" t="s">
        <v>647</v>
      </c>
      <c r="B19" s="336"/>
      <c r="C19" s="456">
        <f t="shared" si="0"/>
        <v>150</v>
      </c>
      <c r="D19" s="355"/>
      <c r="E19" s="355"/>
      <c r="F19" s="355">
        <v>150</v>
      </c>
      <c r="G19" s="355"/>
      <c r="H19" s="355"/>
      <c r="I19" s="355"/>
      <c r="J19" s="355"/>
      <c r="K19" s="355"/>
      <c r="L19" s="355"/>
    </row>
    <row r="20" spans="1:12" ht="12.75">
      <c r="A20" s="322" t="s">
        <v>648</v>
      </c>
      <c r="B20" s="336"/>
      <c r="C20" s="456">
        <f t="shared" si="0"/>
        <v>720</v>
      </c>
      <c r="D20" s="355"/>
      <c r="E20" s="355"/>
      <c r="F20" s="355">
        <v>720</v>
      </c>
      <c r="G20" s="355"/>
      <c r="H20" s="355"/>
      <c r="I20" s="355"/>
      <c r="J20" s="355"/>
      <c r="K20" s="355"/>
      <c r="L20" s="355"/>
    </row>
    <row r="21" spans="1:12" ht="12.75">
      <c r="A21" s="322" t="s">
        <v>625</v>
      </c>
      <c r="B21" s="336"/>
      <c r="C21" s="456">
        <f t="shared" si="0"/>
        <v>220</v>
      </c>
      <c r="D21" s="355"/>
      <c r="E21" s="355"/>
      <c r="F21" s="355">
        <v>220</v>
      </c>
      <c r="G21" s="355"/>
      <c r="H21" s="355"/>
      <c r="I21" s="355"/>
      <c r="J21" s="355"/>
      <c r="K21" s="355"/>
      <c r="L21" s="355"/>
    </row>
    <row r="22" spans="1:12" ht="12.75">
      <c r="A22" s="322" t="s">
        <v>606</v>
      </c>
      <c r="B22" s="336"/>
      <c r="C22" s="456">
        <f t="shared" si="0"/>
        <v>4489</v>
      </c>
      <c r="D22" s="355">
        <v>3820</v>
      </c>
      <c r="E22" s="355">
        <v>669</v>
      </c>
      <c r="F22" s="355"/>
      <c r="G22" s="355"/>
      <c r="H22" s="355"/>
      <c r="I22" s="355"/>
      <c r="J22" s="355"/>
      <c r="K22" s="355"/>
      <c r="L22" s="355"/>
    </row>
    <row r="23" spans="1:12" ht="12.75">
      <c r="A23" s="322" t="s">
        <v>619</v>
      </c>
      <c r="B23" s="336"/>
      <c r="C23" s="456">
        <f t="shared" si="0"/>
        <v>946</v>
      </c>
      <c r="D23" s="355">
        <v>805</v>
      </c>
      <c r="E23" s="355">
        <v>141</v>
      </c>
      <c r="F23" s="355"/>
      <c r="G23" s="355"/>
      <c r="H23" s="355"/>
      <c r="I23" s="355"/>
      <c r="J23" s="355"/>
      <c r="K23" s="355"/>
      <c r="L23" s="355"/>
    </row>
    <row r="24" spans="1:12" ht="12.75">
      <c r="A24" s="322" t="s">
        <v>593</v>
      </c>
      <c r="B24" s="336"/>
      <c r="C24" s="456">
        <f t="shared" si="0"/>
        <v>560</v>
      </c>
      <c r="D24" s="355"/>
      <c r="E24" s="355"/>
      <c r="F24" s="355">
        <v>560</v>
      </c>
      <c r="G24" s="355"/>
      <c r="H24" s="355"/>
      <c r="I24" s="355"/>
      <c r="J24" s="355"/>
      <c r="K24" s="355"/>
      <c r="L24" s="355"/>
    </row>
    <row r="25" spans="1:12" ht="12.75">
      <c r="A25" s="322" t="s">
        <v>605</v>
      </c>
      <c r="B25" s="336"/>
      <c r="C25" s="456">
        <f t="shared" si="0"/>
        <v>387</v>
      </c>
      <c r="D25" s="355"/>
      <c r="E25" s="355"/>
      <c r="F25" s="355"/>
      <c r="G25" s="355"/>
      <c r="H25" s="355"/>
      <c r="I25" s="355">
        <v>387</v>
      </c>
      <c r="J25" s="355"/>
      <c r="K25" s="355"/>
      <c r="L25" s="355"/>
    </row>
    <row r="26" spans="1:12" ht="12.75">
      <c r="A26" s="322" t="s">
        <v>604</v>
      </c>
      <c r="B26" s="336"/>
      <c r="C26" s="456">
        <f t="shared" si="0"/>
        <v>471</v>
      </c>
      <c r="D26" s="355"/>
      <c r="E26" s="355"/>
      <c r="F26" s="355">
        <v>471</v>
      </c>
      <c r="G26" s="355"/>
      <c r="H26" s="355"/>
      <c r="I26" s="355"/>
      <c r="J26" s="355"/>
      <c r="K26" s="355"/>
      <c r="L26" s="355"/>
    </row>
    <row r="27" spans="1:12" ht="12.75">
      <c r="A27" s="322" t="s">
        <v>524</v>
      </c>
      <c r="B27" s="336"/>
      <c r="C27" s="456">
        <f aca="true" t="shared" si="1" ref="C27:L27">SUM(C15:C26)</f>
        <v>12640</v>
      </c>
      <c r="D27" s="456">
        <f t="shared" si="1"/>
        <v>6575</v>
      </c>
      <c r="E27" s="456">
        <f t="shared" si="1"/>
        <v>1155</v>
      </c>
      <c r="F27" s="456">
        <f t="shared" si="1"/>
        <v>4523</v>
      </c>
      <c r="G27" s="456">
        <f t="shared" si="1"/>
        <v>0</v>
      </c>
      <c r="H27" s="456">
        <f t="shared" si="1"/>
        <v>0</v>
      </c>
      <c r="I27" s="456">
        <f t="shared" si="1"/>
        <v>387</v>
      </c>
      <c r="J27" s="456">
        <f t="shared" si="1"/>
        <v>0</v>
      </c>
      <c r="K27" s="456">
        <f t="shared" si="1"/>
        <v>0</v>
      </c>
      <c r="L27" s="456">
        <f t="shared" si="1"/>
        <v>0</v>
      </c>
    </row>
    <row r="28" spans="1:12" ht="12.75">
      <c r="A28" s="323" t="s">
        <v>552</v>
      </c>
      <c r="B28" s="337"/>
      <c r="C28" s="457">
        <f aca="true" t="shared" si="2" ref="C28:L28">SUM(C14,C27)</f>
        <v>292582</v>
      </c>
      <c r="D28" s="457">
        <f t="shared" si="2"/>
        <v>197860</v>
      </c>
      <c r="E28" s="457">
        <f t="shared" si="2"/>
        <v>37505</v>
      </c>
      <c r="F28" s="457">
        <f t="shared" si="2"/>
        <v>50367</v>
      </c>
      <c r="G28" s="457">
        <f t="shared" si="2"/>
        <v>0</v>
      </c>
      <c r="H28" s="457">
        <f t="shared" si="2"/>
        <v>0</v>
      </c>
      <c r="I28" s="457">
        <f t="shared" si="2"/>
        <v>6850</v>
      </c>
      <c r="J28" s="457">
        <f t="shared" si="2"/>
        <v>0</v>
      </c>
      <c r="K28" s="457">
        <f t="shared" si="2"/>
        <v>0</v>
      </c>
      <c r="L28" s="457">
        <f t="shared" si="2"/>
        <v>0</v>
      </c>
    </row>
    <row r="29" spans="1:12" ht="12.75">
      <c r="A29" s="320" t="s">
        <v>221</v>
      </c>
      <c r="B29" s="318"/>
      <c r="C29" s="458"/>
      <c r="D29" s="357"/>
      <c r="E29" s="355"/>
      <c r="F29" s="355"/>
      <c r="G29" s="355"/>
      <c r="H29" s="355"/>
      <c r="I29" s="357"/>
      <c r="J29" s="355"/>
      <c r="K29" s="355"/>
      <c r="L29" s="355"/>
    </row>
    <row r="30" spans="1:12" ht="12.75">
      <c r="A30" s="322" t="s">
        <v>35</v>
      </c>
      <c r="B30" s="336" t="s">
        <v>166</v>
      </c>
      <c r="C30" s="456">
        <f>SUM(D30:L30)</f>
        <v>0</v>
      </c>
      <c r="D30" s="355">
        <v>0</v>
      </c>
      <c r="E30" s="355">
        <v>0</v>
      </c>
      <c r="F30" s="355">
        <v>0</v>
      </c>
      <c r="G30" s="355">
        <v>0</v>
      </c>
      <c r="H30" s="355">
        <v>0</v>
      </c>
      <c r="I30" s="357">
        <v>0</v>
      </c>
      <c r="J30" s="355">
        <v>0</v>
      </c>
      <c r="K30" s="355">
        <v>0</v>
      </c>
      <c r="L30" s="355">
        <v>0</v>
      </c>
    </row>
    <row r="31" spans="1:12" ht="12.75">
      <c r="A31" s="322" t="s">
        <v>526</v>
      </c>
      <c r="B31" s="336"/>
      <c r="C31" s="456">
        <f>SUM(D31:L31)</f>
        <v>4219</v>
      </c>
      <c r="D31" s="355">
        <v>3340</v>
      </c>
      <c r="E31" s="355">
        <v>684</v>
      </c>
      <c r="F31" s="355">
        <v>195</v>
      </c>
      <c r="G31" s="355"/>
      <c r="H31" s="355"/>
      <c r="I31" s="357"/>
      <c r="J31" s="355"/>
      <c r="K31" s="355"/>
      <c r="L31" s="355"/>
    </row>
    <row r="32" spans="1:12" ht="12.75">
      <c r="A32" s="322" t="s">
        <v>622</v>
      </c>
      <c r="B32" s="336"/>
      <c r="C32" s="456">
        <f>SUM(D32:L32)</f>
        <v>-1470</v>
      </c>
      <c r="D32" s="355">
        <v>-1230</v>
      </c>
      <c r="E32" s="355">
        <v>-240</v>
      </c>
      <c r="F32" s="355"/>
      <c r="G32" s="355"/>
      <c r="H32" s="355"/>
      <c r="I32" s="357"/>
      <c r="J32" s="355"/>
      <c r="K32" s="355"/>
      <c r="L32" s="355"/>
    </row>
    <row r="33" spans="1:12" ht="12.75">
      <c r="A33" s="322" t="s">
        <v>575</v>
      </c>
      <c r="B33" s="336"/>
      <c r="C33" s="456">
        <f>SUM(D33:L33)</f>
        <v>3182</v>
      </c>
      <c r="D33" s="355">
        <v>2445</v>
      </c>
      <c r="E33" s="355">
        <v>461</v>
      </c>
      <c r="F33" s="355">
        <v>276</v>
      </c>
      <c r="G33" s="355"/>
      <c r="H33" s="355"/>
      <c r="I33" s="357"/>
      <c r="J33" s="355"/>
      <c r="K33" s="355"/>
      <c r="L33" s="355"/>
    </row>
    <row r="34" spans="1:12" ht="12.75">
      <c r="A34" s="322" t="s">
        <v>521</v>
      </c>
      <c r="B34" s="336"/>
      <c r="C34" s="456">
        <f aca="true" t="shared" si="3" ref="C34:L34">SUM(C32:C33)</f>
        <v>1712</v>
      </c>
      <c r="D34" s="456">
        <f t="shared" si="3"/>
        <v>1215</v>
      </c>
      <c r="E34" s="456">
        <f t="shared" si="3"/>
        <v>221</v>
      </c>
      <c r="F34" s="456">
        <f t="shared" si="3"/>
        <v>276</v>
      </c>
      <c r="G34" s="456">
        <f t="shared" si="3"/>
        <v>0</v>
      </c>
      <c r="H34" s="456">
        <f t="shared" si="3"/>
        <v>0</v>
      </c>
      <c r="I34" s="456">
        <f t="shared" si="3"/>
        <v>0</v>
      </c>
      <c r="J34" s="456">
        <f t="shared" si="3"/>
        <v>0</v>
      </c>
      <c r="K34" s="456">
        <f t="shared" si="3"/>
        <v>0</v>
      </c>
      <c r="L34" s="456">
        <f t="shared" si="3"/>
        <v>0</v>
      </c>
    </row>
    <row r="35" spans="1:15" ht="12.75">
      <c r="A35" s="323" t="s">
        <v>552</v>
      </c>
      <c r="B35" s="336"/>
      <c r="C35" s="456">
        <f aca="true" t="shared" si="4" ref="C35:L35">SUM(C31,C34)</f>
        <v>5931</v>
      </c>
      <c r="D35" s="456">
        <f t="shared" si="4"/>
        <v>4555</v>
      </c>
      <c r="E35" s="456">
        <f t="shared" si="4"/>
        <v>905</v>
      </c>
      <c r="F35" s="456">
        <f t="shared" si="4"/>
        <v>471</v>
      </c>
      <c r="G35" s="456">
        <f t="shared" si="4"/>
        <v>0</v>
      </c>
      <c r="H35" s="456">
        <f t="shared" si="4"/>
        <v>0</v>
      </c>
      <c r="I35" s="456">
        <f t="shared" si="4"/>
        <v>0</v>
      </c>
      <c r="J35" s="456">
        <f t="shared" si="4"/>
        <v>0</v>
      </c>
      <c r="K35" s="456">
        <f t="shared" si="4"/>
        <v>0</v>
      </c>
      <c r="L35" s="456">
        <f t="shared" si="4"/>
        <v>0</v>
      </c>
      <c r="O35" s="461"/>
    </row>
    <row r="36" spans="1:12" ht="12.75">
      <c r="A36" s="306" t="s">
        <v>267</v>
      </c>
      <c r="B36" s="442"/>
      <c r="C36" s="459"/>
      <c r="D36" s="361"/>
      <c r="E36" s="361"/>
      <c r="F36" s="361"/>
      <c r="G36" s="361"/>
      <c r="H36" s="361"/>
      <c r="I36" s="462"/>
      <c r="J36" s="361"/>
      <c r="K36" s="361"/>
      <c r="L36" s="361"/>
    </row>
    <row r="37" spans="1:12" ht="12.75">
      <c r="A37" s="322" t="s">
        <v>35</v>
      </c>
      <c r="B37" s="336" t="s">
        <v>166</v>
      </c>
      <c r="C37" s="456">
        <f>SUM(D37:L37)</f>
        <v>0</v>
      </c>
      <c r="D37" s="355">
        <v>0</v>
      </c>
      <c r="E37" s="355">
        <v>0</v>
      </c>
      <c r="F37" s="355">
        <v>0</v>
      </c>
      <c r="G37" s="355">
        <v>0</v>
      </c>
      <c r="H37" s="355">
        <v>0</v>
      </c>
      <c r="I37" s="357">
        <v>0</v>
      </c>
      <c r="J37" s="355">
        <v>0</v>
      </c>
      <c r="K37" s="355">
        <v>0</v>
      </c>
      <c r="L37" s="355">
        <v>0</v>
      </c>
    </row>
    <row r="38" spans="1:12" ht="12.75">
      <c r="A38" s="322" t="s">
        <v>493</v>
      </c>
      <c r="B38" s="336"/>
      <c r="C38" s="357">
        <f>SUM(D38:L38)</f>
        <v>0</v>
      </c>
      <c r="D38" s="355"/>
      <c r="E38" s="355"/>
      <c r="F38" s="355"/>
      <c r="G38" s="355"/>
      <c r="H38" s="355"/>
      <c r="I38" s="355"/>
      <c r="J38" s="355"/>
      <c r="K38" s="355"/>
      <c r="L38" s="355"/>
    </row>
    <row r="39" spans="1:12" ht="12.75">
      <c r="A39" s="323" t="s">
        <v>552</v>
      </c>
      <c r="B39" s="337"/>
      <c r="C39" s="357">
        <f>SUM(D39:L39)</f>
        <v>0</v>
      </c>
      <c r="D39" s="356"/>
      <c r="E39" s="356"/>
      <c r="F39" s="356"/>
      <c r="G39" s="356"/>
      <c r="H39" s="356"/>
      <c r="I39" s="356"/>
      <c r="J39" s="356"/>
      <c r="K39" s="356"/>
      <c r="L39" s="356"/>
    </row>
    <row r="40" spans="1:12" ht="12.75">
      <c r="A40" s="320" t="s">
        <v>268</v>
      </c>
      <c r="B40" s="317"/>
      <c r="C40" s="463"/>
      <c r="D40" s="361"/>
      <c r="E40" s="361"/>
      <c r="F40" s="361"/>
      <c r="G40" s="361"/>
      <c r="H40" s="361"/>
      <c r="I40" s="361"/>
      <c r="J40" s="361"/>
      <c r="K40" s="361"/>
      <c r="L40" s="361"/>
    </row>
    <row r="41" spans="1:12" ht="11.25" customHeight="1">
      <c r="A41" s="322" t="s">
        <v>46</v>
      </c>
      <c r="B41" s="336" t="s">
        <v>164</v>
      </c>
      <c r="C41" s="456">
        <f>SUM(D41:L41)</f>
        <v>0</v>
      </c>
      <c r="D41" s="355">
        <f>SUM(E41:L41)</f>
        <v>0</v>
      </c>
      <c r="E41" s="355">
        <v>0</v>
      </c>
      <c r="F41" s="355">
        <v>0</v>
      </c>
      <c r="G41" s="355">
        <v>0</v>
      </c>
      <c r="H41" s="355">
        <v>0</v>
      </c>
      <c r="I41" s="355"/>
      <c r="J41" s="355">
        <v>0</v>
      </c>
      <c r="K41" s="355">
        <v>0</v>
      </c>
      <c r="L41" s="355">
        <v>0</v>
      </c>
    </row>
    <row r="42" spans="1:12" ht="12.75">
      <c r="A42" s="322" t="s">
        <v>493</v>
      </c>
      <c r="B42" s="336"/>
      <c r="C42" s="456">
        <f>SUM(D42:L42)</f>
        <v>0</v>
      </c>
      <c r="D42" s="355"/>
      <c r="E42" s="355"/>
      <c r="F42" s="355"/>
      <c r="G42" s="355"/>
      <c r="H42" s="355"/>
      <c r="I42" s="355"/>
      <c r="J42" s="355"/>
      <c r="K42" s="355"/>
      <c r="L42" s="355"/>
    </row>
    <row r="43" spans="1:12" ht="12.75">
      <c r="A43" s="323" t="s">
        <v>552</v>
      </c>
      <c r="B43" s="337"/>
      <c r="C43" s="456">
        <f>SUM(D43:L43)</f>
        <v>0</v>
      </c>
      <c r="D43" s="356"/>
      <c r="E43" s="356"/>
      <c r="F43" s="356"/>
      <c r="G43" s="356"/>
      <c r="H43" s="356"/>
      <c r="I43" s="356"/>
      <c r="J43" s="356"/>
      <c r="K43" s="356"/>
      <c r="L43" s="356"/>
    </row>
    <row r="44" spans="1:12" ht="11.25" customHeight="1">
      <c r="A44" s="320" t="s">
        <v>352</v>
      </c>
      <c r="B44" s="317"/>
      <c r="C44" s="463"/>
      <c r="D44" s="361"/>
      <c r="E44" s="361"/>
      <c r="F44" s="361"/>
      <c r="G44" s="361"/>
      <c r="H44" s="361"/>
      <c r="I44" s="361"/>
      <c r="J44" s="361"/>
      <c r="K44" s="361"/>
      <c r="L44" s="361"/>
    </row>
    <row r="45" spans="1:12" ht="11.25" customHeight="1">
      <c r="A45" s="322" t="s">
        <v>46</v>
      </c>
      <c r="B45" s="336" t="s">
        <v>164</v>
      </c>
      <c r="C45" s="456">
        <f>SUM(D45:L45)</f>
        <v>560</v>
      </c>
      <c r="D45" s="355">
        <v>0</v>
      </c>
      <c r="E45" s="355">
        <v>0</v>
      </c>
      <c r="F45" s="355">
        <v>560</v>
      </c>
      <c r="G45" s="355">
        <v>0</v>
      </c>
      <c r="H45" s="355">
        <v>0</v>
      </c>
      <c r="I45" s="355"/>
      <c r="J45" s="355">
        <v>0</v>
      </c>
      <c r="K45" s="355">
        <v>0</v>
      </c>
      <c r="L45" s="355">
        <v>0</v>
      </c>
    </row>
    <row r="46" spans="1:12" ht="12.75">
      <c r="A46" s="322" t="s">
        <v>493</v>
      </c>
      <c r="B46" s="336"/>
      <c r="C46" s="456">
        <f>SUM(D46:L46)</f>
        <v>560</v>
      </c>
      <c r="D46" s="355"/>
      <c r="E46" s="355"/>
      <c r="F46" s="355">
        <f>F45</f>
        <v>560</v>
      </c>
      <c r="G46" s="355"/>
      <c r="H46" s="355"/>
      <c r="I46" s="355"/>
      <c r="J46" s="355"/>
      <c r="K46" s="355"/>
      <c r="L46" s="355"/>
    </row>
    <row r="47" spans="1:12" ht="12.75">
      <c r="A47" s="322" t="s">
        <v>616</v>
      </c>
      <c r="B47" s="336"/>
      <c r="C47" s="456">
        <f>SUM(D47:L47)</f>
        <v>-560</v>
      </c>
      <c r="D47" s="355"/>
      <c r="E47" s="355"/>
      <c r="F47" s="355">
        <v>-560</v>
      </c>
      <c r="G47" s="355"/>
      <c r="H47" s="355"/>
      <c r="I47" s="355"/>
      <c r="J47" s="355"/>
      <c r="K47" s="355"/>
      <c r="L47" s="355"/>
    </row>
    <row r="48" spans="1:12" ht="12.75">
      <c r="A48" s="322" t="s">
        <v>524</v>
      </c>
      <c r="B48" s="336"/>
      <c r="C48" s="456">
        <f>SUM(C47)</f>
        <v>-560</v>
      </c>
      <c r="D48" s="456">
        <f aca="true" t="shared" si="5" ref="D48:L48">SUM(D47)</f>
        <v>0</v>
      </c>
      <c r="E48" s="456">
        <f t="shared" si="5"/>
        <v>0</v>
      </c>
      <c r="F48" s="456">
        <f t="shared" si="5"/>
        <v>-560</v>
      </c>
      <c r="G48" s="456">
        <f t="shared" si="5"/>
        <v>0</v>
      </c>
      <c r="H48" s="456">
        <f t="shared" si="5"/>
        <v>0</v>
      </c>
      <c r="I48" s="456">
        <f t="shared" si="5"/>
        <v>0</v>
      </c>
      <c r="J48" s="456">
        <f t="shared" si="5"/>
        <v>0</v>
      </c>
      <c r="K48" s="456">
        <f t="shared" si="5"/>
        <v>0</v>
      </c>
      <c r="L48" s="456">
        <f t="shared" si="5"/>
        <v>0</v>
      </c>
    </row>
    <row r="49" spans="1:12" ht="12.75">
      <c r="A49" s="323" t="s">
        <v>552</v>
      </c>
      <c r="B49" s="337"/>
      <c r="C49" s="456">
        <f>SUM(C46,C48)</f>
        <v>0</v>
      </c>
      <c r="D49" s="456">
        <f aca="true" t="shared" si="6" ref="D49:L49">SUM(D46,D48)</f>
        <v>0</v>
      </c>
      <c r="E49" s="456">
        <f t="shared" si="6"/>
        <v>0</v>
      </c>
      <c r="F49" s="456">
        <f t="shared" si="6"/>
        <v>0</v>
      </c>
      <c r="G49" s="456">
        <f t="shared" si="6"/>
        <v>0</v>
      </c>
      <c r="H49" s="456">
        <f t="shared" si="6"/>
        <v>0</v>
      </c>
      <c r="I49" s="456">
        <f t="shared" si="6"/>
        <v>0</v>
      </c>
      <c r="J49" s="456">
        <f t="shared" si="6"/>
        <v>0</v>
      </c>
      <c r="K49" s="456">
        <f t="shared" si="6"/>
        <v>0</v>
      </c>
      <c r="L49" s="456">
        <f t="shared" si="6"/>
        <v>0</v>
      </c>
    </row>
    <row r="50" spans="1:12" ht="12.75">
      <c r="A50" s="320" t="s">
        <v>50</v>
      </c>
      <c r="B50" s="283"/>
      <c r="C50" s="463"/>
      <c r="D50" s="361"/>
      <c r="E50" s="361"/>
      <c r="F50" s="361"/>
      <c r="G50" s="361"/>
      <c r="H50" s="361"/>
      <c r="I50" s="361"/>
      <c r="J50" s="361"/>
      <c r="K50" s="361"/>
      <c r="L50" s="361"/>
    </row>
    <row r="51" spans="1:13" s="145" customFormat="1" ht="12.75">
      <c r="A51" s="320" t="s">
        <v>35</v>
      </c>
      <c r="B51" s="339"/>
      <c r="C51" s="456">
        <f aca="true" t="shared" si="7" ref="C51:C62">SUM(D51:L51)</f>
        <v>276612</v>
      </c>
      <c r="D51" s="359">
        <f aca="true" t="shared" si="8" ref="D51:L51">D13+D30+D37+D41+D45</f>
        <v>190211</v>
      </c>
      <c r="E51" s="359">
        <f t="shared" si="8"/>
        <v>36141</v>
      </c>
      <c r="F51" s="359">
        <f t="shared" si="8"/>
        <v>43797</v>
      </c>
      <c r="G51" s="359">
        <f t="shared" si="8"/>
        <v>0</v>
      </c>
      <c r="H51" s="359">
        <f t="shared" si="8"/>
        <v>0</v>
      </c>
      <c r="I51" s="359">
        <f t="shared" si="8"/>
        <v>6463</v>
      </c>
      <c r="J51" s="359">
        <f t="shared" si="8"/>
        <v>0</v>
      </c>
      <c r="K51" s="359">
        <f t="shared" si="8"/>
        <v>0</v>
      </c>
      <c r="L51" s="359">
        <f t="shared" si="8"/>
        <v>0</v>
      </c>
      <c r="M51" s="264"/>
    </row>
    <row r="52" spans="1:12" ht="12.75">
      <c r="A52" s="322" t="s">
        <v>493</v>
      </c>
      <c r="B52" s="336"/>
      <c r="C52" s="456">
        <f aca="true" t="shared" si="9" ref="C52:L52">SUM(C14,C31,C38,C42,C46,)</f>
        <v>284721</v>
      </c>
      <c r="D52" s="456">
        <f t="shared" si="9"/>
        <v>194625</v>
      </c>
      <c r="E52" s="456">
        <f t="shared" si="9"/>
        <v>37034</v>
      </c>
      <c r="F52" s="456">
        <f t="shared" si="9"/>
        <v>46599</v>
      </c>
      <c r="G52" s="456">
        <f t="shared" si="9"/>
        <v>0</v>
      </c>
      <c r="H52" s="456">
        <f t="shared" si="9"/>
        <v>0</v>
      </c>
      <c r="I52" s="456">
        <f t="shared" si="9"/>
        <v>6463</v>
      </c>
      <c r="J52" s="456">
        <f t="shared" si="9"/>
        <v>0</v>
      </c>
      <c r="K52" s="456">
        <f t="shared" si="9"/>
        <v>0</v>
      </c>
      <c r="L52" s="456">
        <f t="shared" si="9"/>
        <v>0</v>
      </c>
    </row>
    <row r="53" spans="1:12" ht="12.75">
      <c r="A53" s="322" t="s">
        <v>524</v>
      </c>
      <c r="B53" s="336"/>
      <c r="C53" s="456">
        <f>SUM(C27,C34,C48,)</f>
        <v>13792</v>
      </c>
      <c r="D53" s="456">
        <f aca="true" t="shared" si="10" ref="D53:L53">SUM(D27,D34,D48,)</f>
        <v>7790</v>
      </c>
      <c r="E53" s="456">
        <f t="shared" si="10"/>
        <v>1376</v>
      </c>
      <c r="F53" s="456">
        <f t="shared" si="10"/>
        <v>4239</v>
      </c>
      <c r="G53" s="456">
        <f t="shared" si="10"/>
        <v>0</v>
      </c>
      <c r="H53" s="456">
        <f t="shared" si="10"/>
        <v>0</v>
      </c>
      <c r="I53" s="456">
        <f t="shared" si="10"/>
        <v>387</v>
      </c>
      <c r="J53" s="456">
        <f t="shared" si="10"/>
        <v>0</v>
      </c>
      <c r="K53" s="456">
        <f t="shared" si="10"/>
        <v>0</v>
      </c>
      <c r="L53" s="456">
        <f t="shared" si="10"/>
        <v>0</v>
      </c>
    </row>
    <row r="54" spans="1:13" ht="12.75">
      <c r="A54" s="323" t="s">
        <v>552</v>
      </c>
      <c r="B54" s="337"/>
      <c r="C54" s="464">
        <f>SUM(C52:C53)</f>
        <v>298513</v>
      </c>
      <c r="D54" s="464">
        <f aca="true" t="shared" si="11" ref="D54:L54">SUM(D52:D53)</f>
        <v>202415</v>
      </c>
      <c r="E54" s="464">
        <f t="shared" si="11"/>
        <v>38410</v>
      </c>
      <c r="F54" s="464">
        <f t="shared" si="11"/>
        <v>50838</v>
      </c>
      <c r="G54" s="464">
        <f t="shared" si="11"/>
        <v>0</v>
      </c>
      <c r="H54" s="464">
        <f t="shared" si="11"/>
        <v>0</v>
      </c>
      <c r="I54" s="464">
        <f t="shared" si="11"/>
        <v>6850</v>
      </c>
      <c r="J54" s="464">
        <f t="shared" si="11"/>
        <v>0</v>
      </c>
      <c r="K54" s="464">
        <f t="shared" si="11"/>
        <v>0</v>
      </c>
      <c r="L54" s="464">
        <f t="shared" si="11"/>
        <v>0</v>
      </c>
      <c r="M54" s="139">
        <f>SUM(D54:L54)</f>
        <v>298513</v>
      </c>
    </row>
    <row r="55" spans="1:12" ht="16.5" customHeight="1">
      <c r="A55" s="358" t="s">
        <v>167</v>
      </c>
      <c r="B55" s="351"/>
      <c r="C55" s="456">
        <f t="shared" si="7"/>
        <v>560</v>
      </c>
      <c r="D55" s="355">
        <f>D41+D45</f>
        <v>0</v>
      </c>
      <c r="E55" s="355">
        <f aca="true" t="shared" si="12" ref="E55:L55">E41+E45</f>
        <v>0</v>
      </c>
      <c r="F55" s="355">
        <f t="shared" si="12"/>
        <v>560</v>
      </c>
      <c r="G55" s="355">
        <f t="shared" si="12"/>
        <v>0</v>
      </c>
      <c r="H55" s="355">
        <f t="shared" si="12"/>
        <v>0</v>
      </c>
      <c r="I55" s="355">
        <f t="shared" si="12"/>
        <v>0</v>
      </c>
      <c r="J55" s="355">
        <f t="shared" si="12"/>
        <v>0</v>
      </c>
      <c r="K55" s="355">
        <f t="shared" si="12"/>
        <v>0</v>
      </c>
      <c r="L55" s="355">
        <f t="shared" si="12"/>
        <v>0</v>
      </c>
    </row>
    <row r="56" spans="1:12" ht="16.5" customHeight="1">
      <c r="A56" s="358" t="s">
        <v>504</v>
      </c>
      <c r="B56" s="351"/>
      <c r="C56" s="456">
        <f t="shared" si="7"/>
        <v>560</v>
      </c>
      <c r="D56" s="355">
        <f>D42+D46</f>
        <v>0</v>
      </c>
      <c r="E56" s="355">
        <f aca="true" t="shared" si="13" ref="E56:L56">E42+E46</f>
        <v>0</v>
      </c>
      <c r="F56" s="355">
        <f t="shared" si="13"/>
        <v>560</v>
      </c>
      <c r="G56" s="355">
        <f t="shared" si="13"/>
        <v>0</v>
      </c>
      <c r="H56" s="355">
        <f t="shared" si="13"/>
        <v>0</v>
      </c>
      <c r="I56" s="355">
        <f t="shared" si="13"/>
        <v>0</v>
      </c>
      <c r="J56" s="355">
        <f t="shared" si="13"/>
        <v>0</v>
      </c>
      <c r="K56" s="355">
        <f t="shared" si="13"/>
        <v>0</v>
      </c>
      <c r="L56" s="355">
        <f t="shared" si="13"/>
        <v>0</v>
      </c>
    </row>
    <row r="57" spans="1:12" ht="16.5" customHeight="1">
      <c r="A57" s="358" t="s">
        <v>571</v>
      </c>
      <c r="B57" s="351"/>
      <c r="C57" s="456">
        <f>SUM(C49)</f>
        <v>0</v>
      </c>
      <c r="D57" s="456">
        <f aca="true" t="shared" si="14" ref="D57:L57">SUM(D49)</f>
        <v>0</v>
      </c>
      <c r="E57" s="456">
        <f t="shared" si="14"/>
        <v>0</v>
      </c>
      <c r="F57" s="456">
        <f t="shared" si="14"/>
        <v>0</v>
      </c>
      <c r="G57" s="456">
        <f t="shared" si="14"/>
        <v>0</v>
      </c>
      <c r="H57" s="456">
        <f t="shared" si="14"/>
        <v>0</v>
      </c>
      <c r="I57" s="456">
        <f t="shared" si="14"/>
        <v>0</v>
      </c>
      <c r="J57" s="456">
        <f t="shared" si="14"/>
        <v>0</v>
      </c>
      <c r="K57" s="456">
        <f t="shared" si="14"/>
        <v>0</v>
      </c>
      <c r="L57" s="456">
        <f t="shared" si="14"/>
        <v>0</v>
      </c>
    </row>
    <row r="58" spans="1:12" ht="18.75" customHeight="1">
      <c r="A58" s="362" t="s">
        <v>168</v>
      </c>
      <c r="B58" s="352"/>
      <c r="C58" s="459">
        <f t="shared" si="7"/>
        <v>0</v>
      </c>
      <c r="D58" s="360">
        <v>0</v>
      </c>
      <c r="E58" s="360">
        <v>0</v>
      </c>
      <c r="F58" s="360">
        <v>0</v>
      </c>
      <c r="G58" s="360">
        <v>0</v>
      </c>
      <c r="H58" s="360">
        <v>0</v>
      </c>
      <c r="I58" s="360">
        <v>0</v>
      </c>
      <c r="J58" s="360">
        <v>0</v>
      </c>
      <c r="K58" s="360">
        <v>0</v>
      </c>
      <c r="L58" s="360">
        <v>0</v>
      </c>
    </row>
    <row r="59" spans="1:12" ht="18.75" customHeight="1">
      <c r="A59" s="358" t="s">
        <v>505</v>
      </c>
      <c r="B59" s="351"/>
      <c r="C59" s="456">
        <f t="shared" si="7"/>
        <v>0</v>
      </c>
      <c r="D59" s="460"/>
      <c r="E59" s="460"/>
      <c r="F59" s="460"/>
      <c r="G59" s="460"/>
      <c r="H59" s="460"/>
      <c r="I59" s="460"/>
      <c r="J59" s="460"/>
      <c r="K59" s="460"/>
      <c r="L59" s="460"/>
    </row>
    <row r="60" spans="1:14" ht="18.75" customHeight="1">
      <c r="A60" s="358" t="s">
        <v>572</v>
      </c>
      <c r="B60" s="351"/>
      <c r="C60" s="456">
        <v>0</v>
      </c>
      <c r="D60" s="460"/>
      <c r="E60" s="460"/>
      <c r="F60" s="460"/>
      <c r="G60" s="460"/>
      <c r="H60" s="460"/>
      <c r="I60" s="460"/>
      <c r="J60" s="460"/>
      <c r="K60" s="460"/>
      <c r="L60" s="460"/>
      <c r="N60" s="61"/>
    </row>
    <row r="61" spans="1:12" ht="18.75" customHeight="1">
      <c r="A61" s="465" t="s">
        <v>169</v>
      </c>
      <c r="B61" s="352"/>
      <c r="C61" s="467">
        <f t="shared" si="7"/>
        <v>276052</v>
      </c>
      <c r="D61" s="361">
        <f aca="true" t="shared" si="15" ref="D61:L61">D13+D30+D37</f>
        <v>190211</v>
      </c>
      <c r="E61" s="469">
        <f t="shared" si="15"/>
        <v>36141</v>
      </c>
      <c r="F61" s="361">
        <f t="shared" si="15"/>
        <v>43237</v>
      </c>
      <c r="G61" s="469">
        <f t="shared" si="15"/>
        <v>0</v>
      </c>
      <c r="H61" s="361">
        <f t="shared" si="15"/>
        <v>0</v>
      </c>
      <c r="I61" s="469">
        <f t="shared" si="15"/>
        <v>6463</v>
      </c>
      <c r="J61" s="361">
        <f t="shared" si="15"/>
        <v>0</v>
      </c>
      <c r="K61" s="469">
        <f t="shared" si="15"/>
        <v>0</v>
      </c>
      <c r="L61" s="361">
        <f t="shared" si="15"/>
        <v>0</v>
      </c>
    </row>
    <row r="62" spans="1:12" ht="18.75" customHeight="1">
      <c r="A62" s="466" t="s">
        <v>506</v>
      </c>
      <c r="B62" s="351"/>
      <c r="C62" s="468">
        <f t="shared" si="7"/>
        <v>298513</v>
      </c>
      <c r="D62" s="355">
        <f aca="true" t="shared" si="16" ref="D62:L62">D28+D35+D38</f>
        <v>202415</v>
      </c>
      <c r="E62" s="470">
        <f t="shared" si="16"/>
        <v>38410</v>
      </c>
      <c r="F62" s="355">
        <f t="shared" si="16"/>
        <v>50838</v>
      </c>
      <c r="G62" s="470">
        <f t="shared" si="16"/>
        <v>0</v>
      </c>
      <c r="H62" s="355">
        <f t="shared" si="16"/>
        <v>0</v>
      </c>
      <c r="I62" s="470">
        <f t="shared" si="16"/>
        <v>6850</v>
      </c>
      <c r="J62" s="355">
        <f t="shared" si="16"/>
        <v>0</v>
      </c>
      <c r="K62" s="470">
        <f t="shared" si="16"/>
        <v>0</v>
      </c>
      <c r="L62" s="355">
        <f t="shared" si="16"/>
        <v>0</v>
      </c>
    </row>
    <row r="63" spans="1:12" ht="12.75">
      <c r="A63" s="705" t="s">
        <v>574</v>
      </c>
      <c r="B63" s="706"/>
      <c r="C63" s="707">
        <f>SUM(C28,C35,)</f>
        <v>298513</v>
      </c>
      <c r="D63" s="707">
        <f aca="true" t="shared" si="17" ref="D63:L63">SUM(D28,D35,)</f>
        <v>202415</v>
      </c>
      <c r="E63" s="707">
        <f t="shared" si="17"/>
        <v>38410</v>
      </c>
      <c r="F63" s="707">
        <f t="shared" si="17"/>
        <v>50838</v>
      </c>
      <c r="G63" s="707">
        <f t="shared" si="17"/>
        <v>0</v>
      </c>
      <c r="H63" s="707">
        <f t="shared" si="17"/>
        <v>0</v>
      </c>
      <c r="I63" s="707">
        <f t="shared" si="17"/>
        <v>6850</v>
      </c>
      <c r="J63" s="707">
        <f t="shared" si="17"/>
        <v>0</v>
      </c>
      <c r="K63" s="707">
        <f t="shared" si="17"/>
        <v>0</v>
      </c>
      <c r="L63" s="707">
        <f t="shared" si="17"/>
        <v>0</v>
      </c>
    </row>
    <row r="64" spans="1:12" ht="12.75">
      <c r="A64" s="347"/>
      <c r="B64" s="347"/>
      <c r="C64" s="347"/>
      <c r="D64" s="350"/>
      <c r="E64" s="350"/>
      <c r="F64" s="350"/>
      <c r="G64" s="350"/>
      <c r="H64" s="350"/>
      <c r="I64" s="350"/>
      <c r="J64" s="350"/>
      <c r="K64" s="350"/>
      <c r="L64" s="350"/>
    </row>
    <row r="65" spans="1:12" ht="12.75">
      <c r="A65" s="347"/>
      <c r="B65" s="347"/>
      <c r="C65" s="347"/>
      <c r="D65" s="347"/>
      <c r="E65" s="347"/>
      <c r="F65" s="347"/>
      <c r="G65" s="347"/>
      <c r="H65" s="347"/>
      <c r="I65" s="347"/>
      <c r="J65" s="347"/>
      <c r="K65" s="347"/>
      <c r="L65" s="347"/>
    </row>
    <row r="66" spans="1:12" ht="12.75">
      <c r="A66" s="347"/>
      <c r="B66" s="347"/>
      <c r="C66" s="347"/>
      <c r="D66" s="347"/>
      <c r="E66" s="347"/>
      <c r="F66" s="347"/>
      <c r="G66" s="347"/>
      <c r="H66" s="347"/>
      <c r="I66" s="347"/>
      <c r="J66" s="347"/>
      <c r="K66" s="347"/>
      <c r="L66" s="347"/>
    </row>
    <row r="67" spans="1:12" ht="12.75">
      <c r="A67" s="347"/>
      <c r="B67" s="347"/>
      <c r="C67" s="347"/>
      <c r="D67" s="347"/>
      <c r="E67" s="347"/>
      <c r="F67" s="347"/>
      <c r="G67" s="347"/>
      <c r="H67" s="347"/>
      <c r="I67" s="347"/>
      <c r="J67" s="347"/>
      <c r="K67" s="347"/>
      <c r="L67" s="347"/>
    </row>
    <row r="68" spans="1:12" ht="12.75">
      <c r="A68" s="347"/>
      <c r="B68" s="347"/>
      <c r="C68" s="347"/>
      <c r="D68" s="347"/>
      <c r="E68" s="347"/>
      <c r="F68" s="347"/>
      <c r="G68" s="347"/>
      <c r="H68" s="347"/>
      <c r="I68" s="347"/>
      <c r="J68" s="347"/>
      <c r="K68" s="347"/>
      <c r="L68" s="347"/>
    </row>
    <row r="69" spans="1:12" ht="12.75">
      <c r="A69" s="347"/>
      <c r="B69" s="347"/>
      <c r="C69" s="347"/>
      <c r="D69" s="347"/>
      <c r="E69" s="347"/>
      <c r="F69" s="347"/>
      <c r="G69" s="347"/>
      <c r="H69" s="347"/>
      <c r="I69" s="347"/>
      <c r="J69" s="347"/>
      <c r="K69" s="347"/>
      <c r="L69" s="347"/>
    </row>
    <row r="70" spans="1:12" ht="12.75">
      <c r="A70" s="347"/>
      <c r="B70" s="347"/>
      <c r="C70" s="347"/>
      <c r="D70" s="347"/>
      <c r="E70" s="347"/>
      <c r="F70" s="347"/>
      <c r="G70" s="347"/>
      <c r="H70" s="347"/>
      <c r="I70" s="347"/>
      <c r="J70" s="347"/>
      <c r="K70" s="347"/>
      <c r="L70" s="347"/>
    </row>
    <row r="71" spans="1:12" ht="12.75">
      <c r="A71" s="347"/>
      <c r="B71" s="347"/>
      <c r="C71" s="347"/>
      <c r="D71" s="347"/>
      <c r="E71" s="347"/>
      <c r="F71" s="347"/>
      <c r="G71" s="347"/>
      <c r="H71" s="347"/>
      <c r="I71" s="347"/>
      <c r="J71" s="347"/>
      <c r="K71" s="347"/>
      <c r="L71" s="347"/>
    </row>
    <row r="72" spans="1:12" ht="12.75">
      <c r="A72" s="347"/>
      <c r="B72" s="347"/>
      <c r="C72" s="347"/>
      <c r="D72" s="347"/>
      <c r="E72" s="347"/>
      <c r="F72" s="347"/>
      <c r="G72" s="347"/>
      <c r="H72" s="347"/>
      <c r="I72" s="347"/>
      <c r="J72" s="347"/>
      <c r="K72" s="347"/>
      <c r="L72" s="347"/>
    </row>
    <row r="73" spans="1:12" ht="12.75">
      <c r="A73" s="347"/>
      <c r="B73" s="347"/>
      <c r="C73" s="347"/>
      <c r="D73" s="347"/>
      <c r="E73" s="347"/>
      <c r="F73" s="347"/>
      <c r="G73" s="347"/>
      <c r="H73" s="347"/>
      <c r="I73" s="347"/>
      <c r="J73" s="347"/>
      <c r="K73" s="347"/>
      <c r="L73" s="347"/>
    </row>
    <row r="74" spans="1:12" ht="12.75">
      <c r="A74" s="347"/>
      <c r="B74" s="347"/>
      <c r="C74" s="347"/>
      <c r="D74" s="347"/>
      <c r="E74" s="347"/>
      <c r="F74" s="347"/>
      <c r="G74" s="347"/>
      <c r="H74" s="347"/>
      <c r="I74" s="347"/>
      <c r="J74" s="347"/>
      <c r="K74" s="347"/>
      <c r="L74" s="347"/>
    </row>
    <row r="75" spans="1:12" ht="12.75">
      <c r="A75" s="347"/>
      <c r="B75" s="347"/>
      <c r="C75" s="347"/>
      <c r="D75" s="347"/>
      <c r="E75" s="347"/>
      <c r="F75" s="347"/>
      <c r="G75" s="347"/>
      <c r="H75" s="347"/>
      <c r="I75" s="347"/>
      <c r="J75" s="347"/>
      <c r="K75" s="347"/>
      <c r="L75" s="347"/>
    </row>
    <row r="76" spans="1:12" ht="12.75">
      <c r="A76" s="347"/>
      <c r="B76" s="347"/>
      <c r="C76" s="347"/>
      <c r="D76" s="347"/>
      <c r="E76" s="347"/>
      <c r="F76" s="347"/>
      <c r="G76" s="347"/>
      <c r="H76" s="347"/>
      <c r="I76" s="347"/>
      <c r="J76" s="347"/>
      <c r="K76" s="347"/>
      <c r="L76" s="347"/>
    </row>
    <row r="77" spans="1:12" ht="12.75">
      <c r="A77" s="347"/>
      <c r="B77" s="347"/>
      <c r="C77" s="347"/>
      <c r="D77" s="347"/>
      <c r="E77" s="347"/>
      <c r="F77" s="347"/>
      <c r="G77" s="347"/>
      <c r="H77" s="347"/>
      <c r="I77" s="347"/>
      <c r="J77" s="347"/>
      <c r="K77" s="347"/>
      <c r="L77" s="347"/>
    </row>
    <row r="78" spans="1:12" ht="12.75">
      <c r="A78" s="347"/>
      <c r="B78" s="347"/>
      <c r="C78" s="347"/>
      <c r="D78" s="347"/>
      <c r="E78" s="347"/>
      <c r="F78" s="347"/>
      <c r="G78" s="347"/>
      <c r="H78" s="347"/>
      <c r="I78" s="347"/>
      <c r="J78" s="347"/>
      <c r="K78" s="347"/>
      <c r="L78" s="347"/>
    </row>
    <row r="79" spans="1:12" ht="12.75">
      <c r="A79" s="347"/>
      <c r="B79" s="347"/>
      <c r="C79" s="347"/>
      <c r="D79" s="347"/>
      <c r="E79" s="347"/>
      <c r="F79" s="347"/>
      <c r="G79" s="347"/>
      <c r="H79" s="347"/>
      <c r="I79" s="347"/>
      <c r="J79" s="347"/>
      <c r="K79" s="347"/>
      <c r="L79" s="347"/>
    </row>
    <row r="80" spans="1:12" ht="12.75">
      <c r="A80" s="347"/>
      <c r="B80" s="347"/>
      <c r="C80" s="347"/>
      <c r="D80" s="347"/>
      <c r="E80" s="347"/>
      <c r="F80" s="347"/>
      <c r="G80" s="347"/>
      <c r="H80" s="347"/>
      <c r="I80" s="347"/>
      <c r="J80" s="347"/>
      <c r="K80" s="347"/>
      <c r="L80" s="347"/>
    </row>
    <row r="81" spans="1:12" ht="12.75">
      <c r="A81" s="347"/>
      <c r="B81" s="347"/>
      <c r="C81" s="347"/>
      <c r="D81" s="347"/>
      <c r="E81" s="347"/>
      <c r="F81" s="347"/>
      <c r="G81" s="347"/>
      <c r="H81" s="347"/>
      <c r="I81" s="347"/>
      <c r="J81" s="347"/>
      <c r="K81" s="347"/>
      <c r="L81" s="347"/>
    </row>
    <row r="82" spans="1:12" ht="12.75">
      <c r="A82" s="347"/>
      <c r="B82" s="347"/>
      <c r="C82" s="347"/>
      <c r="D82" s="347"/>
      <c r="E82" s="347"/>
      <c r="F82" s="347"/>
      <c r="G82" s="347"/>
      <c r="H82" s="347"/>
      <c r="I82" s="347"/>
      <c r="J82" s="347"/>
      <c r="K82" s="347"/>
      <c r="L82" s="347"/>
    </row>
    <row r="83" spans="1:12" ht="12.75">
      <c r="A83" s="347"/>
      <c r="B83" s="347"/>
      <c r="C83" s="347"/>
      <c r="D83" s="347"/>
      <c r="E83" s="347"/>
      <c r="F83" s="347"/>
      <c r="G83" s="347"/>
      <c r="H83" s="347"/>
      <c r="I83" s="347"/>
      <c r="J83" s="347"/>
      <c r="K83" s="347"/>
      <c r="L83" s="347"/>
    </row>
    <row r="84" spans="1:12" ht="12.75">
      <c r="A84" s="347"/>
      <c r="B84" s="347"/>
      <c r="C84" s="347"/>
      <c r="D84" s="347"/>
      <c r="E84" s="347"/>
      <c r="F84" s="347"/>
      <c r="G84" s="347"/>
      <c r="H84" s="347"/>
      <c r="I84" s="347"/>
      <c r="J84" s="347"/>
      <c r="K84" s="347"/>
      <c r="L84" s="347"/>
    </row>
    <row r="85" spans="1:12" ht="12.75">
      <c r="A85" s="347"/>
      <c r="B85" s="347"/>
      <c r="C85" s="347"/>
      <c r="D85" s="347"/>
      <c r="E85" s="347"/>
      <c r="F85" s="347"/>
      <c r="G85" s="347"/>
      <c r="H85" s="347"/>
      <c r="I85" s="347"/>
      <c r="J85" s="347"/>
      <c r="K85" s="347"/>
      <c r="L85" s="347"/>
    </row>
    <row r="86" spans="1:12" ht="12.75">
      <c r="A86" s="347"/>
      <c r="B86" s="347"/>
      <c r="C86" s="347"/>
      <c r="D86" s="347"/>
      <c r="E86" s="347"/>
      <c r="F86" s="347"/>
      <c r="G86" s="347"/>
      <c r="H86" s="347"/>
      <c r="I86" s="347"/>
      <c r="J86" s="347"/>
      <c r="K86" s="347"/>
      <c r="L86" s="347"/>
    </row>
    <row r="87" spans="1:12" ht="12.75">
      <c r="A87" s="347"/>
      <c r="B87" s="347"/>
      <c r="C87" s="347"/>
      <c r="D87" s="347"/>
      <c r="E87" s="347"/>
      <c r="F87" s="347"/>
      <c r="G87" s="347"/>
      <c r="H87" s="347"/>
      <c r="I87" s="347"/>
      <c r="J87" s="347"/>
      <c r="K87" s="347"/>
      <c r="L87" s="347"/>
    </row>
    <row r="88" spans="1:12" ht="12.75">
      <c r="A88" s="347"/>
      <c r="B88" s="347"/>
      <c r="C88" s="347"/>
      <c r="D88" s="347"/>
      <c r="E88" s="347"/>
      <c r="F88" s="347"/>
      <c r="G88" s="347"/>
      <c r="H88" s="347"/>
      <c r="I88" s="347"/>
      <c r="J88" s="347"/>
      <c r="K88" s="347"/>
      <c r="L88" s="347"/>
    </row>
    <row r="89" spans="1:12" ht="12.75">
      <c r="A89" s="347"/>
      <c r="B89" s="347"/>
      <c r="C89" s="347"/>
      <c r="D89" s="347"/>
      <c r="E89" s="347"/>
      <c r="F89" s="347"/>
      <c r="G89" s="347"/>
      <c r="H89" s="347"/>
      <c r="I89" s="347"/>
      <c r="J89" s="347"/>
      <c r="K89" s="347"/>
      <c r="L89" s="347"/>
    </row>
    <row r="90" spans="1:12" ht="12.75">
      <c r="A90" s="347"/>
      <c r="B90" s="347"/>
      <c r="C90" s="347"/>
      <c r="D90" s="347"/>
      <c r="E90" s="347"/>
      <c r="F90" s="347"/>
      <c r="G90" s="347"/>
      <c r="H90" s="347"/>
      <c r="I90" s="347"/>
      <c r="J90" s="347"/>
      <c r="K90" s="347"/>
      <c r="L90" s="347"/>
    </row>
    <row r="91" spans="1:12" ht="12.75">
      <c r="A91" s="347"/>
      <c r="B91" s="347"/>
      <c r="C91" s="347"/>
      <c r="D91" s="347"/>
      <c r="E91" s="347"/>
      <c r="F91" s="347"/>
      <c r="G91" s="347"/>
      <c r="H91" s="347"/>
      <c r="I91" s="347"/>
      <c r="J91" s="347"/>
      <c r="K91" s="347"/>
      <c r="L91" s="347"/>
    </row>
    <row r="92" spans="1:12" ht="12.75">
      <c r="A92" s="347"/>
      <c r="B92" s="347"/>
      <c r="C92" s="347"/>
      <c r="D92" s="347"/>
      <c r="E92" s="347"/>
      <c r="F92" s="347"/>
      <c r="G92" s="347"/>
      <c r="H92" s="347"/>
      <c r="I92" s="347"/>
      <c r="J92" s="347"/>
      <c r="K92" s="347"/>
      <c r="L92" s="347"/>
    </row>
    <row r="93" spans="1:12" ht="12.75">
      <c r="A93" s="347"/>
      <c r="B93" s="347"/>
      <c r="C93" s="347"/>
      <c r="D93" s="347"/>
      <c r="E93" s="347"/>
      <c r="F93" s="347"/>
      <c r="G93" s="347"/>
      <c r="H93" s="347"/>
      <c r="I93" s="347"/>
      <c r="J93" s="347"/>
      <c r="K93" s="347"/>
      <c r="L93" s="347"/>
    </row>
    <row r="94" spans="1:12" ht="12.75">
      <c r="A94" s="347"/>
      <c r="B94" s="347"/>
      <c r="C94" s="347"/>
      <c r="D94" s="347"/>
      <c r="E94" s="347"/>
      <c r="F94" s="347"/>
      <c r="G94" s="347"/>
      <c r="H94" s="347"/>
      <c r="I94" s="347"/>
      <c r="J94" s="347"/>
      <c r="K94" s="347"/>
      <c r="L94" s="347"/>
    </row>
    <row r="95" spans="1:12" ht="12.75">
      <c r="A95" s="347"/>
      <c r="B95" s="347"/>
      <c r="C95" s="347"/>
      <c r="D95" s="347"/>
      <c r="E95" s="347"/>
      <c r="F95" s="347"/>
      <c r="G95" s="347"/>
      <c r="H95" s="347"/>
      <c r="I95" s="347"/>
      <c r="J95" s="347"/>
      <c r="K95" s="347"/>
      <c r="L95" s="347"/>
    </row>
    <row r="96" spans="1:12" ht="12.75">
      <c r="A96" s="347"/>
      <c r="B96" s="347"/>
      <c r="C96" s="347"/>
      <c r="D96" s="347"/>
      <c r="E96" s="347"/>
      <c r="F96" s="347"/>
      <c r="G96" s="347"/>
      <c r="H96" s="347"/>
      <c r="I96" s="347"/>
      <c r="J96" s="347"/>
      <c r="K96" s="347"/>
      <c r="L96" s="347"/>
    </row>
    <row r="97" spans="1:12" ht="12.75">
      <c r="A97" s="347"/>
      <c r="B97" s="347"/>
      <c r="C97" s="347"/>
      <c r="D97" s="347"/>
      <c r="E97" s="347"/>
      <c r="F97" s="347"/>
      <c r="G97" s="347"/>
      <c r="H97" s="347"/>
      <c r="I97" s="347"/>
      <c r="J97" s="347"/>
      <c r="K97" s="347"/>
      <c r="L97" s="347"/>
    </row>
    <row r="98" spans="1:12" ht="12.75">
      <c r="A98" s="347"/>
      <c r="B98" s="347"/>
      <c r="C98" s="347"/>
      <c r="D98" s="347"/>
      <c r="E98" s="347"/>
      <c r="F98" s="347"/>
      <c r="G98" s="347"/>
      <c r="H98" s="347"/>
      <c r="I98" s="347"/>
      <c r="J98" s="347"/>
      <c r="K98" s="347"/>
      <c r="L98" s="347"/>
    </row>
    <row r="99" spans="1:12" ht="12.75">
      <c r="A99" s="347"/>
      <c r="B99" s="347"/>
      <c r="C99" s="347"/>
      <c r="D99" s="347"/>
      <c r="E99" s="347"/>
      <c r="F99" s="347"/>
      <c r="G99" s="347"/>
      <c r="H99" s="347"/>
      <c r="I99" s="347"/>
      <c r="J99" s="347"/>
      <c r="K99" s="347"/>
      <c r="L99" s="347"/>
    </row>
    <row r="100" spans="1:12" ht="12.75">
      <c r="A100" s="347"/>
      <c r="B100" s="347"/>
      <c r="C100" s="347"/>
      <c r="D100" s="347"/>
      <c r="E100" s="347"/>
      <c r="F100" s="347"/>
      <c r="G100" s="347"/>
      <c r="H100" s="347"/>
      <c r="I100" s="347"/>
      <c r="J100" s="347"/>
      <c r="K100" s="347"/>
      <c r="L100" s="347"/>
    </row>
    <row r="101" spans="1:12" ht="12.75">
      <c r="A101" s="347"/>
      <c r="B101" s="347"/>
      <c r="C101" s="347"/>
      <c r="D101" s="347"/>
      <c r="E101" s="347"/>
      <c r="F101" s="347"/>
      <c r="G101" s="347"/>
      <c r="H101" s="347"/>
      <c r="I101" s="347"/>
      <c r="J101" s="347"/>
      <c r="K101" s="347"/>
      <c r="L101" s="347"/>
    </row>
    <row r="102" spans="1:12" ht="12.75">
      <c r="A102" s="347"/>
      <c r="B102" s="347"/>
      <c r="C102" s="347"/>
      <c r="D102" s="347"/>
      <c r="E102" s="347"/>
      <c r="F102" s="347"/>
      <c r="G102" s="347"/>
      <c r="H102" s="347"/>
      <c r="I102" s="347"/>
      <c r="J102" s="347"/>
      <c r="K102" s="347"/>
      <c r="L102" s="347"/>
    </row>
    <row r="103" spans="1:12" ht="12.75">
      <c r="A103" s="347"/>
      <c r="B103" s="347"/>
      <c r="C103" s="347"/>
      <c r="D103" s="347"/>
      <c r="E103" s="347"/>
      <c r="F103" s="347"/>
      <c r="G103" s="347"/>
      <c r="H103" s="347"/>
      <c r="I103" s="347"/>
      <c r="J103" s="347"/>
      <c r="K103" s="347"/>
      <c r="L103" s="347"/>
    </row>
    <row r="104" spans="1:12" ht="12.75">
      <c r="A104" s="347"/>
      <c r="B104" s="347"/>
      <c r="C104" s="347"/>
      <c r="D104" s="347"/>
      <c r="E104" s="347"/>
      <c r="F104" s="347"/>
      <c r="G104" s="347"/>
      <c r="H104" s="347"/>
      <c r="I104" s="347"/>
      <c r="J104" s="347"/>
      <c r="K104" s="347"/>
      <c r="L104" s="347"/>
    </row>
    <row r="105" spans="1:12" ht="12.75">
      <c r="A105" s="347"/>
      <c r="B105" s="347"/>
      <c r="C105" s="347"/>
      <c r="D105" s="347"/>
      <c r="E105" s="347"/>
      <c r="F105" s="347"/>
      <c r="G105" s="347"/>
      <c r="H105" s="347"/>
      <c r="I105" s="347"/>
      <c r="J105" s="347"/>
      <c r="K105" s="347"/>
      <c r="L105" s="347"/>
    </row>
    <row r="106" spans="1:12" ht="12.75">
      <c r="A106" s="347"/>
      <c r="B106" s="347"/>
      <c r="C106" s="347"/>
      <c r="D106" s="347"/>
      <c r="E106" s="347"/>
      <c r="F106" s="347"/>
      <c r="G106" s="347"/>
      <c r="H106" s="347"/>
      <c r="I106" s="347"/>
      <c r="J106" s="347"/>
      <c r="K106" s="347"/>
      <c r="L106" s="347"/>
    </row>
    <row r="107" spans="1:12" ht="12.75">
      <c r="A107" s="347"/>
      <c r="B107" s="347"/>
      <c r="C107" s="347"/>
      <c r="D107" s="347"/>
      <c r="E107" s="347"/>
      <c r="F107" s="347"/>
      <c r="G107" s="347"/>
      <c r="H107" s="347"/>
      <c r="I107" s="347"/>
      <c r="J107" s="347"/>
      <c r="K107" s="347"/>
      <c r="L107" s="347"/>
    </row>
    <row r="108" spans="1:12" ht="12.75">
      <c r="A108" s="347"/>
      <c r="B108" s="347"/>
      <c r="C108" s="347"/>
      <c r="D108" s="347"/>
      <c r="E108" s="347"/>
      <c r="F108" s="347"/>
      <c r="G108" s="347"/>
      <c r="H108" s="347"/>
      <c r="I108" s="347"/>
      <c r="J108" s="347"/>
      <c r="K108" s="347"/>
      <c r="L108" s="347"/>
    </row>
    <row r="109" spans="1:12" ht="12.75">
      <c r="A109" s="347"/>
      <c r="B109" s="347"/>
      <c r="C109" s="347"/>
      <c r="D109" s="347"/>
      <c r="E109" s="347"/>
      <c r="F109" s="347"/>
      <c r="G109" s="347"/>
      <c r="H109" s="347"/>
      <c r="I109" s="347"/>
      <c r="J109" s="347"/>
      <c r="K109" s="347"/>
      <c r="L109" s="347"/>
    </row>
    <row r="110" spans="1:12" ht="12.75">
      <c r="A110" s="347"/>
      <c r="B110" s="347"/>
      <c r="C110" s="347"/>
      <c r="D110" s="347"/>
      <c r="E110" s="347"/>
      <c r="F110" s="347"/>
      <c r="G110" s="347"/>
      <c r="H110" s="347"/>
      <c r="I110" s="347"/>
      <c r="J110" s="347"/>
      <c r="K110" s="347"/>
      <c r="L110" s="347"/>
    </row>
    <row r="111" spans="1:12" ht="12.75">
      <c r="A111" s="347"/>
      <c r="B111" s="347"/>
      <c r="C111" s="347"/>
      <c r="D111" s="347"/>
      <c r="E111" s="347"/>
      <c r="F111" s="347"/>
      <c r="G111" s="347"/>
      <c r="H111" s="347"/>
      <c r="I111" s="347"/>
      <c r="J111" s="347"/>
      <c r="K111" s="347"/>
      <c r="L111" s="347"/>
    </row>
    <row r="112" spans="1:12" ht="12.75">
      <c r="A112" s="347"/>
      <c r="B112" s="347"/>
      <c r="C112" s="347"/>
      <c r="D112" s="347"/>
      <c r="E112" s="347"/>
      <c r="F112" s="347"/>
      <c r="G112" s="347"/>
      <c r="H112" s="347"/>
      <c r="I112" s="347"/>
      <c r="J112" s="347"/>
      <c r="K112" s="347"/>
      <c r="L112" s="347"/>
    </row>
    <row r="113" spans="1:12" ht="12.75">
      <c r="A113" s="347"/>
      <c r="B113" s="347"/>
      <c r="C113" s="347"/>
      <c r="D113" s="347"/>
      <c r="E113" s="347"/>
      <c r="F113" s="347"/>
      <c r="G113" s="347"/>
      <c r="H113" s="347"/>
      <c r="I113" s="347"/>
      <c r="J113" s="347"/>
      <c r="K113" s="347"/>
      <c r="L113" s="347"/>
    </row>
    <row r="114" spans="1:12" ht="12.75">
      <c r="A114" s="347"/>
      <c r="B114" s="347"/>
      <c r="C114" s="347"/>
      <c r="D114" s="347"/>
      <c r="E114" s="347"/>
      <c r="F114" s="347"/>
      <c r="G114" s="347"/>
      <c r="H114" s="347"/>
      <c r="I114" s="347"/>
      <c r="J114" s="347"/>
      <c r="K114" s="347"/>
      <c r="L114" s="347"/>
    </row>
    <row r="115" spans="1:12" ht="12.75">
      <c r="A115" s="347"/>
      <c r="B115" s="347"/>
      <c r="C115" s="347"/>
      <c r="D115" s="347"/>
      <c r="E115" s="347"/>
      <c r="F115" s="347"/>
      <c r="G115" s="347"/>
      <c r="H115" s="347"/>
      <c r="I115" s="347"/>
      <c r="J115" s="347"/>
      <c r="K115" s="347"/>
      <c r="L115" s="347"/>
    </row>
    <row r="116" spans="1:12" ht="12.75">
      <c r="A116" s="347"/>
      <c r="B116" s="347"/>
      <c r="C116" s="347"/>
      <c r="D116" s="347"/>
      <c r="E116" s="347"/>
      <c r="F116" s="347"/>
      <c r="G116" s="347"/>
      <c r="H116" s="347"/>
      <c r="I116" s="347"/>
      <c r="J116" s="347"/>
      <c r="K116" s="347"/>
      <c r="L116" s="347"/>
    </row>
    <row r="117" spans="1:12" ht="12.75">
      <c r="A117" s="347"/>
      <c r="B117" s="347"/>
      <c r="C117" s="347"/>
      <c r="D117" s="347"/>
      <c r="E117" s="347"/>
      <c r="F117" s="347"/>
      <c r="G117" s="347"/>
      <c r="H117" s="347"/>
      <c r="I117" s="347"/>
      <c r="J117" s="347"/>
      <c r="K117" s="347"/>
      <c r="L117" s="347"/>
    </row>
    <row r="118" spans="1:12" ht="12.75">
      <c r="A118" s="347"/>
      <c r="B118" s="347"/>
      <c r="C118" s="347"/>
      <c r="D118" s="347"/>
      <c r="E118" s="347"/>
      <c r="F118" s="347"/>
      <c r="G118" s="347"/>
      <c r="H118" s="347"/>
      <c r="I118" s="347"/>
      <c r="J118" s="347"/>
      <c r="K118" s="347"/>
      <c r="L118" s="347"/>
    </row>
    <row r="119" spans="1:12" ht="12.75">
      <c r="A119" s="347"/>
      <c r="B119" s="347"/>
      <c r="C119" s="347"/>
      <c r="D119" s="347"/>
      <c r="E119" s="347"/>
      <c r="F119" s="347"/>
      <c r="G119" s="347"/>
      <c r="H119" s="347"/>
      <c r="I119" s="347"/>
      <c r="J119" s="347"/>
      <c r="K119" s="347"/>
      <c r="L119" s="347"/>
    </row>
    <row r="120" spans="1:12" ht="12.75">
      <c r="A120" s="347"/>
      <c r="B120" s="347"/>
      <c r="C120" s="347"/>
      <c r="D120" s="347"/>
      <c r="E120" s="347"/>
      <c r="F120" s="347"/>
      <c r="G120" s="347"/>
      <c r="H120" s="347"/>
      <c r="I120" s="347"/>
      <c r="J120" s="347"/>
      <c r="K120" s="347"/>
      <c r="L120" s="347"/>
    </row>
    <row r="121" spans="1:12" ht="12.75">
      <c r="A121" s="347"/>
      <c r="B121" s="347"/>
      <c r="C121" s="347"/>
      <c r="D121" s="347"/>
      <c r="E121" s="347"/>
      <c r="F121" s="347"/>
      <c r="G121" s="347"/>
      <c r="H121" s="347"/>
      <c r="I121" s="347"/>
      <c r="J121" s="347"/>
      <c r="K121" s="347"/>
      <c r="L121" s="347"/>
    </row>
    <row r="122" spans="1:12" ht="12.75">
      <c r="A122" s="347"/>
      <c r="B122" s="347"/>
      <c r="C122" s="347"/>
      <c r="D122" s="347"/>
      <c r="E122" s="347"/>
      <c r="F122" s="347"/>
      <c r="G122" s="347"/>
      <c r="H122" s="347"/>
      <c r="I122" s="347"/>
      <c r="J122" s="347"/>
      <c r="K122" s="347"/>
      <c r="L122" s="347"/>
    </row>
    <row r="123" spans="1:12" ht="12.75">
      <c r="A123" s="347"/>
      <c r="B123" s="347"/>
      <c r="C123" s="347"/>
      <c r="D123" s="347"/>
      <c r="E123" s="347"/>
      <c r="F123" s="347"/>
      <c r="G123" s="347"/>
      <c r="H123" s="347"/>
      <c r="I123" s="347"/>
      <c r="J123" s="347"/>
      <c r="K123" s="347"/>
      <c r="L123" s="347"/>
    </row>
    <row r="124" spans="1:12" ht="12.75">
      <c r="A124" s="347"/>
      <c r="B124" s="347"/>
      <c r="C124" s="347"/>
      <c r="D124" s="347"/>
      <c r="E124" s="347"/>
      <c r="F124" s="347"/>
      <c r="G124" s="347"/>
      <c r="H124" s="347"/>
      <c r="I124" s="347"/>
      <c r="J124" s="347"/>
      <c r="K124" s="347"/>
      <c r="L124" s="347"/>
    </row>
    <row r="125" spans="1:12" ht="12.75">
      <c r="A125" s="347"/>
      <c r="B125" s="347"/>
      <c r="C125" s="347"/>
      <c r="D125" s="347"/>
      <c r="E125" s="347"/>
      <c r="F125" s="347"/>
      <c r="G125" s="347"/>
      <c r="H125" s="347"/>
      <c r="I125" s="347"/>
      <c r="J125" s="347"/>
      <c r="K125" s="347"/>
      <c r="L125" s="347"/>
    </row>
    <row r="126" spans="1:12" ht="12.75">
      <c r="A126" s="347"/>
      <c r="B126" s="347"/>
      <c r="C126" s="347"/>
      <c r="D126" s="347"/>
      <c r="E126" s="347"/>
      <c r="F126" s="347"/>
      <c r="G126" s="347"/>
      <c r="H126" s="347"/>
      <c r="I126" s="347"/>
      <c r="J126" s="347"/>
      <c r="K126" s="347"/>
      <c r="L126" s="347"/>
    </row>
    <row r="127" spans="1:12" ht="12.75">
      <c r="A127" s="347"/>
      <c r="B127" s="347"/>
      <c r="C127" s="347"/>
      <c r="D127" s="347"/>
      <c r="E127" s="347"/>
      <c r="F127" s="347"/>
      <c r="G127" s="347"/>
      <c r="H127" s="347"/>
      <c r="I127" s="347"/>
      <c r="J127" s="347"/>
      <c r="K127" s="347"/>
      <c r="L127" s="347"/>
    </row>
    <row r="128" spans="1:12" ht="12.75">
      <c r="A128" s="347"/>
      <c r="B128" s="347"/>
      <c r="C128" s="347"/>
      <c r="D128" s="347"/>
      <c r="E128" s="347"/>
      <c r="F128" s="347"/>
      <c r="G128" s="347"/>
      <c r="H128" s="347"/>
      <c r="I128" s="347"/>
      <c r="J128" s="347"/>
      <c r="K128" s="347"/>
      <c r="L128" s="347"/>
    </row>
    <row r="129" spans="1:12" ht="12.75">
      <c r="A129" s="347"/>
      <c r="B129" s="347"/>
      <c r="C129" s="347"/>
      <c r="D129" s="347"/>
      <c r="E129" s="347"/>
      <c r="F129" s="347"/>
      <c r="G129" s="347"/>
      <c r="H129" s="347"/>
      <c r="I129" s="347"/>
      <c r="J129" s="347"/>
      <c r="K129" s="347"/>
      <c r="L129" s="347"/>
    </row>
    <row r="130" spans="1:12" ht="12.75">
      <c r="A130" s="347"/>
      <c r="B130" s="347"/>
      <c r="C130" s="347"/>
      <c r="D130" s="347"/>
      <c r="E130" s="347"/>
      <c r="F130" s="347"/>
      <c r="G130" s="347"/>
      <c r="H130" s="347"/>
      <c r="I130" s="347"/>
      <c r="J130" s="347"/>
      <c r="K130" s="347"/>
      <c r="L130" s="347"/>
    </row>
    <row r="131" spans="1:12" ht="12.75">
      <c r="A131" s="347"/>
      <c r="B131" s="347"/>
      <c r="C131" s="347"/>
      <c r="D131" s="347"/>
      <c r="E131" s="347"/>
      <c r="F131" s="347"/>
      <c r="G131" s="347"/>
      <c r="H131" s="347"/>
      <c r="I131" s="347"/>
      <c r="J131" s="347"/>
      <c r="K131" s="347"/>
      <c r="L131" s="347"/>
    </row>
    <row r="132" spans="1:12" ht="12.75">
      <c r="A132" s="347"/>
      <c r="B132" s="347"/>
      <c r="C132" s="347"/>
      <c r="D132" s="347"/>
      <c r="E132" s="347"/>
      <c r="F132" s="347"/>
      <c r="G132" s="347"/>
      <c r="H132" s="347"/>
      <c r="I132" s="347"/>
      <c r="J132" s="347"/>
      <c r="K132" s="347"/>
      <c r="L132" s="347"/>
    </row>
    <row r="133" spans="1:12" ht="12.75">
      <c r="A133" s="347"/>
      <c r="B133" s="347"/>
      <c r="C133" s="347"/>
      <c r="D133" s="347"/>
      <c r="E133" s="347"/>
      <c r="F133" s="347"/>
      <c r="G133" s="347"/>
      <c r="H133" s="347"/>
      <c r="I133" s="347"/>
      <c r="J133" s="347"/>
      <c r="K133" s="347"/>
      <c r="L133" s="347"/>
    </row>
    <row r="134" spans="1:12" ht="12.75">
      <c r="A134" s="347"/>
      <c r="B134" s="347"/>
      <c r="C134" s="347"/>
      <c r="D134" s="347"/>
      <c r="E134" s="347"/>
      <c r="F134" s="347"/>
      <c r="G134" s="347"/>
      <c r="H134" s="347"/>
      <c r="I134" s="347"/>
      <c r="J134" s="347"/>
      <c r="K134" s="347"/>
      <c r="L134" s="347"/>
    </row>
    <row r="135" spans="1:12" ht="12.75">
      <c r="A135" s="347"/>
      <c r="B135" s="347"/>
      <c r="C135" s="347"/>
      <c r="D135" s="347"/>
      <c r="E135" s="347"/>
      <c r="F135" s="347"/>
      <c r="G135" s="347"/>
      <c r="H135" s="347"/>
      <c r="I135" s="347"/>
      <c r="J135" s="347"/>
      <c r="K135" s="347"/>
      <c r="L135" s="347"/>
    </row>
    <row r="136" spans="1:12" ht="12.75">
      <c r="A136" s="347"/>
      <c r="B136" s="347"/>
      <c r="C136" s="347"/>
      <c r="D136" s="347"/>
      <c r="E136" s="347"/>
      <c r="F136" s="347"/>
      <c r="G136" s="347"/>
      <c r="H136" s="347"/>
      <c r="I136" s="347"/>
      <c r="J136" s="347"/>
      <c r="K136" s="347"/>
      <c r="L136" s="347"/>
    </row>
    <row r="137" spans="1:12" ht="12.75">
      <c r="A137" s="347"/>
      <c r="B137" s="347"/>
      <c r="C137" s="347"/>
      <c r="D137" s="347"/>
      <c r="E137" s="347"/>
      <c r="F137" s="347"/>
      <c r="G137" s="347"/>
      <c r="H137" s="347"/>
      <c r="I137" s="347"/>
      <c r="J137" s="347"/>
      <c r="K137" s="347"/>
      <c r="L137" s="347"/>
    </row>
    <row r="138" spans="1:12" ht="12.75">
      <c r="A138" s="347"/>
      <c r="B138" s="347"/>
      <c r="C138" s="347"/>
      <c r="D138" s="347"/>
      <c r="E138" s="347"/>
      <c r="F138" s="347"/>
      <c r="G138" s="347"/>
      <c r="H138" s="347"/>
      <c r="I138" s="347"/>
      <c r="J138" s="347"/>
      <c r="K138" s="347"/>
      <c r="L138" s="347"/>
    </row>
    <row r="139" spans="1:12" ht="12.75">
      <c r="A139" s="347"/>
      <c r="B139" s="347"/>
      <c r="C139" s="347"/>
      <c r="D139" s="347"/>
      <c r="E139" s="347"/>
      <c r="F139" s="347"/>
      <c r="G139" s="347"/>
      <c r="H139" s="347"/>
      <c r="I139" s="347"/>
      <c r="J139" s="347"/>
      <c r="K139" s="347"/>
      <c r="L139" s="347"/>
    </row>
    <row r="140" spans="1:12" ht="12.75">
      <c r="A140" s="347"/>
      <c r="B140" s="347"/>
      <c r="C140" s="347"/>
      <c r="D140" s="347"/>
      <c r="E140" s="347"/>
      <c r="F140" s="347"/>
      <c r="G140" s="347"/>
      <c r="H140" s="347"/>
      <c r="I140" s="347"/>
      <c r="J140" s="347"/>
      <c r="K140" s="347"/>
      <c r="L140" s="347"/>
    </row>
    <row r="141" spans="1:12" ht="12.75">
      <c r="A141" s="347"/>
      <c r="B141" s="347"/>
      <c r="C141" s="347"/>
      <c r="D141" s="347"/>
      <c r="E141" s="347"/>
      <c r="F141" s="347"/>
      <c r="G141" s="347"/>
      <c r="H141" s="347"/>
      <c r="I141" s="347"/>
      <c r="J141" s="347"/>
      <c r="K141" s="347"/>
      <c r="L141" s="347"/>
    </row>
    <row r="142" spans="1:12" ht="12.75">
      <c r="A142" s="347"/>
      <c r="B142" s="347"/>
      <c r="C142" s="347"/>
      <c r="D142" s="347"/>
      <c r="E142" s="347"/>
      <c r="F142" s="347"/>
      <c r="G142" s="347"/>
      <c r="H142" s="347"/>
      <c r="I142" s="347"/>
      <c r="J142" s="347"/>
      <c r="K142" s="347"/>
      <c r="L142" s="347"/>
    </row>
    <row r="143" spans="1:12" ht="12.75">
      <c r="A143" s="347"/>
      <c r="B143" s="347"/>
      <c r="C143" s="347"/>
      <c r="D143" s="347"/>
      <c r="E143" s="347"/>
      <c r="F143" s="347"/>
      <c r="G143" s="347"/>
      <c r="H143" s="347"/>
      <c r="I143" s="347"/>
      <c r="J143" s="347"/>
      <c r="K143" s="347"/>
      <c r="L143" s="347"/>
    </row>
    <row r="144" spans="1:12" ht="12.75">
      <c r="A144" s="347"/>
      <c r="B144" s="347"/>
      <c r="C144" s="347"/>
      <c r="D144" s="347"/>
      <c r="E144" s="347"/>
      <c r="F144" s="347"/>
      <c r="G144" s="347"/>
      <c r="H144" s="347"/>
      <c r="I144" s="347"/>
      <c r="J144" s="347"/>
      <c r="K144" s="347"/>
      <c r="L144" s="347"/>
    </row>
    <row r="145" spans="1:12" ht="12.75">
      <c r="A145" s="347"/>
      <c r="B145" s="347"/>
      <c r="C145" s="347"/>
      <c r="D145" s="347"/>
      <c r="E145" s="347"/>
      <c r="F145" s="347"/>
      <c r="G145" s="347"/>
      <c r="H145" s="347"/>
      <c r="I145" s="347"/>
      <c r="J145" s="347"/>
      <c r="K145" s="347"/>
      <c r="L145" s="347"/>
    </row>
    <row r="146" spans="1:12" ht="12.75">
      <c r="A146" s="347"/>
      <c r="B146" s="347"/>
      <c r="C146" s="347"/>
      <c r="D146" s="347"/>
      <c r="E146" s="347"/>
      <c r="F146" s="347"/>
      <c r="G146" s="347"/>
      <c r="H146" s="347"/>
      <c r="I146" s="347"/>
      <c r="J146" s="347"/>
      <c r="K146" s="347"/>
      <c r="L146" s="347"/>
    </row>
    <row r="147" spans="1:12" ht="12.75">
      <c r="A147" s="347"/>
      <c r="B147" s="347"/>
      <c r="C147" s="347"/>
      <c r="D147" s="347"/>
      <c r="E147" s="347"/>
      <c r="F147" s="347"/>
      <c r="G147" s="347"/>
      <c r="H147" s="347"/>
      <c r="I147" s="347"/>
      <c r="J147" s="347"/>
      <c r="K147" s="347"/>
      <c r="L147" s="347"/>
    </row>
    <row r="148" spans="1:12" ht="12.75">
      <c r="A148" s="347"/>
      <c r="B148" s="347"/>
      <c r="C148" s="347"/>
      <c r="D148" s="347"/>
      <c r="E148" s="347"/>
      <c r="F148" s="347"/>
      <c r="G148" s="347"/>
      <c r="H148" s="347"/>
      <c r="I148" s="347"/>
      <c r="J148" s="347"/>
      <c r="K148" s="347"/>
      <c r="L148" s="347"/>
    </row>
    <row r="149" spans="1:12" ht="12.75">
      <c r="A149" s="347"/>
      <c r="B149" s="347"/>
      <c r="C149" s="347"/>
      <c r="D149" s="347"/>
      <c r="E149" s="347"/>
      <c r="F149" s="347"/>
      <c r="G149" s="347"/>
      <c r="H149" s="347"/>
      <c r="I149" s="347"/>
      <c r="J149" s="347"/>
      <c r="K149" s="347"/>
      <c r="L149" s="347"/>
    </row>
    <row r="150" spans="1:12" ht="12.75">
      <c r="A150" s="347"/>
      <c r="B150" s="347"/>
      <c r="C150" s="347"/>
      <c r="D150" s="347"/>
      <c r="E150" s="347"/>
      <c r="F150" s="347"/>
      <c r="G150" s="347"/>
      <c r="H150" s="347"/>
      <c r="I150" s="347"/>
      <c r="J150" s="347"/>
      <c r="K150" s="347"/>
      <c r="L150" s="347"/>
    </row>
    <row r="151" spans="1:12" ht="12.75">
      <c r="A151" s="347"/>
      <c r="B151" s="347"/>
      <c r="C151" s="347"/>
      <c r="D151" s="347"/>
      <c r="E151" s="347"/>
      <c r="F151" s="347"/>
      <c r="G151" s="347"/>
      <c r="H151" s="347"/>
      <c r="I151" s="347"/>
      <c r="J151" s="347"/>
      <c r="K151" s="347"/>
      <c r="L151" s="347"/>
    </row>
    <row r="152" spans="1:12" ht="12.75">
      <c r="A152" s="347"/>
      <c r="B152" s="347"/>
      <c r="C152" s="347"/>
      <c r="D152" s="347"/>
      <c r="E152" s="347"/>
      <c r="F152" s="347"/>
      <c r="G152" s="347"/>
      <c r="H152" s="347"/>
      <c r="I152" s="347"/>
      <c r="J152" s="347"/>
      <c r="K152" s="347"/>
      <c r="L152" s="347"/>
    </row>
    <row r="153" spans="1:12" ht="12.75">
      <c r="A153" s="347"/>
      <c r="B153" s="347"/>
      <c r="C153" s="347"/>
      <c r="D153" s="347"/>
      <c r="E153" s="347"/>
      <c r="F153" s="347"/>
      <c r="G153" s="347"/>
      <c r="H153" s="347"/>
      <c r="I153" s="347"/>
      <c r="J153" s="347"/>
      <c r="K153" s="347"/>
      <c r="L153" s="347"/>
    </row>
    <row r="154" spans="1:12" ht="12.75">
      <c r="A154" s="347"/>
      <c r="B154" s="347"/>
      <c r="C154" s="347"/>
      <c r="D154" s="347"/>
      <c r="E154" s="347"/>
      <c r="F154" s="347"/>
      <c r="G154" s="347"/>
      <c r="H154" s="347"/>
      <c r="I154" s="347"/>
      <c r="J154" s="347"/>
      <c r="K154" s="347"/>
      <c r="L154" s="347"/>
    </row>
    <row r="155" spans="1:12" ht="12.75">
      <c r="A155" s="347"/>
      <c r="B155" s="347"/>
      <c r="C155" s="347"/>
      <c r="D155" s="347"/>
      <c r="E155" s="347"/>
      <c r="F155" s="347"/>
      <c r="G155" s="347"/>
      <c r="H155" s="347"/>
      <c r="I155" s="347"/>
      <c r="J155" s="347"/>
      <c r="K155" s="347"/>
      <c r="L155" s="347"/>
    </row>
    <row r="156" spans="1:12" ht="12.75">
      <c r="A156" s="347"/>
      <c r="B156" s="347"/>
      <c r="C156" s="347"/>
      <c r="D156" s="347"/>
      <c r="E156" s="347"/>
      <c r="F156" s="347"/>
      <c r="G156" s="347"/>
      <c r="H156" s="347"/>
      <c r="I156" s="347"/>
      <c r="J156" s="347"/>
      <c r="K156" s="347"/>
      <c r="L156" s="347"/>
    </row>
    <row r="157" spans="1:12" ht="12.75">
      <c r="A157" s="347"/>
      <c r="B157" s="347"/>
      <c r="C157" s="347"/>
      <c r="D157" s="347"/>
      <c r="E157" s="347"/>
      <c r="F157" s="347"/>
      <c r="G157" s="347"/>
      <c r="H157" s="347"/>
      <c r="I157" s="347"/>
      <c r="J157" s="347"/>
      <c r="K157" s="347"/>
      <c r="L157" s="347"/>
    </row>
    <row r="158" spans="1:12" ht="12.75">
      <c r="A158" s="347"/>
      <c r="B158" s="347"/>
      <c r="C158" s="347"/>
      <c r="D158" s="347"/>
      <c r="E158" s="347"/>
      <c r="F158" s="347"/>
      <c r="G158" s="347"/>
      <c r="H158" s="347"/>
      <c r="I158" s="347"/>
      <c r="J158" s="347"/>
      <c r="K158" s="347"/>
      <c r="L158" s="347"/>
    </row>
    <row r="159" spans="1:12" ht="12.75">
      <c r="A159" s="347"/>
      <c r="B159" s="347"/>
      <c r="C159" s="347"/>
      <c r="D159" s="347"/>
      <c r="E159" s="347"/>
      <c r="F159" s="347"/>
      <c r="G159" s="347"/>
      <c r="H159" s="347"/>
      <c r="I159" s="347"/>
      <c r="J159" s="347"/>
      <c r="K159" s="347"/>
      <c r="L159" s="347"/>
    </row>
    <row r="160" spans="1:12" ht="12.75">
      <c r="A160" s="347"/>
      <c r="B160" s="347"/>
      <c r="C160" s="347"/>
      <c r="D160" s="347"/>
      <c r="E160" s="347"/>
      <c r="F160" s="347"/>
      <c r="G160" s="347"/>
      <c r="H160" s="347"/>
      <c r="I160" s="347"/>
      <c r="J160" s="347"/>
      <c r="K160" s="347"/>
      <c r="L160" s="347"/>
    </row>
    <row r="161" spans="1:12" ht="12.75">
      <c r="A161" s="347"/>
      <c r="B161" s="347"/>
      <c r="C161" s="347"/>
      <c r="D161" s="347"/>
      <c r="E161" s="347"/>
      <c r="F161" s="347"/>
      <c r="G161" s="347"/>
      <c r="H161" s="347"/>
      <c r="I161" s="347"/>
      <c r="J161" s="347"/>
      <c r="K161" s="347"/>
      <c r="L161" s="347"/>
    </row>
    <row r="162" spans="1:12" ht="12.75">
      <c r="A162" s="347"/>
      <c r="B162" s="347"/>
      <c r="C162" s="347"/>
      <c r="D162" s="347"/>
      <c r="E162" s="347"/>
      <c r="F162" s="347"/>
      <c r="G162" s="347"/>
      <c r="H162" s="347"/>
      <c r="I162" s="347"/>
      <c r="J162" s="347"/>
      <c r="K162" s="347"/>
      <c r="L162" s="347"/>
    </row>
    <row r="163" spans="1:12" ht="12.75">
      <c r="A163" s="347"/>
      <c r="B163" s="347"/>
      <c r="C163" s="347"/>
      <c r="D163" s="347"/>
      <c r="E163" s="347"/>
      <c r="F163" s="347"/>
      <c r="G163" s="347"/>
      <c r="H163" s="347"/>
      <c r="I163" s="347"/>
      <c r="J163" s="347"/>
      <c r="K163" s="347"/>
      <c r="L163" s="347"/>
    </row>
    <row r="164" spans="1:12" ht="12.75">
      <c r="A164" s="347"/>
      <c r="B164" s="347"/>
      <c r="C164" s="347"/>
      <c r="D164" s="347"/>
      <c r="E164" s="347"/>
      <c r="F164" s="347"/>
      <c r="G164" s="347"/>
      <c r="H164" s="347"/>
      <c r="I164" s="347"/>
      <c r="J164" s="347"/>
      <c r="K164" s="347"/>
      <c r="L164" s="347"/>
    </row>
    <row r="165" spans="1:12" ht="12.75">
      <c r="A165" s="347"/>
      <c r="B165" s="347"/>
      <c r="C165" s="347"/>
      <c r="D165" s="347"/>
      <c r="E165" s="347"/>
      <c r="F165" s="347"/>
      <c r="G165" s="347"/>
      <c r="H165" s="347"/>
      <c r="I165" s="347"/>
      <c r="J165" s="347"/>
      <c r="K165" s="347"/>
      <c r="L165" s="347"/>
    </row>
    <row r="166" spans="1:12" ht="12.75">
      <c r="A166" s="347"/>
      <c r="B166" s="347"/>
      <c r="C166" s="347"/>
      <c r="D166" s="347"/>
      <c r="E166" s="347"/>
      <c r="F166" s="347"/>
      <c r="G166" s="347"/>
      <c r="H166" s="347"/>
      <c r="I166" s="347"/>
      <c r="J166" s="347"/>
      <c r="K166" s="347"/>
      <c r="L166" s="347"/>
    </row>
    <row r="167" spans="1:12" ht="12.75">
      <c r="A167" s="347"/>
      <c r="B167" s="347"/>
      <c r="C167" s="347"/>
      <c r="D167" s="347"/>
      <c r="E167" s="347"/>
      <c r="F167" s="347"/>
      <c r="G167" s="347"/>
      <c r="H167" s="347"/>
      <c r="I167" s="347"/>
      <c r="J167" s="347"/>
      <c r="K167" s="347"/>
      <c r="L167" s="347"/>
    </row>
    <row r="168" spans="1:12" ht="12.75">
      <c r="A168" s="347"/>
      <c r="B168" s="347"/>
      <c r="C168" s="347"/>
      <c r="D168" s="347"/>
      <c r="E168" s="347"/>
      <c r="F168" s="347"/>
      <c r="G168" s="347"/>
      <c r="H168" s="347"/>
      <c r="I168" s="347"/>
      <c r="J168" s="347"/>
      <c r="K168" s="347"/>
      <c r="L168" s="347"/>
    </row>
    <row r="169" spans="1:12" ht="12.75">
      <c r="A169" s="347"/>
      <c r="B169" s="347"/>
      <c r="C169" s="347"/>
      <c r="D169" s="347"/>
      <c r="E169" s="347"/>
      <c r="F169" s="347"/>
      <c r="G169" s="347"/>
      <c r="H169" s="347"/>
      <c r="I169" s="347"/>
      <c r="J169" s="347"/>
      <c r="K169" s="347"/>
      <c r="L169" s="347"/>
    </row>
    <row r="170" spans="1:12" ht="12.75">
      <c r="A170" s="347"/>
      <c r="B170" s="347"/>
      <c r="C170" s="347"/>
      <c r="D170" s="347"/>
      <c r="E170" s="347"/>
      <c r="F170" s="347"/>
      <c r="G170" s="347"/>
      <c r="H170" s="347"/>
      <c r="I170" s="347"/>
      <c r="J170" s="347"/>
      <c r="K170" s="347"/>
      <c r="L170" s="347"/>
    </row>
    <row r="171" spans="1:12" ht="12.75">
      <c r="A171" s="347"/>
      <c r="B171" s="347"/>
      <c r="C171" s="347"/>
      <c r="D171" s="347"/>
      <c r="E171" s="347"/>
      <c r="F171" s="347"/>
      <c r="G171" s="347"/>
      <c r="H171" s="347"/>
      <c r="I171" s="347"/>
      <c r="J171" s="347"/>
      <c r="K171" s="347"/>
      <c r="L171" s="347"/>
    </row>
    <row r="172" spans="1:12" ht="12.75">
      <c r="A172" s="347"/>
      <c r="B172" s="347"/>
      <c r="C172" s="347"/>
      <c r="D172" s="347"/>
      <c r="E172" s="347"/>
      <c r="F172" s="347"/>
      <c r="G172" s="347"/>
      <c r="H172" s="347"/>
      <c r="I172" s="347"/>
      <c r="J172" s="347"/>
      <c r="K172" s="347"/>
      <c r="L172" s="347"/>
    </row>
    <row r="173" spans="1:12" ht="12.75">
      <c r="A173" s="347"/>
      <c r="B173" s="347"/>
      <c r="C173" s="347"/>
      <c r="D173" s="347"/>
      <c r="E173" s="347"/>
      <c r="F173" s="347"/>
      <c r="G173" s="347"/>
      <c r="H173" s="347"/>
      <c r="I173" s="347"/>
      <c r="J173" s="347"/>
      <c r="K173" s="347"/>
      <c r="L173" s="347"/>
    </row>
    <row r="174" spans="1:12" ht="12.75">
      <c r="A174" s="347"/>
      <c r="B174" s="347"/>
      <c r="C174" s="347"/>
      <c r="D174" s="347"/>
      <c r="E174" s="347"/>
      <c r="F174" s="347"/>
      <c r="G174" s="347"/>
      <c r="H174" s="347"/>
      <c r="I174" s="347"/>
      <c r="J174" s="347"/>
      <c r="K174" s="347"/>
      <c r="L174" s="347"/>
    </row>
    <row r="175" spans="1:12" ht="12.75">
      <c r="A175" s="347"/>
      <c r="B175" s="347"/>
      <c r="C175" s="347"/>
      <c r="D175" s="347"/>
      <c r="E175" s="347"/>
      <c r="F175" s="347"/>
      <c r="G175" s="347"/>
      <c r="H175" s="347"/>
      <c r="I175" s="347"/>
      <c r="J175" s="347"/>
      <c r="K175" s="347"/>
      <c r="L175" s="347"/>
    </row>
    <row r="176" spans="1:12" ht="12.75">
      <c r="A176" s="347"/>
      <c r="B176" s="347"/>
      <c r="C176" s="347"/>
      <c r="D176" s="347"/>
      <c r="E176" s="347"/>
      <c r="F176" s="347"/>
      <c r="G176" s="347"/>
      <c r="H176" s="347"/>
      <c r="I176" s="347"/>
      <c r="J176" s="347"/>
      <c r="K176" s="347"/>
      <c r="L176" s="347"/>
    </row>
    <row r="177" spans="1:12" ht="12.75">
      <c r="A177" s="347"/>
      <c r="B177" s="347"/>
      <c r="C177" s="347"/>
      <c r="D177" s="347"/>
      <c r="E177" s="347"/>
      <c r="F177" s="347"/>
      <c r="G177" s="347"/>
      <c r="H177" s="347"/>
      <c r="I177" s="347"/>
      <c r="J177" s="347"/>
      <c r="K177" s="347"/>
      <c r="L177" s="347"/>
    </row>
    <row r="178" spans="1:12" ht="12.75">
      <c r="A178" s="347"/>
      <c r="B178" s="347"/>
      <c r="C178" s="347"/>
      <c r="D178" s="347"/>
      <c r="E178" s="347"/>
      <c r="F178" s="347"/>
      <c r="G178" s="347"/>
      <c r="H178" s="347"/>
      <c r="I178" s="347"/>
      <c r="J178" s="347"/>
      <c r="K178" s="347"/>
      <c r="L178" s="347"/>
    </row>
    <row r="179" spans="1:12" ht="12.75">
      <c r="A179" s="347"/>
      <c r="B179" s="347"/>
      <c r="C179" s="347"/>
      <c r="D179" s="347"/>
      <c r="E179" s="347"/>
      <c r="F179" s="347"/>
      <c r="G179" s="347"/>
      <c r="H179" s="347"/>
      <c r="I179" s="347"/>
      <c r="J179" s="347"/>
      <c r="K179" s="347"/>
      <c r="L179" s="347"/>
    </row>
    <row r="180" spans="1:12" ht="12.75">
      <c r="A180" s="347"/>
      <c r="B180" s="347"/>
      <c r="C180" s="347"/>
      <c r="D180" s="347"/>
      <c r="E180" s="347"/>
      <c r="F180" s="347"/>
      <c r="G180" s="347"/>
      <c r="H180" s="347"/>
      <c r="I180" s="347"/>
      <c r="J180" s="347"/>
      <c r="K180" s="347"/>
      <c r="L180" s="347"/>
    </row>
    <row r="181" spans="1:12" ht="12.75">
      <c r="A181" s="347"/>
      <c r="B181" s="347"/>
      <c r="C181" s="347"/>
      <c r="D181" s="347"/>
      <c r="E181" s="347"/>
      <c r="F181" s="347"/>
      <c r="G181" s="347"/>
      <c r="H181" s="347"/>
      <c r="I181" s="347"/>
      <c r="J181" s="347"/>
      <c r="K181" s="347"/>
      <c r="L181" s="347"/>
    </row>
    <row r="182" spans="1:12" ht="12.75">
      <c r="A182" s="347"/>
      <c r="B182" s="347"/>
      <c r="C182" s="347"/>
      <c r="D182" s="347"/>
      <c r="E182" s="347"/>
      <c r="F182" s="347"/>
      <c r="G182" s="347"/>
      <c r="H182" s="347"/>
      <c r="I182" s="347"/>
      <c r="J182" s="347"/>
      <c r="K182" s="347"/>
      <c r="L182" s="347"/>
    </row>
    <row r="183" spans="1:12" ht="12.75">
      <c r="A183" s="347"/>
      <c r="B183" s="347"/>
      <c r="C183" s="347"/>
      <c r="D183" s="347"/>
      <c r="E183" s="347"/>
      <c r="F183" s="347"/>
      <c r="G183" s="347"/>
      <c r="H183" s="347"/>
      <c r="I183" s="347"/>
      <c r="J183" s="347"/>
      <c r="K183" s="347"/>
      <c r="L183" s="347"/>
    </row>
    <row r="184" spans="1:12" ht="12.75">
      <c r="A184" s="347"/>
      <c r="B184" s="347"/>
      <c r="C184" s="347"/>
      <c r="D184" s="347"/>
      <c r="E184" s="347"/>
      <c r="F184" s="347"/>
      <c r="G184" s="347"/>
      <c r="H184" s="347"/>
      <c r="I184" s="347"/>
      <c r="J184" s="347"/>
      <c r="K184" s="347"/>
      <c r="L184" s="347"/>
    </row>
    <row r="185" spans="1:12" ht="12.75">
      <c r="A185" s="347"/>
      <c r="B185" s="347"/>
      <c r="C185" s="347"/>
      <c r="D185" s="347"/>
      <c r="E185" s="347"/>
      <c r="F185" s="347"/>
      <c r="G185" s="347"/>
      <c r="H185" s="347"/>
      <c r="I185" s="347"/>
      <c r="J185" s="347"/>
      <c r="K185" s="347"/>
      <c r="L185" s="347"/>
    </row>
    <row r="186" spans="1:12" ht="12.75">
      <c r="A186" s="347"/>
      <c r="B186" s="347"/>
      <c r="C186" s="347"/>
      <c r="D186" s="347"/>
      <c r="E186" s="347"/>
      <c r="F186" s="347"/>
      <c r="G186" s="347"/>
      <c r="H186" s="347"/>
      <c r="I186" s="347"/>
      <c r="J186" s="347"/>
      <c r="K186" s="347"/>
      <c r="L186" s="347"/>
    </row>
    <row r="187" spans="1:12" ht="12.75">
      <c r="A187" s="347"/>
      <c r="B187" s="347"/>
      <c r="C187" s="347"/>
      <c r="D187" s="347"/>
      <c r="E187" s="347"/>
      <c r="F187" s="347"/>
      <c r="G187" s="347"/>
      <c r="H187" s="347"/>
      <c r="I187" s="347"/>
      <c r="J187" s="347"/>
      <c r="K187" s="347"/>
      <c r="L187" s="347"/>
    </row>
    <row r="188" spans="1:12" ht="12.75">
      <c r="A188" s="347"/>
      <c r="B188" s="347"/>
      <c r="C188" s="347"/>
      <c r="D188" s="347"/>
      <c r="E188" s="347"/>
      <c r="F188" s="347"/>
      <c r="G188" s="347"/>
      <c r="H188" s="347"/>
      <c r="I188" s="347"/>
      <c r="J188" s="347"/>
      <c r="K188" s="347"/>
      <c r="L188" s="347"/>
    </row>
    <row r="189" spans="1:12" ht="12.75">
      <c r="A189" s="347"/>
      <c r="B189" s="347"/>
      <c r="C189" s="347"/>
      <c r="D189" s="347"/>
      <c r="E189" s="347"/>
      <c r="F189" s="347"/>
      <c r="G189" s="347"/>
      <c r="H189" s="347"/>
      <c r="I189" s="347"/>
      <c r="J189" s="347"/>
      <c r="K189" s="347"/>
      <c r="L189" s="347"/>
    </row>
    <row r="190" spans="1:12" ht="12.75">
      <c r="A190" s="347"/>
      <c r="B190" s="347"/>
      <c r="C190" s="347"/>
      <c r="D190" s="347"/>
      <c r="E190" s="347"/>
      <c r="F190" s="347"/>
      <c r="G190" s="347"/>
      <c r="H190" s="347"/>
      <c r="I190" s="347"/>
      <c r="J190" s="347"/>
      <c r="K190" s="347"/>
      <c r="L190" s="347"/>
    </row>
    <row r="191" spans="1:12" ht="12.75">
      <c r="A191" s="347"/>
      <c r="B191" s="347"/>
      <c r="C191" s="347"/>
      <c r="D191" s="347"/>
      <c r="E191" s="347"/>
      <c r="F191" s="347"/>
      <c r="G191" s="347"/>
      <c r="H191" s="347"/>
      <c r="I191" s="347"/>
      <c r="J191" s="347"/>
      <c r="K191" s="347"/>
      <c r="L191" s="347"/>
    </row>
    <row r="192" spans="1:12" ht="12.75">
      <c r="A192" s="347"/>
      <c r="B192" s="347"/>
      <c r="C192" s="347"/>
      <c r="D192" s="347"/>
      <c r="E192" s="347"/>
      <c r="F192" s="347"/>
      <c r="G192" s="347"/>
      <c r="H192" s="347"/>
      <c r="I192" s="347"/>
      <c r="J192" s="347"/>
      <c r="K192" s="347"/>
      <c r="L192" s="347"/>
    </row>
    <row r="193" spans="1:12" ht="12.75">
      <c r="A193" s="347"/>
      <c r="B193" s="347"/>
      <c r="C193" s="347"/>
      <c r="D193" s="347"/>
      <c r="E193" s="347"/>
      <c r="F193" s="347"/>
      <c r="G193" s="347"/>
      <c r="H193" s="347"/>
      <c r="I193" s="347"/>
      <c r="J193" s="347"/>
      <c r="K193" s="347"/>
      <c r="L193" s="347"/>
    </row>
    <row r="194" spans="1:12" ht="12.75">
      <c r="A194" s="347"/>
      <c r="B194" s="347"/>
      <c r="C194" s="347"/>
      <c r="D194" s="347"/>
      <c r="E194" s="347"/>
      <c r="F194" s="347"/>
      <c r="G194" s="347"/>
      <c r="H194" s="347"/>
      <c r="I194" s="347"/>
      <c r="J194" s="347"/>
      <c r="K194" s="347"/>
      <c r="L194" s="347"/>
    </row>
    <row r="195" spans="1:12" ht="12.75">
      <c r="A195" s="347"/>
      <c r="B195" s="347"/>
      <c r="C195" s="347"/>
      <c r="D195" s="347"/>
      <c r="E195" s="347"/>
      <c r="F195" s="347"/>
      <c r="G195" s="347"/>
      <c r="H195" s="347"/>
      <c r="I195" s="347"/>
      <c r="J195" s="347"/>
      <c r="K195" s="347"/>
      <c r="L195" s="347"/>
    </row>
    <row r="196" spans="1:12" ht="12.75">
      <c r="A196" s="347"/>
      <c r="B196" s="347"/>
      <c r="C196" s="347"/>
      <c r="D196" s="347"/>
      <c r="E196" s="347"/>
      <c r="F196" s="347"/>
      <c r="G196" s="347"/>
      <c r="H196" s="347"/>
      <c r="I196" s="347"/>
      <c r="J196" s="347"/>
      <c r="K196" s="347"/>
      <c r="L196" s="347"/>
    </row>
    <row r="197" spans="1:12" ht="12.75">
      <c r="A197" s="347"/>
      <c r="B197" s="347"/>
      <c r="C197" s="347"/>
      <c r="D197" s="347"/>
      <c r="E197" s="347"/>
      <c r="F197" s="347"/>
      <c r="G197" s="347"/>
      <c r="H197" s="347"/>
      <c r="I197" s="347"/>
      <c r="J197" s="347"/>
      <c r="K197" s="347"/>
      <c r="L197" s="347"/>
    </row>
    <row r="198" spans="1:12" ht="12.75">
      <c r="A198" s="347"/>
      <c r="B198" s="347"/>
      <c r="C198" s="347"/>
      <c r="D198" s="347"/>
      <c r="E198" s="347"/>
      <c r="F198" s="347"/>
      <c r="G198" s="347"/>
      <c r="H198" s="347"/>
      <c r="I198" s="347"/>
      <c r="J198" s="347"/>
      <c r="K198" s="347"/>
      <c r="L198" s="347"/>
    </row>
    <row r="199" spans="1:12" ht="12.75">
      <c r="A199" s="347"/>
      <c r="B199" s="347"/>
      <c r="C199" s="347"/>
      <c r="D199" s="347"/>
      <c r="E199" s="347"/>
      <c r="F199" s="347"/>
      <c r="G199" s="347"/>
      <c r="H199" s="347"/>
      <c r="I199" s="347"/>
      <c r="J199" s="347"/>
      <c r="K199" s="347"/>
      <c r="L199" s="347"/>
    </row>
    <row r="200" spans="1:12" ht="12.75">
      <c r="A200" s="347"/>
      <c r="B200" s="347"/>
      <c r="C200" s="347"/>
      <c r="D200" s="347"/>
      <c r="E200" s="347"/>
      <c r="F200" s="347"/>
      <c r="G200" s="347"/>
      <c r="H200" s="347"/>
      <c r="I200" s="347"/>
      <c r="J200" s="347"/>
      <c r="K200" s="347"/>
      <c r="L200" s="347"/>
    </row>
    <row r="201" spans="1:12" ht="12.75">
      <c r="A201" s="347"/>
      <c r="B201" s="347"/>
      <c r="C201" s="347"/>
      <c r="D201" s="347"/>
      <c r="E201" s="347"/>
      <c r="F201" s="347"/>
      <c r="G201" s="347"/>
      <c r="H201" s="347"/>
      <c r="I201" s="347"/>
      <c r="J201" s="347"/>
      <c r="K201" s="347"/>
      <c r="L201" s="347"/>
    </row>
    <row r="202" spans="1:12" ht="12.75">
      <c r="A202" s="347"/>
      <c r="B202" s="347"/>
      <c r="C202" s="347"/>
      <c r="D202" s="347"/>
      <c r="E202" s="347"/>
      <c r="F202" s="347"/>
      <c r="G202" s="347"/>
      <c r="H202" s="347"/>
      <c r="I202" s="347"/>
      <c r="J202" s="347"/>
      <c r="K202" s="347"/>
      <c r="L202" s="347"/>
    </row>
    <row r="203" spans="1:12" ht="12.75">
      <c r="A203" s="347"/>
      <c r="B203" s="347"/>
      <c r="C203" s="347"/>
      <c r="D203" s="347"/>
      <c r="E203" s="347"/>
      <c r="F203" s="347"/>
      <c r="G203" s="347"/>
      <c r="H203" s="347"/>
      <c r="I203" s="347"/>
      <c r="J203" s="347"/>
      <c r="K203" s="347"/>
      <c r="L203" s="347"/>
    </row>
    <row r="204" spans="1:12" ht="12.75">
      <c r="A204" s="347"/>
      <c r="B204" s="347"/>
      <c r="C204" s="347"/>
      <c r="D204" s="347"/>
      <c r="E204" s="347"/>
      <c r="F204" s="347"/>
      <c r="G204" s="347"/>
      <c r="H204" s="347"/>
      <c r="I204" s="347"/>
      <c r="J204" s="347"/>
      <c r="K204" s="347"/>
      <c r="L204" s="347"/>
    </row>
    <row r="205" spans="1:12" ht="12.75">
      <c r="A205" s="347"/>
      <c r="B205" s="347"/>
      <c r="C205" s="347"/>
      <c r="D205" s="347"/>
      <c r="E205" s="347"/>
      <c r="F205" s="347"/>
      <c r="G205" s="347"/>
      <c r="H205" s="347"/>
      <c r="I205" s="347"/>
      <c r="J205" s="347"/>
      <c r="K205" s="347"/>
      <c r="L205" s="347"/>
    </row>
    <row r="206" spans="1:12" ht="12.75">
      <c r="A206" s="347"/>
      <c r="B206" s="347"/>
      <c r="C206" s="347"/>
      <c r="D206" s="347"/>
      <c r="E206" s="347"/>
      <c r="F206" s="347"/>
      <c r="G206" s="347"/>
      <c r="H206" s="347"/>
      <c r="I206" s="347"/>
      <c r="J206" s="347"/>
      <c r="K206" s="347"/>
      <c r="L206" s="347"/>
    </row>
    <row r="207" spans="1:12" ht="12.75">
      <c r="A207" s="347"/>
      <c r="B207" s="347"/>
      <c r="C207" s="347"/>
      <c r="D207" s="347"/>
      <c r="E207" s="347"/>
      <c r="F207" s="347"/>
      <c r="G207" s="347"/>
      <c r="H207" s="347"/>
      <c r="I207" s="347"/>
      <c r="J207" s="347"/>
      <c r="K207" s="347"/>
      <c r="L207" s="347"/>
    </row>
    <row r="208" spans="1:12" ht="12.75">
      <c r="A208" s="347"/>
      <c r="B208" s="347"/>
      <c r="C208" s="347"/>
      <c r="D208" s="347"/>
      <c r="E208" s="347"/>
      <c r="F208" s="347"/>
      <c r="G208" s="347"/>
      <c r="H208" s="347"/>
      <c r="I208" s="347"/>
      <c r="J208" s="347"/>
      <c r="K208" s="347"/>
      <c r="L208" s="347"/>
    </row>
    <row r="209" spans="1:12" ht="12.75">
      <c r="A209" s="347"/>
      <c r="B209" s="347"/>
      <c r="C209" s="347"/>
      <c r="D209" s="347"/>
      <c r="E209" s="347"/>
      <c r="F209" s="347"/>
      <c r="G209" s="347"/>
      <c r="H209" s="347"/>
      <c r="I209" s="347"/>
      <c r="J209" s="347"/>
      <c r="K209" s="347"/>
      <c r="L209" s="347"/>
    </row>
    <row r="210" spans="1:12" ht="12.75">
      <c r="A210" s="347"/>
      <c r="B210" s="347"/>
      <c r="C210" s="347"/>
      <c r="D210" s="347"/>
      <c r="E210" s="347"/>
      <c r="F210" s="347"/>
      <c r="G210" s="347"/>
      <c r="H210" s="347"/>
      <c r="I210" s="347"/>
      <c r="J210" s="347"/>
      <c r="K210" s="347"/>
      <c r="L210" s="347"/>
    </row>
    <row r="211" spans="1:12" ht="12.75">
      <c r="A211" s="347"/>
      <c r="B211" s="347"/>
      <c r="C211" s="347"/>
      <c r="D211" s="347"/>
      <c r="E211" s="347"/>
      <c r="F211" s="347"/>
      <c r="G211" s="347"/>
      <c r="H211" s="347"/>
      <c r="I211" s="347"/>
      <c r="J211" s="347"/>
      <c r="K211" s="347"/>
      <c r="L211" s="347"/>
    </row>
    <row r="212" spans="1:12" ht="12.75">
      <c r="A212" s="347"/>
      <c r="B212" s="347"/>
      <c r="C212" s="347"/>
      <c r="D212" s="347"/>
      <c r="E212" s="347"/>
      <c r="F212" s="347"/>
      <c r="G212" s="347"/>
      <c r="H212" s="347"/>
      <c r="I212" s="347"/>
      <c r="J212" s="347"/>
      <c r="K212" s="347"/>
      <c r="L212" s="347"/>
    </row>
    <row r="213" spans="1:12" ht="12.75">
      <c r="A213" s="347"/>
      <c r="B213" s="347"/>
      <c r="C213" s="347"/>
      <c r="D213" s="347"/>
      <c r="E213" s="347"/>
      <c r="F213" s="347"/>
      <c r="G213" s="347"/>
      <c r="H213" s="347"/>
      <c r="I213" s="347"/>
      <c r="J213" s="347"/>
      <c r="K213" s="347"/>
      <c r="L213" s="347"/>
    </row>
    <row r="214" spans="1:12" ht="12.75">
      <c r="A214" s="347"/>
      <c r="B214" s="347"/>
      <c r="C214" s="347"/>
      <c r="D214" s="347"/>
      <c r="E214" s="347"/>
      <c r="F214" s="347"/>
      <c r="G214" s="347"/>
      <c r="H214" s="347"/>
      <c r="I214" s="347"/>
      <c r="J214" s="347"/>
      <c r="K214" s="347"/>
      <c r="L214" s="347"/>
    </row>
    <row r="215" spans="1:12" ht="12.75">
      <c r="A215" s="347"/>
      <c r="B215" s="347"/>
      <c r="C215" s="347"/>
      <c r="D215" s="347"/>
      <c r="E215" s="347"/>
      <c r="F215" s="347"/>
      <c r="G215" s="347"/>
      <c r="H215" s="347"/>
      <c r="I215" s="347"/>
      <c r="J215" s="347"/>
      <c r="K215" s="347"/>
      <c r="L215" s="347"/>
    </row>
  </sheetData>
  <sheetProtection/>
  <mergeCells count="15">
    <mergeCell ref="J8:J10"/>
    <mergeCell ref="K8:K10"/>
    <mergeCell ref="D7:H7"/>
    <mergeCell ref="I7:K7"/>
    <mergeCell ref="A3:L3"/>
    <mergeCell ref="A4:L4"/>
    <mergeCell ref="A5:L5"/>
    <mergeCell ref="L7:L10"/>
    <mergeCell ref="D8:D10"/>
    <mergeCell ref="E8:E10"/>
    <mergeCell ref="F8:F10"/>
    <mergeCell ref="G8:G10"/>
    <mergeCell ref="H8:H10"/>
    <mergeCell ref="I8:I10"/>
    <mergeCell ref="C7:C10"/>
  </mergeCells>
  <printOptions horizontalCentered="1"/>
  <pageMargins left="0.3937007874015748" right="0.3937007874015748" top="0.5905511811023623" bottom="0.5905511811023623" header="0.5118110236220472" footer="0.5118110236220472"/>
  <pageSetup horizontalDpi="600" verticalDpi="600" orientation="portrait" paperSize="9" scale="60" r:id="rId1"/>
  <headerFooter alignWithMargins="0">
    <oddFooter>&amp;C&amp;P. oldal</oddFooter>
  </headerFooter>
</worksheet>
</file>

<file path=xl/worksheets/sheet9.xml><?xml version="1.0" encoding="utf-8"?>
<worksheet xmlns="http://schemas.openxmlformats.org/spreadsheetml/2006/main" xmlns:r="http://schemas.openxmlformats.org/officeDocument/2006/relationships">
  <dimension ref="A1:R270"/>
  <sheetViews>
    <sheetView view="pageBreakPreview" zoomScaleSheetLayoutView="100" zoomScalePageLayoutView="0" workbookViewId="0" topLeftCell="A1">
      <pane ySplit="10" topLeftCell="A11" activePane="bottomLeft" state="frozen"/>
      <selection pane="topLeft" activeCell="A1" sqref="A1"/>
      <selection pane="bottomLeft" activeCell="A1" sqref="A1"/>
    </sheetView>
  </sheetViews>
  <sheetFormatPr defaultColWidth="9.140625" defaultRowHeight="12.75"/>
  <cols>
    <col min="1" max="1" width="35.00390625" style="597" customWidth="1"/>
    <col min="2" max="2" width="8.57421875" style="597" customWidth="1"/>
    <col min="3" max="3" width="10.140625" style="597" customWidth="1"/>
    <col min="4" max="4" width="11.00390625" style="597" customWidth="1"/>
    <col min="5" max="5" width="10.57421875" style="597" customWidth="1"/>
    <col min="6" max="6" width="10.00390625" style="597" customWidth="1"/>
    <col min="7" max="7" width="9.7109375" style="597" customWidth="1"/>
    <col min="8" max="8" width="10.421875" style="597" customWidth="1"/>
    <col min="9" max="9" width="10.28125" style="597" customWidth="1"/>
    <col min="10" max="10" width="11.140625" style="597" customWidth="1"/>
    <col min="11" max="11" width="10.421875" style="597" customWidth="1"/>
    <col min="12" max="12" width="10.140625" style="597" customWidth="1"/>
    <col min="13" max="16384" width="9.140625" style="597" customWidth="1"/>
  </cols>
  <sheetData>
    <row r="1" spans="1:15" ht="15.75">
      <c r="A1" s="593" t="s">
        <v>770</v>
      </c>
      <c r="B1" s="594"/>
      <c r="C1" s="593"/>
      <c r="D1" s="593"/>
      <c r="E1" s="593"/>
      <c r="F1" s="593"/>
      <c r="G1" s="593"/>
      <c r="H1" s="672"/>
      <c r="I1" s="672"/>
      <c r="J1" s="672"/>
      <c r="K1" s="600"/>
      <c r="L1" s="600"/>
      <c r="M1" s="600"/>
      <c r="N1" s="600"/>
      <c r="O1" s="601"/>
    </row>
    <row r="2" spans="1:15" ht="15.75">
      <c r="A2" s="593"/>
      <c r="B2" s="594"/>
      <c r="C2" s="593"/>
      <c r="D2" s="593"/>
      <c r="E2" s="593"/>
      <c r="F2" s="593"/>
      <c r="G2" s="593"/>
      <c r="H2" s="672"/>
      <c r="I2" s="672"/>
      <c r="J2" s="672"/>
      <c r="K2" s="600"/>
      <c r="L2" s="600"/>
      <c r="M2" s="600"/>
      <c r="N2" s="600"/>
      <c r="O2" s="601"/>
    </row>
    <row r="3" spans="1:12" ht="15.75">
      <c r="A3" s="750" t="s">
        <v>668</v>
      </c>
      <c r="B3" s="750"/>
      <c r="C3" s="750"/>
      <c r="D3" s="750"/>
      <c r="E3" s="750"/>
      <c r="F3" s="750"/>
      <c r="G3" s="750"/>
      <c r="H3" s="750"/>
      <c r="I3" s="750"/>
      <c r="J3" s="750"/>
      <c r="K3" s="750"/>
      <c r="L3" s="750"/>
    </row>
    <row r="4" spans="1:12" ht="15.75">
      <c r="A4" s="750" t="s">
        <v>728</v>
      </c>
      <c r="B4" s="750"/>
      <c r="C4" s="750"/>
      <c r="D4" s="750"/>
      <c r="E4" s="750"/>
      <c r="F4" s="750"/>
      <c r="G4" s="750"/>
      <c r="H4" s="750"/>
      <c r="I4" s="750"/>
      <c r="J4" s="750"/>
      <c r="K4" s="750"/>
      <c r="L4" s="750"/>
    </row>
    <row r="5" spans="1:12" ht="15.75">
      <c r="A5" s="750" t="s">
        <v>20</v>
      </c>
      <c r="B5" s="750"/>
      <c r="C5" s="750"/>
      <c r="D5" s="750"/>
      <c r="E5" s="750"/>
      <c r="F5" s="750"/>
      <c r="G5" s="750"/>
      <c r="H5" s="750"/>
      <c r="I5" s="750"/>
      <c r="J5" s="750"/>
      <c r="K5" s="750"/>
      <c r="L5" s="750"/>
    </row>
    <row r="6" spans="1:12" ht="15">
      <c r="A6" s="595"/>
      <c r="B6" s="595"/>
      <c r="C6" s="595"/>
      <c r="D6" s="647"/>
      <c r="E6" s="595"/>
      <c r="F6" s="595"/>
      <c r="G6" s="595"/>
      <c r="H6" s="595"/>
      <c r="I6" s="784" t="s">
        <v>28</v>
      </c>
      <c r="J6" s="784"/>
      <c r="K6" s="784"/>
      <c r="L6" s="784"/>
    </row>
    <row r="7" spans="1:12" ht="15" customHeight="1">
      <c r="A7" s="602" t="s">
        <v>39</v>
      </c>
      <c r="B7" s="752" t="s">
        <v>670</v>
      </c>
      <c r="C7" s="785" t="s">
        <v>729</v>
      </c>
      <c r="D7" s="788" t="s">
        <v>40</v>
      </c>
      <c r="E7" s="789"/>
      <c r="F7" s="789"/>
      <c r="G7" s="789"/>
      <c r="H7" s="790"/>
      <c r="I7" s="791" t="s">
        <v>41</v>
      </c>
      <c r="J7" s="792"/>
      <c r="K7" s="792"/>
      <c r="L7" s="752" t="s">
        <v>730</v>
      </c>
    </row>
    <row r="8" spans="1:12" ht="12.75" customHeight="1">
      <c r="A8" s="603" t="s">
        <v>42</v>
      </c>
      <c r="B8" s="753"/>
      <c r="C8" s="786"/>
      <c r="D8" s="752" t="s">
        <v>83</v>
      </c>
      <c r="E8" s="752" t="s">
        <v>84</v>
      </c>
      <c r="F8" s="752" t="s">
        <v>106</v>
      </c>
      <c r="G8" s="752" t="s">
        <v>210</v>
      </c>
      <c r="H8" s="752" t="s">
        <v>186</v>
      </c>
      <c r="I8" s="785" t="s">
        <v>44</v>
      </c>
      <c r="J8" s="752" t="s">
        <v>43</v>
      </c>
      <c r="K8" s="793" t="s">
        <v>218</v>
      </c>
      <c r="L8" s="755"/>
    </row>
    <row r="9" spans="1:12" ht="15">
      <c r="A9" s="603"/>
      <c r="B9" s="753"/>
      <c r="C9" s="786"/>
      <c r="D9" s="755"/>
      <c r="E9" s="755"/>
      <c r="F9" s="755"/>
      <c r="G9" s="755"/>
      <c r="H9" s="755"/>
      <c r="I9" s="796"/>
      <c r="J9" s="755"/>
      <c r="K9" s="794"/>
      <c r="L9" s="755"/>
    </row>
    <row r="10" spans="1:12" ht="29.25" customHeight="1">
      <c r="A10" s="604"/>
      <c r="B10" s="754"/>
      <c r="C10" s="787"/>
      <c r="D10" s="756"/>
      <c r="E10" s="756"/>
      <c r="F10" s="756"/>
      <c r="G10" s="756"/>
      <c r="H10" s="756"/>
      <c r="I10" s="797"/>
      <c r="J10" s="756"/>
      <c r="K10" s="795"/>
      <c r="L10" s="756"/>
    </row>
    <row r="11" spans="1:12" ht="15">
      <c r="A11" s="602" t="s">
        <v>8</v>
      </c>
      <c r="B11" s="602" t="s">
        <v>9</v>
      </c>
      <c r="C11" s="602" t="s">
        <v>10</v>
      </c>
      <c r="D11" s="602" t="s">
        <v>11</v>
      </c>
      <c r="E11" s="602" t="s">
        <v>12</v>
      </c>
      <c r="F11" s="602" t="s">
        <v>13</v>
      </c>
      <c r="G11" s="602" t="s">
        <v>14</v>
      </c>
      <c r="H11" s="602" t="s">
        <v>15</v>
      </c>
      <c r="I11" s="602" t="s">
        <v>16</v>
      </c>
      <c r="J11" s="602" t="s">
        <v>17</v>
      </c>
      <c r="K11" s="602" t="s">
        <v>18</v>
      </c>
      <c r="L11" s="602" t="s">
        <v>731</v>
      </c>
    </row>
    <row r="12" spans="1:14" ht="15">
      <c r="A12" s="673" t="s">
        <v>732</v>
      </c>
      <c r="B12" s="623" t="s">
        <v>674</v>
      </c>
      <c r="C12" s="628"/>
      <c r="D12" s="648"/>
      <c r="E12" s="648"/>
      <c r="F12" s="648"/>
      <c r="G12" s="648"/>
      <c r="H12" s="648"/>
      <c r="I12" s="648"/>
      <c r="J12" s="648"/>
      <c r="K12" s="648"/>
      <c r="L12" s="649"/>
      <c r="M12" s="612"/>
      <c r="N12" s="612">
        <f>C12-M12</f>
        <v>0</v>
      </c>
    </row>
    <row r="13" spans="1:15" ht="15">
      <c r="A13" s="674" t="s">
        <v>48</v>
      </c>
      <c r="B13" s="613"/>
      <c r="C13" s="648">
        <f>SUM(D13:L13)</f>
        <v>139810</v>
      </c>
      <c r="D13" s="648">
        <v>90162</v>
      </c>
      <c r="E13" s="648">
        <v>18656</v>
      </c>
      <c r="F13" s="648">
        <v>30103</v>
      </c>
      <c r="G13" s="648"/>
      <c r="H13" s="648"/>
      <c r="I13" s="648">
        <v>889</v>
      </c>
      <c r="J13" s="648"/>
      <c r="K13" s="648"/>
      <c r="L13" s="649"/>
      <c r="M13" s="612">
        <f>SUM(D13:L13)</f>
        <v>139810</v>
      </c>
      <c r="N13" s="612">
        <f>M13-C13</f>
        <v>0</v>
      </c>
      <c r="O13" s="612">
        <f>M13-'[2]4.3'!O13</f>
        <v>0</v>
      </c>
    </row>
    <row r="14" spans="1:15" ht="15">
      <c r="A14" s="674" t="s">
        <v>499</v>
      </c>
      <c r="B14" s="613"/>
      <c r="C14" s="648">
        <v>141313</v>
      </c>
      <c r="D14" s="648">
        <v>90162</v>
      </c>
      <c r="E14" s="648">
        <v>18656</v>
      </c>
      <c r="F14" s="648">
        <v>31606</v>
      </c>
      <c r="G14" s="648">
        <v>0</v>
      </c>
      <c r="H14" s="648">
        <v>0</v>
      </c>
      <c r="I14" s="648">
        <v>889</v>
      </c>
      <c r="J14" s="648">
        <v>0</v>
      </c>
      <c r="K14" s="648">
        <v>0</v>
      </c>
      <c r="L14" s="649">
        <v>0</v>
      </c>
      <c r="M14" s="612">
        <f aca="true" t="shared" si="0" ref="M14:M77">SUM(D14:L14)</f>
        <v>141313</v>
      </c>
      <c r="N14" s="612">
        <f aca="true" t="shared" si="1" ref="N14:N77">M14-C14</f>
        <v>0</v>
      </c>
      <c r="O14" s="612">
        <f>M14-'[2]4.3'!O14</f>
        <v>0</v>
      </c>
    </row>
    <row r="15" spans="1:15" ht="15">
      <c r="A15" s="613" t="s">
        <v>675</v>
      </c>
      <c r="B15" s="613"/>
      <c r="C15" s="648">
        <v>5000</v>
      </c>
      <c r="D15" s="648"/>
      <c r="E15" s="648"/>
      <c r="F15" s="648">
        <v>5000</v>
      </c>
      <c r="G15" s="648"/>
      <c r="H15" s="648"/>
      <c r="I15" s="648"/>
      <c r="J15" s="648"/>
      <c r="K15" s="648"/>
      <c r="L15" s="649"/>
      <c r="M15" s="612">
        <f t="shared" si="0"/>
        <v>5000</v>
      </c>
      <c r="N15" s="612">
        <f t="shared" si="1"/>
        <v>0</v>
      </c>
      <c r="O15" s="612">
        <f>M15-'[2]4.3'!O15</f>
        <v>0</v>
      </c>
    </row>
    <row r="16" spans="1:15" ht="15">
      <c r="A16" s="613" t="s">
        <v>676</v>
      </c>
      <c r="B16" s="613"/>
      <c r="C16" s="648">
        <f>SUM(C15)</f>
        <v>5000</v>
      </c>
      <c r="D16" s="648">
        <f aca="true" t="shared" si="2" ref="D16:L16">SUM(D15)</f>
        <v>0</v>
      </c>
      <c r="E16" s="648">
        <f t="shared" si="2"/>
        <v>0</v>
      </c>
      <c r="F16" s="648">
        <f t="shared" si="2"/>
        <v>5000</v>
      </c>
      <c r="G16" s="648">
        <f t="shared" si="2"/>
        <v>0</v>
      </c>
      <c r="H16" s="648">
        <f t="shared" si="2"/>
        <v>0</v>
      </c>
      <c r="I16" s="648">
        <f t="shared" si="2"/>
        <v>0</v>
      </c>
      <c r="J16" s="648">
        <f t="shared" si="2"/>
        <v>0</v>
      </c>
      <c r="K16" s="648">
        <f t="shared" si="2"/>
        <v>0</v>
      </c>
      <c r="L16" s="648">
        <f t="shared" si="2"/>
        <v>0</v>
      </c>
      <c r="M16" s="612">
        <f t="shared" si="0"/>
        <v>5000</v>
      </c>
      <c r="N16" s="612">
        <f t="shared" si="1"/>
        <v>0</v>
      </c>
      <c r="O16" s="612">
        <f>M16-'[2]4.3'!O16</f>
        <v>0</v>
      </c>
    </row>
    <row r="17" spans="1:15" ht="15">
      <c r="A17" s="675" t="s">
        <v>499</v>
      </c>
      <c r="B17" s="625"/>
      <c r="C17" s="676">
        <f>C14+C16</f>
        <v>146313</v>
      </c>
      <c r="D17" s="676">
        <f aca="true" t="shared" si="3" ref="D17:L17">D14+D16</f>
        <v>90162</v>
      </c>
      <c r="E17" s="676">
        <f t="shared" si="3"/>
        <v>18656</v>
      </c>
      <c r="F17" s="676">
        <f t="shared" si="3"/>
        <v>36606</v>
      </c>
      <c r="G17" s="676">
        <f t="shared" si="3"/>
        <v>0</v>
      </c>
      <c r="H17" s="676">
        <f t="shared" si="3"/>
        <v>0</v>
      </c>
      <c r="I17" s="676">
        <f t="shared" si="3"/>
        <v>889</v>
      </c>
      <c r="J17" s="676">
        <f t="shared" si="3"/>
        <v>0</v>
      </c>
      <c r="K17" s="676">
        <f t="shared" si="3"/>
        <v>0</v>
      </c>
      <c r="L17" s="676">
        <f t="shared" si="3"/>
        <v>0</v>
      </c>
      <c r="M17" s="612">
        <f t="shared" si="0"/>
        <v>146313</v>
      </c>
      <c r="N17" s="612">
        <f t="shared" si="1"/>
        <v>0</v>
      </c>
      <c r="O17" s="612">
        <f>M17-'[2]4.3'!O17</f>
        <v>0</v>
      </c>
    </row>
    <row r="18" spans="1:15" ht="15">
      <c r="A18" s="673" t="s">
        <v>733</v>
      </c>
      <c r="B18" s="623" t="s">
        <v>674</v>
      </c>
      <c r="C18" s="648"/>
      <c r="D18" s="648"/>
      <c r="E18" s="648"/>
      <c r="F18" s="648"/>
      <c r="G18" s="648"/>
      <c r="H18" s="648"/>
      <c r="I18" s="648"/>
      <c r="J18" s="648"/>
      <c r="K18" s="648"/>
      <c r="L18" s="649"/>
      <c r="M18" s="612">
        <f t="shared" si="0"/>
        <v>0</v>
      </c>
      <c r="N18" s="612">
        <f t="shared" si="1"/>
        <v>0</v>
      </c>
      <c r="O18" s="612">
        <f>M18-'[2]4.3'!O18</f>
        <v>0</v>
      </c>
    </row>
    <row r="19" spans="1:15" ht="15">
      <c r="A19" s="674" t="s">
        <v>48</v>
      </c>
      <c r="B19" s="613"/>
      <c r="C19" s="648">
        <f>SUM(D19:L19)</f>
        <v>129512</v>
      </c>
      <c r="D19" s="648">
        <v>83878</v>
      </c>
      <c r="E19" s="648">
        <v>15446</v>
      </c>
      <c r="F19" s="648">
        <v>27673</v>
      </c>
      <c r="G19" s="648"/>
      <c r="H19" s="648"/>
      <c r="I19" s="648">
        <v>2515</v>
      </c>
      <c r="J19" s="648"/>
      <c r="K19" s="648"/>
      <c r="L19" s="649"/>
      <c r="M19" s="612">
        <f t="shared" si="0"/>
        <v>129512</v>
      </c>
      <c r="N19" s="612">
        <f t="shared" si="1"/>
        <v>0</v>
      </c>
      <c r="O19" s="612">
        <f>M19-'[2]4.3'!O19</f>
        <v>0</v>
      </c>
    </row>
    <row r="20" spans="1:15" ht="15">
      <c r="A20" s="674" t="s">
        <v>499</v>
      </c>
      <c r="B20" s="613"/>
      <c r="C20" s="648">
        <v>131147</v>
      </c>
      <c r="D20" s="648">
        <v>83878</v>
      </c>
      <c r="E20" s="648">
        <v>15446</v>
      </c>
      <c r="F20" s="648">
        <v>29308</v>
      </c>
      <c r="G20" s="648">
        <v>0</v>
      </c>
      <c r="H20" s="648">
        <v>0</v>
      </c>
      <c r="I20" s="648">
        <v>2515</v>
      </c>
      <c r="J20" s="648">
        <v>0</v>
      </c>
      <c r="K20" s="648">
        <v>0</v>
      </c>
      <c r="L20" s="649">
        <v>0</v>
      </c>
      <c r="M20" s="612">
        <f t="shared" si="0"/>
        <v>131147</v>
      </c>
      <c r="N20" s="612">
        <f t="shared" si="1"/>
        <v>0</v>
      </c>
      <c r="O20" s="612">
        <f>M20-'[2]4.3'!O20</f>
        <v>0</v>
      </c>
    </row>
    <row r="21" spans="1:15" ht="15">
      <c r="A21" s="613" t="s">
        <v>678</v>
      </c>
      <c r="B21" s="613"/>
      <c r="C21" s="614">
        <v>822</v>
      </c>
      <c r="D21" s="648">
        <v>356</v>
      </c>
      <c r="E21" s="648">
        <v>56</v>
      </c>
      <c r="F21" s="648">
        <v>410</v>
      </c>
      <c r="G21" s="648"/>
      <c r="H21" s="648"/>
      <c r="I21" s="648"/>
      <c r="J21" s="648"/>
      <c r="K21" s="648"/>
      <c r="L21" s="649"/>
      <c r="M21" s="612">
        <f t="shared" si="0"/>
        <v>822</v>
      </c>
      <c r="N21" s="612">
        <f t="shared" si="1"/>
        <v>0</v>
      </c>
      <c r="O21" s="612">
        <f>M21-'[2]4.3'!O21</f>
        <v>0</v>
      </c>
    </row>
    <row r="22" spans="1:18" ht="15">
      <c r="A22" s="613" t="s">
        <v>676</v>
      </c>
      <c r="B22" s="613"/>
      <c r="C22" s="614">
        <f>SUM(C21)</f>
        <v>822</v>
      </c>
      <c r="D22" s="614">
        <f aca="true" t="shared" si="4" ref="D22:L22">SUM(D21)</f>
        <v>356</v>
      </c>
      <c r="E22" s="614">
        <f t="shared" si="4"/>
        <v>56</v>
      </c>
      <c r="F22" s="614">
        <f t="shared" si="4"/>
        <v>410</v>
      </c>
      <c r="G22" s="614">
        <f t="shared" si="4"/>
        <v>0</v>
      </c>
      <c r="H22" s="614">
        <f t="shared" si="4"/>
        <v>0</v>
      </c>
      <c r="I22" s="614">
        <f t="shared" si="4"/>
        <v>0</v>
      </c>
      <c r="J22" s="614">
        <f t="shared" si="4"/>
        <v>0</v>
      </c>
      <c r="K22" s="614">
        <f t="shared" si="4"/>
        <v>0</v>
      </c>
      <c r="L22" s="614">
        <f t="shared" si="4"/>
        <v>0</v>
      </c>
      <c r="M22" s="612">
        <f t="shared" si="0"/>
        <v>822</v>
      </c>
      <c r="N22" s="612">
        <f t="shared" si="1"/>
        <v>0</v>
      </c>
      <c r="O22" s="612">
        <f>M22-'[2]4.3'!O22</f>
        <v>0</v>
      </c>
      <c r="P22" s="612"/>
      <c r="Q22" s="612"/>
      <c r="R22" s="612"/>
    </row>
    <row r="23" spans="1:18" ht="15">
      <c r="A23" s="616" t="s">
        <v>499</v>
      </c>
      <c r="B23" s="625"/>
      <c r="C23" s="617">
        <f>C20+C22</f>
        <v>131969</v>
      </c>
      <c r="D23" s="617">
        <f aca="true" t="shared" si="5" ref="D23:L23">D20+D22</f>
        <v>84234</v>
      </c>
      <c r="E23" s="617">
        <f t="shared" si="5"/>
        <v>15502</v>
      </c>
      <c r="F23" s="617">
        <f t="shared" si="5"/>
        <v>29718</v>
      </c>
      <c r="G23" s="617">
        <f t="shared" si="5"/>
        <v>0</v>
      </c>
      <c r="H23" s="617">
        <f t="shared" si="5"/>
        <v>0</v>
      </c>
      <c r="I23" s="617">
        <f t="shared" si="5"/>
        <v>2515</v>
      </c>
      <c r="J23" s="617">
        <f t="shared" si="5"/>
        <v>0</v>
      </c>
      <c r="K23" s="617">
        <f t="shared" si="5"/>
        <v>0</v>
      </c>
      <c r="L23" s="617">
        <f t="shared" si="5"/>
        <v>0</v>
      </c>
      <c r="M23" s="612">
        <f t="shared" si="0"/>
        <v>131969</v>
      </c>
      <c r="N23" s="612">
        <f t="shared" si="1"/>
        <v>0</v>
      </c>
      <c r="O23" s="612">
        <f>M23-'[2]4.3'!O23</f>
        <v>0</v>
      </c>
      <c r="P23" s="612"/>
      <c r="Q23" s="612"/>
      <c r="R23" s="612"/>
    </row>
    <row r="24" spans="1:15" ht="15">
      <c r="A24" s="673" t="s">
        <v>734</v>
      </c>
      <c r="B24" s="623" t="s">
        <v>674</v>
      </c>
      <c r="C24" s="648"/>
      <c r="D24" s="648"/>
      <c r="E24" s="648"/>
      <c r="F24" s="648"/>
      <c r="G24" s="648"/>
      <c r="H24" s="648"/>
      <c r="I24" s="648"/>
      <c r="J24" s="648"/>
      <c r="K24" s="648"/>
      <c r="L24" s="649"/>
      <c r="M24" s="612">
        <f t="shared" si="0"/>
        <v>0</v>
      </c>
      <c r="N24" s="612">
        <f t="shared" si="1"/>
        <v>0</v>
      </c>
      <c r="O24" s="612">
        <f>M24-'[2]4.3'!O24</f>
        <v>0</v>
      </c>
    </row>
    <row r="25" spans="1:15" ht="15">
      <c r="A25" s="674" t="s">
        <v>48</v>
      </c>
      <c r="B25" s="613"/>
      <c r="C25" s="648">
        <f>SUM(D25:L25)</f>
        <v>72137</v>
      </c>
      <c r="D25" s="648">
        <v>45056</v>
      </c>
      <c r="E25" s="648">
        <v>8490</v>
      </c>
      <c r="F25" s="648">
        <v>17389</v>
      </c>
      <c r="G25" s="648"/>
      <c r="H25" s="648"/>
      <c r="I25" s="648">
        <v>1202</v>
      </c>
      <c r="J25" s="648"/>
      <c r="K25" s="648"/>
      <c r="L25" s="649"/>
      <c r="M25" s="612">
        <f t="shared" si="0"/>
        <v>72137</v>
      </c>
      <c r="N25" s="612">
        <f t="shared" si="1"/>
        <v>0</v>
      </c>
      <c r="O25" s="612">
        <f>M25-'[2]4.3'!O25</f>
        <v>0</v>
      </c>
    </row>
    <row r="26" spans="1:15" ht="15">
      <c r="A26" s="613" t="s">
        <v>499</v>
      </c>
      <c r="B26" s="613"/>
      <c r="C26" s="614">
        <v>73507</v>
      </c>
      <c r="D26" s="648">
        <v>46206</v>
      </c>
      <c r="E26" s="648">
        <v>8710</v>
      </c>
      <c r="F26" s="648">
        <v>17389</v>
      </c>
      <c r="G26" s="648">
        <v>0</v>
      </c>
      <c r="H26" s="648">
        <v>0</v>
      </c>
      <c r="I26" s="648">
        <v>1202</v>
      </c>
      <c r="J26" s="648">
        <v>0</v>
      </c>
      <c r="K26" s="648">
        <v>0</v>
      </c>
      <c r="L26" s="649">
        <v>0</v>
      </c>
      <c r="M26" s="612">
        <f t="shared" si="0"/>
        <v>73507</v>
      </c>
      <c r="N26" s="612">
        <f t="shared" si="1"/>
        <v>0</v>
      </c>
      <c r="O26" s="612">
        <f>M26-'[2]4.3'!O26</f>
        <v>0</v>
      </c>
    </row>
    <row r="27" spans="1:18" ht="15">
      <c r="A27" s="613" t="s">
        <v>676</v>
      </c>
      <c r="B27" s="613"/>
      <c r="C27" s="614">
        <v>0</v>
      </c>
      <c r="D27" s="614">
        <v>0</v>
      </c>
      <c r="E27" s="614">
        <v>0</v>
      </c>
      <c r="F27" s="614">
        <v>0</v>
      </c>
      <c r="G27" s="614">
        <v>0</v>
      </c>
      <c r="H27" s="614">
        <v>0</v>
      </c>
      <c r="I27" s="614">
        <v>0</v>
      </c>
      <c r="J27" s="614">
        <v>0</v>
      </c>
      <c r="K27" s="614">
        <v>0</v>
      </c>
      <c r="L27" s="614">
        <v>0</v>
      </c>
      <c r="M27" s="612">
        <f t="shared" si="0"/>
        <v>0</v>
      </c>
      <c r="N27" s="612">
        <f t="shared" si="1"/>
        <v>0</v>
      </c>
      <c r="O27" s="612">
        <f>M27-'[2]4.3'!O27</f>
        <v>0</v>
      </c>
      <c r="P27" s="612"/>
      <c r="Q27" s="612"/>
      <c r="R27" s="612"/>
    </row>
    <row r="28" spans="1:18" ht="15">
      <c r="A28" s="616" t="s">
        <v>499</v>
      </c>
      <c r="B28" s="625"/>
      <c r="C28" s="617">
        <f>C26+C27</f>
        <v>73507</v>
      </c>
      <c r="D28" s="617">
        <f aca="true" t="shared" si="6" ref="D28:L28">D26+D27</f>
        <v>46206</v>
      </c>
      <c r="E28" s="617">
        <f t="shared" si="6"/>
        <v>8710</v>
      </c>
      <c r="F28" s="617">
        <f t="shared" si="6"/>
        <v>17389</v>
      </c>
      <c r="G28" s="617">
        <f t="shared" si="6"/>
        <v>0</v>
      </c>
      <c r="H28" s="617">
        <f t="shared" si="6"/>
        <v>0</v>
      </c>
      <c r="I28" s="617">
        <f t="shared" si="6"/>
        <v>1202</v>
      </c>
      <c r="J28" s="617">
        <f t="shared" si="6"/>
        <v>0</v>
      </c>
      <c r="K28" s="617">
        <f t="shared" si="6"/>
        <v>0</v>
      </c>
      <c r="L28" s="617">
        <f t="shared" si="6"/>
        <v>0</v>
      </c>
      <c r="M28" s="612">
        <f t="shared" si="0"/>
        <v>73507</v>
      </c>
      <c r="N28" s="612">
        <f t="shared" si="1"/>
        <v>0</v>
      </c>
      <c r="O28" s="612">
        <f>M28-'[2]4.3'!O28</f>
        <v>0</v>
      </c>
      <c r="P28" s="612"/>
      <c r="Q28" s="612"/>
      <c r="R28" s="612"/>
    </row>
    <row r="29" spans="1:15" ht="15">
      <c r="A29" s="673" t="s">
        <v>735</v>
      </c>
      <c r="B29" s="646"/>
      <c r="C29" s="648"/>
      <c r="D29" s="648"/>
      <c r="E29" s="648"/>
      <c r="F29" s="648"/>
      <c r="G29" s="648"/>
      <c r="H29" s="648"/>
      <c r="I29" s="648"/>
      <c r="J29" s="648"/>
      <c r="K29" s="648"/>
      <c r="L29" s="649"/>
      <c r="M29" s="612">
        <f t="shared" si="0"/>
        <v>0</v>
      </c>
      <c r="N29" s="612">
        <f t="shared" si="1"/>
        <v>0</v>
      </c>
      <c r="O29" s="612">
        <f>M29-'[2]4.3'!O29</f>
        <v>0</v>
      </c>
    </row>
    <row r="30" spans="1:15" ht="15">
      <c r="A30" s="674" t="s">
        <v>48</v>
      </c>
      <c r="B30" s="623" t="s">
        <v>674</v>
      </c>
      <c r="C30" s="648">
        <f>C35+C40</f>
        <v>41453</v>
      </c>
      <c r="D30" s="648">
        <f aca="true" t="shared" si="7" ref="D30:L33">D35+D40</f>
        <v>25090</v>
      </c>
      <c r="E30" s="648">
        <f t="shared" si="7"/>
        <v>4717</v>
      </c>
      <c r="F30" s="648">
        <f t="shared" si="7"/>
        <v>9203</v>
      </c>
      <c r="G30" s="648">
        <f t="shared" si="7"/>
        <v>0</v>
      </c>
      <c r="H30" s="648">
        <f t="shared" si="7"/>
        <v>0</v>
      </c>
      <c r="I30" s="648">
        <f t="shared" si="7"/>
        <v>2443</v>
      </c>
      <c r="J30" s="648">
        <f t="shared" si="7"/>
        <v>0</v>
      </c>
      <c r="K30" s="648">
        <f t="shared" si="7"/>
        <v>0</v>
      </c>
      <c r="L30" s="648">
        <f t="shared" si="7"/>
        <v>0</v>
      </c>
      <c r="M30" s="612">
        <f t="shared" si="0"/>
        <v>41453</v>
      </c>
      <c r="N30" s="612">
        <f t="shared" si="1"/>
        <v>0</v>
      </c>
      <c r="O30" s="612">
        <f>M30-'[2]4.3'!O30</f>
        <v>0</v>
      </c>
    </row>
    <row r="31" spans="1:15" ht="15">
      <c r="A31" s="674" t="s">
        <v>499</v>
      </c>
      <c r="B31" s="623"/>
      <c r="C31" s="648">
        <f>C36+C41</f>
        <v>41770</v>
      </c>
      <c r="D31" s="648">
        <f t="shared" si="7"/>
        <v>25090</v>
      </c>
      <c r="E31" s="648">
        <f t="shared" si="7"/>
        <v>4717</v>
      </c>
      <c r="F31" s="648">
        <f t="shared" si="7"/>
        <v>9203</v>
      </c>
      <c r="G31" s="648">
        <f t="shared" si="7"/>
        <v>0</v>
      </c>
      <c r="H31" s="648">
        <f t="shared" si="7"/>
        <v>0</v>
      </c>
      <c r="I31" s="648">
        <f t="shared" si="7"/>
        <v>2760</v>
      </c>
      <c r="J31" s="648">
        <f t="shared" si="7"/>
        <v>0</v>
      </c>
      <c r="K31" s="648">
        <f t="shared" si="7"/>
        <v>0</v>
      </c>
      <c r="L31" s="648">
        <f t="shared" si="7"/>
        <v>0</v>
      </c>
      <c r="M31" s="612">
        <f t="shared" si="0"/>
        <v>41770</v>
      </c>
      <c r="N31" s="612">
        <f t="shared" si="1"/>
        <v>0</v>
      </c>
      <c r="O31" s="612">
        <f>M31-'[2]4.3'!O31</f>
        <v>0</v>
      </c>
    </row>
    <row r="32" spans="1:15" ht="15">
      <c r="A32" s="613" t="s">
        <v>676</v>
      </c>
      <c r="B32" s="623"/>
      <c r="C32" s="648">
        <f>C37+C42</f>
        <v>0</v>
      </c>
      <c r="D32" s="648">
        <f t="shared" si="7"/>
        <v>0</v>
      </c>
      <c r="E32" s="648">
        <f t="shared" si="7"/>
        <v>0</v>
      </c>
      <c r="F32" s="648">
        <f t="shared" si="7"/>
        <v>0</v>
      </c>
      <c r="G32" s="648">
        <f t="shared" si="7"/>
        <v>0</v>
      </c>
      <c r="H32" s="648">
        <f t="shared" si="7"/>
        <v>0</v>
      </c>
      <c r="I32" s="648">
        <f t="shared" si="7"/>
        <v>0</v>
      </c>
      <c r="J32" s="648">
        <f t="shared" si="7"/>
        <v>0</v>
      </c>
      <c r="K32" s="648">
        <f t="shared" si="7"/>
        <v>0</v>
      </c>
      <c r="L32" s="648">
        <f t="shared" si="7"/>
        <v>0</v>
      </c>
      <c r="M32" s="612">
        <f t="shared" si="0"/>
        <v>0</v>
      </c>
      <c r="N32" s="612">
        <f t="shared" si="1"/>
        <v>0</v>
      </c>
      <c r="O32" s="612">
        <f>M32-'[2]4.3'!O32</f>
        <v>0</v>
      </c>
    </row>
    <row r="33" spans="1:15" ht="15">
      <c r="A33" s="675" t="s">
        <v>499</v>
      </c>
      <c r="B33" s="625"/>
      <c r="C33" s="676">
        <f>C38+C43</f>
        <v>41770</v>
      </c>
      <c r="D33" s="676">
        <f t="shared" si="7"/>
        <v>25090</v>
      </c>
      <c r="E33" s="676">
        <f t="shared" si="7"/>
        <v>4717</v>
      </c>
      <c r="F33" s="676">
        <f t="shared" si="7"/>
        <v>9203</v>
      </c>
      <c r="G33" s="676">
        <f t="shared" si="7"/>
        <v>0</v>
      </c>
      <c r="H33" s="676">
        <f t="shared" si="7"/>
        <v>0</v>
      </c>
      <c r="I33" s="676">
        <f t="shared" si="7"/>
        <v>2760</v>
      </c>
      <c r="J33" s="676">
        <f t="shared" si="7"/>
        <v>0</v>
      </c>
      <c r="K33" s="676">
        <f t="shared" si="7"/>
        <v>0</v>
      </c>
      <c r="L33" s="676">
        <f t="shared" si="7"/>
        <v>0</v>
      </c>
      <c r="M33" s="612">
        <f t="shared" si="0"/>
        <v>41770</v>
      </c>
      <c r="N33" s="612">
        <f t="shared" si="1"/>
        <v>0</v>
      </c>
      <c r="O33" s="612">
        <f>M33-'[2]4.3'!O33</f>
        <v>0</v>
      </c>
    </row>
    <row r="34" spans="1:18" ht="15">
      <c r="A34" s="677" t="s">
        <v>680</v>
      </c>
      <c r="B34" s="623"/>
      <c r="C34" s="614"/>
      <c r="D34" s="614"/>
      <c r="E34" s="614"/>
      <c r="F34" s="614"/>
      <c r="G34" s="614"/>
      <c r="H34" s="614"/>
      <c r="I34" s="614"/>
      <c r="J34" s="614"/>
      <c r="K34" s="614"/>
      <c r="L34" s="641"/>
      <c r="M34" s="612">
        <f t="shared" si="0"/>
        <v>0</v>
      </c>
      <c r="N34" s="612">
        <f t="shared" si="1"/>
        <v>0</v>
      </c>
      <c r="O34" s="612">
        <f>M34-'[2]4.3'!O34</f>
        <v>0</v>
      </c>
      <c r="P34" s="612"/>
      <c r="Q34" s="612"/>
      <c r="R34" s="612"/>
    </row>
    <row r="35" spans="1:18" ht="15">
      <c r="A35" s="674" t="s">
        <v>48</v>
      </c>
      <c r="B35" s="623"/>
      <c r="C35" s="648">
        <f>SUM(D35:L35)</f>
        <v>35168</v>
      </c>
      <c r="D35" s="614">
        <v>21858</v>
      </c>
      <c r="E35" s="614">
        <v>4113</v>
      </c>
      <c r="F35" s="614">
        <v>6974</v>
      </c>
      <c r="G35" s="614"/>
      <c r="H35" s="614"/>
      <c r="I35" s="614">
        <v>2223</v>
      </c>
      <c r="J35" s="614"/>
      <c r="K35" s="614"/>
      <c r="L35" s="641"/>
      <c r="M35" s="612">
        <f t="shared" si="0"/>
        <v>35168</v>
      </c>
      <c r="N35" s="612">
        <f t="shared" si="1"/>
        <v>0</v>
      </c>
      <c r="O35" s="612">
        <f>M35-'[2]4.3'!O35</f>
        <v>0</v>
      </c>
      <c r="P35" s="612"/>
      <c r="Q35" s="612"/>
      <c r="R35" s="612"/>
    </row>
    <row r="36" spans="1:18" ht="15">
      <c r="A36" s="613" t="s">
        <v>499</v>
      </c>
      <c r="B36" s="623"/>
      <c r="C36" s="614">
        <v>35485</v>
      </c>
      <c r="D36" s="614">
        <v>21858</v>
      </c>
      <c r="E36" s="614">
        <v>4113</v>
      </c>
      <c r="F36" s="614">
        <v>6974</v>
      </c>
      <c r="G36" s="614">
        <v>0</v>
      </c>
      <c r="H36" s="614">
        <v>0</v>
      </c>
      <c r="I36" s="614">
        <v>2540</v>
      </c>
      <c r="J36" s="614">
        <v>0</v>
      </c>
      <c r="K36" s="614">
        <v>0</v>
      </c>
      <c r="L36" s="641">
        <v>0</v>
      </c>
      <c r="M36" s="612">
        <f t="shared" si="0"/>
        <v>35485</v>
      </c>
      <c r="N36" s="612">
        <f t="shared" si="1"/>
        <v>0</v>
      </c>
      <c r="O36" s="612">
        <f>M36-'[2]4.3'!O36</f>
        <v>0</v>
      </c>
      <c r="P36" s="612"/>
      <c r="Q36" s="612"/>
      <c r="R36" s="612"/>
    </row>
    <row r="37" spans="1:18" ht="15">
      <c r="A37" s="613" t="s">
        <v>676</v>
      </c>
      <c r="B37" s="613"/>
      <c r="C37" s="614">
        <v>0</v>
      </c>
      <c r="D37" s="614">
        <v>0</v>
      </c>
      <c r="E37" s="614">
        <v>0</v>
      </c>
      <c r="F37" s="614">
        <v>0</v>
      </c>
      <c r="G37" s="614">
        <v>0</v>
      </c>
      <c r="H37" s="614">
        <v>0</v>
      </c>
      <c r="I37" s="614">
        <v>0</v>
      </c>
      <c r="J37" s="614">
        <v>0</v>
      </c>
      <c r="K37" s="614">
        <v>0</v>
      </c>
      <c r="L37" s="614">
        <v>0</v>
      </c>
      <c r="M37" s="612">
        <f t="shared" si="0"/>
        <v>0</v>
      </c>
      <c r="N37" s="612">
        <f t="shared" si="1"/>
        <v>0</v>
      </c>
      <c r="O37" s="612">
        <f>M37-'[2]4.3'!O37</f>
        <v>0</v>
      </c>
      <c r="P37" s="612"/>
      <c r="Q37" s="612"/>
      <c r="R37" s="612"/>
    </row>
    <row r="38" spans="1:18" ht="15">
      <c r="A38" s="616" t="s">
        <v>499</v>
      </c>
      <c r="B38" s="625"/>
      <c r="C38" s="617">
        <f>C36+C37</f>
        <v>35485</v>
      </c>
      <c r="D38" s="617">
        <f aca="true" t="shared" si="8" ref="D38:L38">D36+D37</f>
        <v>21858</v>
      </c>
      <c r="E38" s="617">
        <f t="shared" si="8"/>
        <v>4113</v>
      </c>
      <c r="F38" s="617">
        <f t="shared" si="8"/>
        <v>6974</v>
      </c>
      <c r="G38" s="617">
        <f t="shared" si="8"/>
        <v>0</v>
      </c>
      <c r="H38" s="617">
        <f t="shared" si="8"/>
        <v>0</v>
      </c>
      <c r="I38" s="617">
        <f t="shared" si="8"/>
        <v>2540</v>
      </c>
      <c r="J38" s="617">
        <f t="shared" si="8"/>
        <v>0</v>
      </c>
      <c r="K38" s="617">
        <f t="shared" si="8"/>
        <v>0</v>
      </c>
      <c r="L38" s="617">
        <f t="shared" si="8"/>
        <v>0</v>
      </c>
      <c r="M38" s="612">
        <f t="shared" si="0"/>
        <v>35485</v>
      </c>
      <c r="N38" s="612">
        <f t="shared" si="1"/>
        <v>0</v>
      </c>
      <c r="O38" s="612">
        <f>M38-'[2]4.3'!O38</f>
        <v>0</v>
      </c>
      <c r="P38" s="612"/>
      <c r="Q38" s="612"/>
      <c r="R38" s="612"/>
    </row>
    <row r="39" spans="1:18" ht="15">
      <c r="A39" s="677" t="s">
        <v>681</v>
      </c>
      <c r="B39" s="623"/>
      <c r="C39" s="614"/>
      <c r="D39" s="614"/>
      <c r="E39" s="614"/>
      <c r="F39" s="614"/>
      <c r="G39" s="614"/>
      <c r="H39" s="614"/>
      <c r="I39" s="614"/>
      <c r="J39" s="614"/>
      <c r="K39" s="614"/>
      <c r="L39" s="641"/>
      <c r="M39" s="612">
        <f t="shared" si="0"/>
        <v>0</v>
      </c>
      <c r="N39" s="612">
        <f t="shared" si="1"/>
        <v>0</v>
      </c>
      <c r="O39" s="612">
        <f>M39-'[2]4.3'!O39</f>
        <v>0</v>
      </c>
      <c r="P39" s="612"/>
      <c r="Q39" s="612"/>
      <c r="R39" s="612"/>
    </row>
    <row r="40" spans="1:18" ht="15">
      <c r="A40" s="674" t="s">
        <v>48</v>
      </c>
      <c r="B40" s="623"/>
      <c r="C40" s="648">
        <f>SUM(D40:L40)</f>
        <v>6285</v>
      </c>
      <c r="D40" s="614">
        <v>3232</v>
      </c>
      <c r="E40" s="614">
        <v>604</v>
      </c>
      <c r="F40" s="614">
        <v>2229</v>
      </c>
      <c r="G40" s="614"/>
      <c r="H40" s="614"/>
      <c r="I40" s="614">
        <v>220</v>
      </c>
      <c r="J40" s="614"/>
      <c r="K40" s="614"/>
      <c r="L40" s="641"/>
      <c r="M40" s="612">
        <f t="shared" si="0"/>
        <v>6285</v>
      </c>
      <c r="N40" s="612">
        <f t="shared" si="1"/>
        <v>0</v>
      </c>
      <c r="O40" s="612">
        <f>M40-'[2]4.3'!O40</f>
        <v>0</v>
      </c>
      <c r="P40" s="612"/>
      <c r="Q40" s="612"/>
      <c r="R40" s="612"/>
    </row>
    <row r="41" spans="1:18" ht="15">
      <c r="A41" s="674" t="s">
        <v>499</v>
      </c>
      <c r="B41" s="623"/>
      <c r="C41" s="648">
        <v>6285</v>
      </c>
      <c r="D41" s="614">
        <v>3232</v>
      </c>
      <c r="E41" s="614">
        <v>604</v>
      </c>
      <c r="F41" s="614">
        <v>2229</v>
      </c>
      <c r="G41" s="614">
        <v>0</v>
      </c>
      <c r="H41" s="614">
        <v>0</v>
      </c>
      <c r="I41" s="614">
        <v>220</v>
      </c>
      <c r="J41" s="614">
        <v>0</v>
      </c>
      <c r="K41" s="614">
        <v>0</v>
      </c>
      <c r="L41" s="641">
        <v>0</v>
      </c>
      <c r="M41" s="612">
        <f t="shared" si="0"/>
        <v>6285</v>
      </c>
      <c r="N41" s="612">
        <f t="shared" si="1"/>
        <v>0</v>
      </c>
      <c r="O41" s="612">
        <f>M41-'[2]4.3'!O41</f>
        <v>0</v>
      </c>
      <c r="P41" s="612"/>
      <c r="Q41" s="612"/>
      <c r="R41" s="612"/>
    </row>
    <row r="42" spans="1:18" ht="15">
      <c r="A42" s="613" t="s">
        <v>676</v>
      </c>
      <c r="B42" s="623"/>
      <c r="C42" s="648">
        <v>0</v>
      </c>
      <c r="D42" s="648">
        <v>0</v>
      </c>
      <c r="E42" s="648">
        <v>0</v>
      </c>
      <c r="F42" s="648">
        <v>0</v>
      </c>
      <c r="G42" s="648">
        <v>0</v>
      </c>
      <c r="H42" s="648">
        <v>0</v>
      </c>
      <c r="I42" s="648">
        <v>0</v>
      </c>
      <c r="J42" s="648">
        <v>0</v>
      </c>
      <c r="K42" s="648">
        <v>0</v>
      </c>
      <c r="L42" s="648">
        <v>0</v>
      </c>
      <c r="M42" s="612">
        <f t="shared" si="0"/>
        <v>0</v>
      </c>
      <c r="N42" s="612">
        <f t="shared" si="1"/>
        <v>0</v>
      </c>
      <c r="O42" s="612">
        <f>M42-'[2]4.3'!O42</f>
        <v>0</v>
      </c>
      <c r="P42" s="612"/>
      <c r="Q42" s="612"/>
      <c r="R42" s="612"/>
    </row>
    <row r="43" spans="1:15" ht="15">
      <c r="A43" s="675" t="s">
        <v>499</v>
      </c>
      <c r="B43" s="625"/>
      <c r="C43" s="676">
        <f>C40+C42</f>
        <v>6285</v>
      </c>
      <c r="D43" s="676">
        <f aca="true" t="shared" si="9" ref="D43:L43">D40+D42</f>
        <v>3232</v>
      </c>
      <c r="E43" s="676">
        <f t="shared" si="9"/>
        <v>604</v>
      </c>
      <c r="F43" s="676">
        <f t="shared" si="9"/>
        <v>2229</v>
      </c>
      <c r="G43" s="676">
        <f t="shared" si="9"/>
        <v>0</v>
      </c>
      <c r="H43" s="676">
        <f t="shared" si="9"/>
        <v>0</v>
      </c>
      <c r="I43" s="676">
        <f t="shared" si="9"/>
        <v>220</v>
      </c>
      <c r="J43" s="676">
        <f t="shared" si="9"/>
        <v>0</v>
      </c>
      <c r="K43" s="676">
        <f t="shared" si="9"/>
        <v>0</v>
      </c>
      <c r="L43" s="676">
        <f t="shared" si="9"/>
        <v>0</v>
      </c>
      <c r="M43" s="612">
        <f t="shared" si="0"/>
        <v>6285</v>
      </c>
      <c r="N43" s="612">
        <f t="shared" si="1"/>
        <v>0</v>
      </c>
      <c r="O43" s="612">
        <f>M43-'[2]4.3'!O43</f>
        <v>0</v>
      </c>
    </row>
    <row r="44" spans="1:15" ht="15">
      <c r="A44" s="673" t="s">
        <v>682</v>
      </c>
      <c r="B44" s="623" t="s">
        <v>683</v>
      </c>
      <c r="C44" s="648"/>
      <c r="D44" s="648"/>
      <c r="E44" s="648"/>
      <c r="F44" s="648"/>
      <c r="G44" s="648"/>
      <c r="H44" s="648"/>
      <c r="I44" s="648"/>
      <c r="J44" s="648"/>
      <c r="K44" s="648"/>
      <c r="L44" s="649"/>
      <c r="M44" s="612">
        <f t="shared" si="0"/>
        <v>0</v>
      </c>
      <c r="N44" s="612">
        <f t="shared" si="1"/>
        <v>0</v>
      </c>
      <c r="O44" s="612">
        <f>M44-'[2]4.3'!O44</f>
        <v>0</v>
      </c>
    </row>
    <row r="45" spans="1:15" ht="15">
      <c r="A45" s="674" t="s">
        <v>48</v>
      </c>
      <c r="B45" s="623"/>
      <c r="C45" s="648">
        <f>C50+C55</f>
        <v>220936</v>
      </c>
      <c r="D45" s="648">
        <f aca="true" t="shared" si="10" ref="D45:L48">D50+D55</f>
        <v>109589</v>
      </c>
      <c r="E45" s="648">
        <f t="shared" si="10"/>
        <v>21539</v>
      </c>
      <c r="F45" s="648">
        <f t="shared" si="10"/>
        <v>82570</v>
      </c>
      <c r="G45" s="648">
        <f t="shared" si="10"/>
        <v>120</v>
      </c>
      <c r="H45" s="648">
        <f t="shared" si="10"/>
        <v>0</v>
      </c>
      <c r="I45" s="648">
        <f t="shared" si="10"/>
        <v>7118</v>
      </c>
      <c r="J45" s="648">
        <f t="shared" si="10"/>
        <v>0</v>
      </c>
      <c r="K45" s="648">
        <f t="shared" si="10"/>
        <v>0</v>
      </c>
      <c r="L45" s="648">
        <f t="shared" si="10"/>
        <v>0</v>
      </c>
      <c r="M45" s="612">
        <f t="shared" si="0"/>
        <v>220936</v>
      </c>
      <c r="N45" s="612">
        <f t="shared" si="1"/>
        <v>0</v>
      </c>
      <c r="O45" s="612">
        <f>M45-'[2]4.3'!O45</f>
        <v>0</v>
      </c>
    </row>
    <row r="46" spans="1:15" ht="15">
      <c r="A46" s="674" t="s">
        <v>499</v>
      </c>
      <c r="B46" s="623"/>
      <c r="C46" s="648">
        <f>C51+C56</f>
        <v>223968</v>
      </c>
      <c r="D46" s="648">
        <f t="shared" si="10"/>
        <v>109589</v>
      </c>
      <c r="E46" s="648">
        <f t="shared" si="10"/>
        <v>21539</v>
      </c>
      <c r="F46" s="648">
        <f t="shared" si="10"/>
        <v>85602</v>
      </c>
      <c r="G46" s="648">
        <f t="shared" si="10"/>
        <v>120</v>
      </c>
      <c r="H46" s="648">
        <f t="shared" si="10"/>
        <v>0</v>
      </c>
      <c r="I46" s="648">
        <f t="shared" si="10"/>
        <v>7118</v>
      </c>
      <c r="J46" s="648">
        <f t="shared" si="10"/>
        <v>0</v>
      </c>
      <c r="K46" s="648">
        <f t="shared" si="10"/>
        <v>0</v>
      </c>
      <c r="L46" s="648">
        <f t="shared" si="10"/>
        <v>0</v>
      </c>
      <c r="M46" s="612">
        <f t="shared" si="0"/>
        <v>223968</v>
      </c>
      <c r="N46" s="612">
        <f t="shared" si="1"/>
        <v>0</v>
      </c>
      <c r="O46" s="612">
        <f>M46-'[2]4.3'!O46</f>
        <v>0</v>
      </c>
    </row>
    <row r="47" spans="1:15" ht="15">
      <c r="A47" s="613" t="s">
        <v>676</v>
      </c>
      <c r="B47" s="623"/>
      <c r="C47" s="648">
        <f>C52+C57</f>
        <v>0</v>
      </c>
      <c r="D47" s="648">
        <f t="shared" si="10"/>
        <v>0</v>
      </c>
      <c r="E47" s="648">
        <f t="shared" si="10"/>
        <v>0</v>
      </c>
      <c r="F47" s="648">
        <f t="shared" si="10"/>
        <v>0</v>
      </c>
      <c r="G47" s="648">
        <f t="shared" si="10"/>
        <v>0</v>
      </c>
      <c r="H47" s="648">
        <f t="shared" si="10"/>
        <v>0</v>
      </c>
      <c r="I47" s="648">
        <f t="shared" si="10"/>
        <v>0</v>
      </c>
      <c r="J47" s="648">
        <f t="shared" si="10"/>
        <v>0</v>
      </c>
      <c r="K47" s="648">
        <f t="shared" si="10"/>
        <v>0</v>
      </c>
      <c r="L47" s="648">
        <f t="shared" si="10"/>
        <v>0</v>
      </c>
      <c r="M47" s="612">
        <f t="shared" si="0"/>
        <v>0</v>
      </c>
      <c r="N47" s="612">
        <f t="shared" si="1"/>
        <v>0</v>
      </c>
      <c r="O47" s="612">
        <f>M47-'[2]4.3'!O47</f>
        <v>0</v>
      </c>
    </row>
    <row r="48" spans="1:15" ht="15">
      <c r="A48" s="675" t="s">
        <v>499</v>
      </c>
      <c r="B48" s="625"/>
      <c r="C48" s="676">
        <f>C53+C58</f>
        <v>223968</v>
      </c>
      <c r="D48" s="676">
        <f t="shared" si="10"/>
        <v>109589</v>
      </c>
      <c r="E48" s="676">
        <f t="shared" si="10"/>
        <v>21539</v>
      </c>
      <c r="F48" s="676">
        <f t="shared" si="10"/>
        <v>85602</v>
      </c>
      <c r="G48" s="676">
        <f t="shared" si="10"/>
        <v>120</v>
      </c>
      <c r="H48" s="676">
        <f t="shared" si="10"/>
        <v>0</v>
      </c>
      <c r="I48" s="676">
        <f t="shared" si="10"/>
        <v>7118</v>
      </c>
      <c r="J48" s="676">
        <f t="shared" si="10"/>
        <v>0</v>
      </c>
      <c r="K48" s="676">
        <f t="shared" si="10"/>
        <v>0</v>
      </c>
      <c r="L48" s="676">
        <f t="shared" si="10"/>
        <v>0</v>
      </c>
      <c r="M48" s="612">
        <f t="shared" si="0"/>
        <v>223968</v>
      </c>
      <c r="N48" s="612">
        <f t="shared" si="1"/>
        <v>0</v>
      </c>
      <c r="O48" s="612">
        <f>M48-'[2]4.3'!O48</f>
        <v>0</v>
      </c>
    </row>
    <row r="49" spans="1:15" ht="15">
      <c r="A49" s="678" t="s">
        <v>684</v>
      </c>
      <c r="B49" s="628"/>
      <c r="C49" s="648"/>
      <c r="D49" s="648"/>
      <c r="E49" s="648"/>
      <c r="F49" s="648"/>
      <c r="G49" s="648"/>
      <c r="H49" s="648"/>
      <c r="I49" s="648"/>
      <c r="J49" s="648"/>
      <c r="K49" s="648"/>
      <c r="L49" s="649"/>
      <c r="M49" s="612">
        <f t="shared" si="0"/>
        <v>0</v>
      </c>
      <c r="N49" s="612">
        <f t="shared" si="1"/>
        <v>0</v>
      </c>
      <c r="O49" s="612">
        <f>M49-'[2]4.3'!O49</f>
        <v>0</v>
      </c>
    </row>
    <row r="50" spans="1:15" ht="15">
      <c r="A50" s="674" t="s">
        <v>48</v>
      </c>
      <c r="B50" s="613"/>
      <c r="C50" s="648">
        <f>SUM(D50:L50)</f>
        <v>134935</v>
      </c>
      <c r="D50" s="648">
        <v>62192</v>
      </c>
      <c r="E50" s="648">
        <v>11712</v>
      </c>
      <c r="F50" s="648">
        <v>54809</v>
      </c>
      <c r="G50" s="648">
        <v>120</v>
      </c>
      <c r="H50" s="648"/>
      <c r="I50" s="648">
        <v>6102</v>
      </c>
      <c r="J50" s="648"/>
      <c r="K50" s="648"/>
      <c r="L50" s="649"/>
      <c r="M50" s="612">
        <f t="shared" si="0"/>
        <v>134935</v>
      </c>
      <c r="N50" s="612">
        <f t="shared" si="1"/>
        <v>0</v>
      </c>
      <c r="O50" s="612">
        <f>M50-'[2]4.3'!O50</f>
        <v>0</v>
      </c>
    </row>
    <row r="51" spans="1:15" ht="15">
      <c r="A51" s="613" t="s">
        <v>499</v>
      </c>
      <c r="B51" s="613"/>
      <c r="C51" s="614">
        <v>136443</v>
      </c>
      <c r="D51" s="648">
        <v>62192</v>
      </c>
      <c r="E51" s="648">
        <v>11712</v>
      </c>
      <c r="F51" s="648">
        <v>56317</v>
      </c>
      <c r="G51" s="648">
        <v>120</v>
      </c>
      <c r="H51" s="648">
        <v>0</v>
      </c>
      <c r="I51" s="648">
        <v>6102</v>
      </c>
      <c r="J51" s="648">
        <v>0</v>
      </c>
      <c r="K51" s="648">
        <v>0</v>
      </c>
      <c r="L51" s="649">
        <v>0</v>
      </c>
      <c r="M51" s="612">
        <f t="shared" si="0"/>
        <v>136443</v>
      </c>
      <c r="N51" s="612">
        <f t="shared" si="1"/>
        <v>0</v>
      </c>
      <c r="O51" s="612">
        <f>M51-'[2]4.3'!O51</f>
        <v>0</v>
      </c>
    </row>
    <row r="52" spans="1:15" ht="15">
      <c r="A52" s="613" t="s">
        <v>676</v>
      </c>
      <c r="B52" s="613"/>
      <c r="C52" s="648">
        <v>0</v>
      </c>
      <c r="D52" s="648">
        <v>0</v>
      </c>
      <c r="E52" s="648">
        <v>0</v>
      </c>
      <c r="F52" s="648">
        <v>0</v>
      </c>
      <c r="G52" s="648">
        <v>0</v>
      </c>
      <c r="H52" s="648">
        <v>0</v>
      </c>
      <c r="I52" s="648">
        <v>0</v>
      </c>
      <c r="J52" s="648">
        <v>0</v>
      </c>
      <c r="K52" s="648">
        <v>0</v>
      </c>
      <c r="L52" s="648">
        <v>0</v>
      </c>
      <c r="M52" s="612">
        <f t="shared" si="0"/>
        <v>0</v>
      </c>
      <c r="N52" s="612">
        <f t="shared" si="1"/>
        <v>0</v>
      </c>
      <c r="O52" s="612">
        <f>M52-'[2]4.3'!O52</f>
        <v>0</v>
      </c>
    </row>
    <row r="53" spans="1:15" ht="15">
      <c r="A53" s="675" t="s">
        <v>499</v>
      </c>
      <c r="B53" s="625"/>
      <c r="C53" s="676">
        <f>C51+C52</f>
        <v>136443</v>
      </c>
      <c r="D53" s="676">
        <f aca="true" t="shared" si="11" ref="D53:L53">D51+D52</f>
        <v>62192</v>
      </c>
      <c r="E53" s="676">
        <f t="shared" si="11"/>
        <v>11712</v>
      </c>
      <c r="F53" s="676">
        <f t="shared" si="11"/>
        <v>56317</v>
      </c>
      <c r="G53" s="676">
        <f t="shared" si="11"/>
        <v>120</v>
      </c>
      <c r="H53" s="676">
        <f t="shared" si="11"/>
        <v>0</v>
      </c>
      <c r="I53" s="676">
        <f t="shared" si="11"/>
        <v>6102</v>
      </c>
      <c r="J53" s="676">
        <f t="shared" si="11"/>
        <v>0</v>
      </c>
      <c r="K53" s="676">
        <f t="shared" si="11"/>
        <v>0</v>
      </c>
      <c r="L53" s="676">
        <f t="shared" si="11"/>
        <v>0</v>
      </c>
      <c r="M53" s="612">
        <f t="shared" si="0"/>
        <v>136443</v>
      </c>
      <c r="N53" s="612">
        <f t="shared" si="1"/>
        <v>0</v>
      </c>
      <c r="O53" s="612">
        <f>M53-'[2]4.3'!O53</f>
        <v>0</v>
      </c>
    </row>
    <row r="54" spans="1:15" ht="15">
      <c r="A54" s="678" t="s">
        <v>685</v>
      </c>
      <c r="B54" s="628"/>
      <c r="C54" s="648"/>
      <c r="D54" s="648"/>
      <c r="E54" s="648"/>
      <c r="F54" s="648"/>
      <c r="G54" s="648"/>
      <c r="H54" s="648"/>
      <c r="I54" s="648"/>
      <c r="J54" s="648"/>
      <c r="K54" s="648"/>
      <c r="L54" s="649"/>
      <c r="M54" s="612">
        <f t="shared" si="0"/>
        <v>0</v>
      </c>
      <c r="N54" s="612">
        <f t="shared" si="1"/>
        <v>0</v>
      </c>
      <c r="O54" s="612">
        <f>M54-'[2]4.3'!O54</f>
        <v>0</v>
      </c>
    </row>
    <row r="55" spans="1:15" s="620" customFormat="1" ht="15">
      <c r="A55" s="674" t="s">
        <v>48</v>
      </c>
      <c r="B55" s="613"/>
      <c r="C55" s="648">
        <f>SUM(D55:L55)</f>
        <v>86001</v>
      </c>
      <c r="D55" s="648">
        <v>47397</v>
      </c>
      <c r="E55" s="648">
        <v>9827</v>
      </c>
      <c r="F55" s="648">
        <v>27761</v>
      </c>
      <c r="G55" s="648"/>
      <c r="H55" s="648"/>
      <c r="I55" s="648">
        <v>1016</v>
      </c>
      <c r="J55" s="648"/>
      <c r="K55" s="648"/>
      <c r="L55" s="649"/>
      <c r="M55" s="612">
        <f t="shared" si="0"/>
        <v>86001</v>
      </c>
      <c r="N55" s="612">
        <f t="shared" si="1"/>
        <v>0</v>
      </c>
      <c r="O55" s="612">
        <f>M55-'[2]4.3'!O55</f>
        <v>0</v>
      </c>
    </row>
    <row r="56" spans="1:15" ht="15">
      <c r="A56" s="613" t="s">
        <v>499</v>
      </c>
      <c r="B56" s="613"/>
      <c r="C56" s="614">
        <v>87525</v>
      </c>
      <c r="D56" s="648">
        <v>47397</v>
      </c>
      <c r="E56" s="648">
        <v>9827</v>
      </c>
      <c r="F56" s="648">
        <v>29285</v>
      </c>
      <c r="G56" s="648">
        <v>0</v>
      </c>
      <c r="H56" s="648">
        <v>0</v>
      </c>
      <c r="I56" s="648">
        <v>1016</v>
      </c>
      <c r="J56" s="648">
        <v>0</v>
      </c>
      <c r="K56" s="648">
        <v>0</v>
      </c>
      <c r="L56" s="649">
        <v>0</v>
      </c>
      <c r="M56" s="612">
        <f t="shared" si="0"/>
        <v>87525</v>
      </c>
      <c r="N56" s="612">
        <f t="shared" si="1"/>
        <v>0</v>
      </c>
      <c r="O56" s="612">
        <f>M56-'[2]4.3'!O56</f>
        <v>0</v>
      </c>
    </row>
    <row r="57" spans="1:15" ht="15">
      <c r="A57" s="613" t="s">
        <v>676</v>
      </c>
      <c r="B57" s="613"/>
      <c r="C57" s="648">
        <v>0</v>
      </c>
      <c r="D57" s="648">
        <v>0</v>
      </c>
      <c r="E57" s="648">
        <v>0</v>
      </c>
      <c r="F57" s="648">
        <v>0</v>
      </c>
      <c r="G57" s="648">
        <v>0</v>
      </c>
      <c r="H57" s="648">
        <v>0</v>
      </c>
      <c r="I57" s="648">
        <v>0</v>
      </c>
      <c r="J57" s="648">
        <v>0</v>
      </c>
      <c r="K57" s="648">
        <v>0</v>
      </c>
      <c r="L57" s="648">
        <v>0</v>
      </c>
      <c r="M57" s="612">
        <f t="shared" si="0"/>
        <v>0</v>
      </c>
      <c r="N57" s="612">
        <f t="shared" si="1"/>
        <v>0</v>
      </c>
      <c r="O57" s="612">
        <f>M57-'[2]4.3'!O57</f>
        <v>0</v>
      </c>
    </row>
    <row r="58" spans="1:15" ht="15">
      <c r="A58" s="675" t="s">
        <v>499</v>
      </c>
      <c r="B58" s="625"/>
      <c r="C58" s="676">
        <f>C56+C57</f>
        <v>87525</v>
      </c>
      <c r="D58" s="676">
        <f aca="true" t="shared" si="12" ref="D58:L58">D56+D57</f>
        <v>47397</v>
      </c>
      <c r="E58" s="676">
        <f t="shared" si="12"/>
        <v>9827</v>
      </c>
      <c r="F58" s="676">
        <f t="shared" si="12"/>
        <v>29285</v>
      </c>
      <c r="G58" s="676">
        <f t="shared" si="12"/>
        <v>0</v>
      </c>
      <c r="H58" s="676">
        <f t="shared" si="12"/>
        <v>0</v>
      </c>
      <c r="I58" s="676">
        <f t="shared" si="12"/>
        <v>1016</v>
      </c>
      <c r="J58" s="676">
        <f t="shared" si="12"/>
        <v>0</v>
      </c>
      <c r="K58" s="676">
        <f t="shared" si="12"/>
        <v>0</v>
      </c>
      <c r="L58" s="676">
        <f t="shared" si="12"/>
        <v>0</v>
      </c>
      <c r="M58" s="612">
        <f t="shared" si="0"/>
        <v>87525</v>
      </c>
      <c r="N58" s="612">
        <f t="shared" si="1"/>
        <v>0</v>
      </c>
      <c r="O58" s="612">
        <f>M58-'[2]4.3'!O58</f>
        <v>0</v>
      </c>
    </row>
    <row r="59" spans="1:15" ht="15">
      <c r="A59" s="673" t="s">
        <v>736</v>
      </c>
      <c r="B59" s="623" t="s">
        <v>674</v>
      </c>
      <c r="C59" s="648"/>
      <c r="D59" s="648"/>
      <c r="E59" s="648"/>
      <c r="F59" s="648"/>
      <c r="G59" s="648"/>
      <c r="H59" s="648"/>
      <c r="I59" s="648"/>
      <c r="J59" s="648"/>
      <c r="K59" s="648"/>
      <c r="L59" s="649"/>
      <c r="M59" s="612">
        <f t="shared" si="0"/>
        <v>0</v>
      </c>
      <c r="N59" s="612">
        <f t="shared" si="1"/>
        <v>0</v>
      </c>
      <c r="O59" s="612">
        <f>M59-'[2]4.3'!O59</f>
        <v>0</v>
      </c>
    </row>
    <row r="60" spans="1:15" ht="15">
      <c r="A60" s="674" t="s">
        <v>48</v>
      </c>
      <c r="B60" s="613"/>
      <c r="C60" s="648">
        <f>SUM(D60:L60)</f>
        <v>62455</v>
      </c>
      <c r="D60" s="648">
        <v>41632</v>
      </c>
      <c r="E60" s="648">
        <v>7810</v>
      </c>
      <c r="F60" s="648">
        <v>12575</v>
      </c>
      <c r="G60" s="648"/>
      <c r="H60" s="648"/>
      <c r="I60" s="648">
        <v>438</v>
      </c>
      <c r="J60" s="648"/>
      <c r="K60" s="648"/>
      <c r="L60" s="649"/>
      <c r="M60" s="612">
        <f t="shared" si="0"/>
        <v>62455</v>
      </c>
      <c r="N60" s="612">
        <f t="shared" si="1"/>
        <v>0</v>
      </c>
      <c r="O60" s="612">
        <f>M60-'[2]4.3'!O60</f>
        <v>0</v>
      </c>
    </row>
    <row r="61" spans="1:15" ht="15">
      <c r="A61" s="613" t="s">
        <v>499</v>
      </c>
      <c r="B61" s="613"/>
      <c r="C61" s="648">
        <v>64635</v>
      </c>
      <c r="D61" s="648">
        <v>42242</v>
      </c>
      <c r="E61" s="648">
        <v>7930</v>
      </c>
      <c r="F61" s="648">
        <v>14025</v>
      </c>
      <c r="G61" s="648">
        <v>0</v>
      </c>
      <c r="H61" s="648">
        <v>0</v>
      </c>
      <c r="I61" s="648">
        <v>438</v>
      </c>
      <c r="J61" s="648">
        <v>0</v>
      </c>
      <c r="K61" s="648">
        <v>0</v>
      </c>
      <c r="L61" s="649">
        <v>0</v>
      </c>
      <c r="M61" s="612">
        <f t="shared" si="0"/>
        <v>64635</v>
      </c>
      <c r="N61" s="612">
        <f t="shared" si="1"/>
        <v>0</v>
      </c>
      <c r="O61" s="612">
        <f>M61-'[2]4.3'!O61</f>
        <v>0</v>
      </c>
    </row>
    <row r="62" spans="1:15" ht="15">
      <c r="A62" s="613" t="s">
        <v>676</v>
      </c>
      <c r="B62" s="613"/>
      <c r="C62" s="648">
        <v>0</v>
      </c>
      <c r="D62" s="648">
        <v>0</v>
      </c>
      <c r="E62" s="648">
        <v>0</v>
      </c>
      <c r="F62" s="648">
        <v>0</v>
      </c>
      <c r="G62" s="648">
        <v>0</v>
      </c>
      <c r="H62" s="648">
        <v>0</v>
      </c>
      <c r="I62" s="648">
        <v>0</v>
      </c>
      <c r="J62" s="648">
        <v>0</v>
      </c>
      <c r="K62" s="648">
        <v>0</v>
      </c>
      <c r="L62" s="648">
        <v>0</v>
      </c>
      <c r="M62" s="612">
        <f t="shared" si="0"/>
        <v>0</v>
      </c>
      <c r="N62" s="612">
        <f t="shared" si="1"/>
        <v>0</v>
      </c>
      <c r="O62" s="612">
        <f>M62-'[2]4.3'!O62</f>
        <v>0</v>
      </c>
    </row>
    <row r="63" spans="1:15" ht="15">
      <c r="A63" s="675" t="s">
        <v>499</v>
      </c>
      <c r="B63" s="625"/>
      <c r="C63" s="676">
        <f>C61+C62</f>
        <v>64635</v>
      </c>
      <c r="D63" s="676">
        <f aca="true" t="shared" si="13" ref="D63:L63">D61+D62</f>
        <v>42242</v>
      </c>
      <c r="E63" s="676">
        <f t="shared" si="13"/>
        <v>7930</v>
      </c>
      <c r="F63" s="676">
        <f t="shared" si="13"/>
        <v>14025</v>
      </c>
      <c r="G63" s="676">
        <f t="shared" si="13"/>
        <v>0</v>
      </c>
      <c r="H63" s="676">
        <f t="shared" si="13"/>
        <v>0</v>
      </c>
      <c r="I63" s="676">
        <f t="shared" si="13"/>
        <v>438</v>
      </c>
      <c r="J63" s="676">
        <f t="shared" si="13"/>
        <v>0</v>
      </c>
      <c r="K63" s="676">
        <f t="shared" si="13"/>
        <v>0</v>
      </c>
      <c r="L63" s="676">
        <f t="shared" si="13"/>
        <v>0</v>
      </c>
      <c r="M63" s="612">
        <f t="shared" si="0"/>
        <v>64635</v>
      </c>
      <c r="N63" s="612">
        <f t="shared" si="1"/>
        <v>0</v>
      </c>
      <c r="O63" s="612">
        <f>M63-'[2]4.3'!O63</f>
        <v>0</v>
      </c>
    </row>
    <row r="64" spans="1:15" s="682" customFormat="1" ht="15" customHeight="1">
      <c r="A64" s="679" t="s">
        <v>687</v>
      </c>
      <c r="B64" s="680"/>
      <c r="C64" s="648"/>
      <c r="D64" s="636"/>
      <c r="E64" s="633"/>
      <c r="F64" s="633"/>
      <c r="G64" s="633"/>
      <c r="H64" s="633"/>
      <c r="I64" s="633"/>
      <c r="J64" s="633"/>
      <c r="K64" s="633"/>
      <c r="L64" s="681"/>
      <c r="M64" s="612">
        <f t="shared" si="0"/>
        <v>0</v>
      </c>
      <c r="N64" s="612">
        <f t="shared" si="1"/>
        <v>0</v>
      </c>
      <c r="O64" s="612">
        <f>M64-'[2]4.3'!O64</f>
        <v>0</v>
      </c>
    </row>
    <row r="65" spans="1:15" s="682" customFormat="1" ht="15" customHeight="1">
      <c r="A65" s="674" t="s">
        <v>48</v>
      </c>
      <c r="B65" s="639"/>
      <c r="C65" s="648">
        <f>C70+C75+C80+C86+C94</f>
        <v>160583</v>
      </c>
      <c r="D65" s="648">
        <f aca="true" t="shared" si="14" ref="D65:L66">D70+D75+D80+D86+D94</f>
        <v>52416</v>
      </c>
      <c r="E65" s="648">
        <f t="shared" si="14"/>
        <v>9870</v>
      </c>
      <c r="F65" s="648">
        <f t="shared" si="14"/>
        <v>66314</v>
      </c>
      <c r="G65" s="648">
        <f t="shared" si="14"/>
        <v>0</v>
      </c>
      <c r="H65" s="648">
        <f t="shared" si="14"/>
        <v>27300</v>
      </c>
      <c r="I65" s="648">
        <f t="shared" si="14"/>
        <v>4683</v>
      </c>
      <c r="J65" s="648">
        <f t="shared" si="14"/>
        <v>0</v>
      </c>
      <c r="K65" s="648">
        <f t="shared" si="14"/>
        <v>0</v>
      </c>
      <c r="L65" s="648">
        <f t="shared" si="14"/>
        <v>0</v>
      </c>
      <c r="M65" s="612">
        <f t="shared" si="0"/>
        <v>160583</v>
      </c>
      <c r="N65" s="612">
        <f t="shared" si="1"/>
        <v>0</v>
      </c>
      <c r="O65" s="612">
        <f>M65-'[2]4.3'!O65</f>
        <v>0</v>
      </c>
    </row>
    <row r="66" spans="1:15" s="682" customFormat="1" ht="15" customHeight="1">
      <c r="A66" s="674" t="s">
        <v>499</v>
      </c>
      <c r="B66" s="639"/>
      <c r="C66" s="648">
        <f>C71+C76+C81+C87+C95</f>
        <v>163102</v>
      </c>
      <c r="D66" s="648">
        <f t="shared" si="14"/>
        <v>52416</v>
      </c>
      <c r="E66" s="648">
        <f t="shared" si="14"/>
        <v>9870</v>
      </c>
      <c r="F66" s="648">
        <f t="shared" si="14"/>
        <v>68833</v>
      </c>
      <c r="G66" s="648">
        <f t="shared" si="14"/>
        <v>0</v>
      </c>
      <c r="H66" s="648">
        <f t="shared" si="14"/>
        <v>27300</v>
      </c>
      <c r="I66" s="648">
        <f t="shared" si="14"/>
        <v>4683</v>
      </c>
      <c r="J66" s="648">
        <f t="shared" si="14"/>
        <v>0</v>
      </c>
      <c r="K66" s="648">
        <f t="shared" si="14"/>
        <v>0</v>
      </c>
      <c r="L66" s="648">
        <f t="shared" si="14"/>
        <v>0</v>
      </c>
      <c r="M66" s="612">
        <f t="shared" si="0"/>
        <v>163102</v>
      </c>
      <c r="N66" s="612">
        <f t="shared" si="1"/>
        <v>0</v>
      </c>
      <c r="O66" s="612">
        <f>M66-'[2]4.3'!O66</f>
        <v>0</v>
      </c>
    </row>
    <row r="67" spans="1:15" s="682" customFormat="1" ht="15" customHeight="1">
      <c r="A67" s="613" t="s">
        <v>676</v>
      </c>
      <c r="B67" s="639"/>
      <c r="C67" s="648">
        <f>C72+C77+C83+C91+C96</f>
        <v>68603</v>
      </c>
      <c r="D67" s="648">
        <f aca="true" t="shared" si="15" ref="D67:L68">D72+D77+D83+D91+D96</f>
        <v>1417</v>
      </c>
      <c r="E67" s="648">
        <f t="shared" si="15"/>
        <v>230</v>
      </c>
      <c r="F67" s="648">
        <f t="shared" si="15"/>
        <v>619</v>
      </c>
      <c r="G67" s="648">
        <f t="shared" si="15"/>
        <v>0</v>
      </c>
      <c r="H67" s="648">
        <f t="shared" si="15"/>
        <v>150</v>
      </c>
      <c r="I67" s="648">
        <f t="shared" si="15"/>
        <v>66187</v>
      </c>
      <c r="J67" s="648">
        <f t="shared" si="15"/>
        <v>0</v>
      </c>
      <c r="K67" s="648">
        <f t="shared" si="15"/>
        <v>0</v>
      </c>
      <c r="L67" s="648">
        <f t="shared" si="15"/>
        <v>0</v>
      </c>
      <c r="M67" s="612">
        <f t="shared" si="0"/>
        <v>68603</v>
      </c>
      <c r="N67" s="612">
        <f t="shared" si="1"/>
        <v>0</v>
      </c>
      <c r="O67" s="612">
        <f>M67-'[2]4.3'!O67</f>
        <v>0</v>
      </c>
    </row>
    <row r="68" spans="1:15" ht="15">
      <c r="A68" s="675" t="s">
        <v>499</v>
      </c>
      <c r="B68" s="625"/>
      <c r="C68" s="648">
        <f>C73+C78+C84+C92+C97</f>
        <v>231705</v>
      </c>
      <c r="D68" s="648">
        <f t="shared" si="15"/>
        <v>53833</v>
      </c>
      <c r="E68" s="648">
        <f t="shared" si="15"/>
        <v>10100</v>
      </c>
      <c r="F68" s="648">
        <f t="shared" si="15"/>
        <v>69452</v>
      </c>
      <c r="G68" s="648">
        <f t="shared" si="15"/>
        <v>0</v>
      </c>
      <c r="H68" s="648">
        <f t="shared" si="15"/>
        <v>27450</v>
      </c>
      <c r="I68" s="648">
        <f t="shared" si="15"/>
        <v>70870</v>
      </c>
      <c r="J68" s="648">
        <f t="shared" si="15"/>
        <v>0</v>
      </c>
      <c r="K68" s="648">
        <f t="shared" si="15"/>
        <v>0</v>
      </c>
      <c r="L68" s="648">
        <f t="shared" si="15"/>
        <v>0</v>
      </c>
      <c r="M68" s="612">
        <f t="shared" si="0"/>
        <v>231705</v>
      </c>
      <c r="N68" s="612">
        <f t="shared" si="1"/>
        <v>0</v>
      </c>
      <c r="O68" s="612">
        <f>M68-'[2]4.3'!O68</f>
        <v>0</v>
      </c>
    </row>
    <row r="69" spans="1:15" ht="15">
      <c r="A69" s="683" t="s">
        <v>688</v>
      </c>
      <c r="B69" s="623" t="s">
        <v>683</v>
      </c>
      <c r="C69" s="648"/>
      <c r="D69" s="636"/>
      <c r="E69" s="633"/>
      <c r="F69" s="633"/>
      <c r="G69" s="633"/>
      <c r="H69" s="633"/>
      <c r="I69" s="633"/>
      <c r="J69" s="633"/>
      <c r="K69" s="633"/>
      <c r="L69" s="684"/>
      <c r="M69" s="612">
        <f t="shared" si="0"/>
        <v>0</v>
      </c>
      <c r="N69" s="612">
        <f t="shared" si="1"/>
        <v>0</v>
      </c>
      <c r="O69" s="612">
        <f>M69-'[2]4.3'!O69</f>
        <v>0</v>
      </c>
    </row>
    <row r="70" spans="1:15" ht="15">
      <c r="A70" s="674" t="s">
        <v>48</v>
      </c>
      <c r="B70" s="639"/>
      <c r="C70" s="648">
        <f>SUM(D70:L70)</f>
        <v>63968</v>
      </c>
      <c r="D70" s="636">
        <v>19446</v>
      </c>
      <c r="E70" s="633">
        <v>3675</v>
      </c>
      <c r="F70" s="633">
        <v>39221</v>
      </c>
      <c r="G70" s="633"/>
      <c r="H70" s="633"/>
      <c r="I70" s="633">
        <v>1626</v>
      </c>
      <c r="J70" s="633"/>
      <c r="K70" s="633"/>
      <c r="L70" s="684"/>
      <c r="M70" s="612">
        <f t="shared" si="0"/>
        <v>63968</v>
      </c>
      <c r="N70" s="612">
        <f t="shared" si="1"/>
        <v>0</v>
      </c>
      <c r="O70" s="612">
        <f>M70-'[2]4.3'!O70</f>
        <v>0</v>
      </c>
    </row>
    <row r="71" spans="1:15" ht="15">
      <c r="A71" s="613" t="s">
        <v>499</v>
      </c>
      <c r="B71" s="639"/>
      <c r="C71" s="614">
        <v>65009</v>
      </c>
      <c r="D71" s="636">
        <v>19446</v>
      </c>
      <c r="E71" s="633">
        <v>3675</v>
      </c>
      <c r="F71" s="633">
        <v>40262</v>
      </c>
      <c r="G71" s="633">
        <v>0</v>
      </c>
      <c r="H71" s="633">
        <v>0</v>
      </c>
      <c r="I71" s="633">
        <v>1626</v>
      </c>
      <c r="J71" s="633">
        <v>0</v>
      </c>
      <c r="K71" s="633">
        <v>0</v>
      </c>
      <c r="L71" s="684">
        <v>0</v>
      </c>
      <c r="M71" s="612">
        <f t="shared" si="0"/>
        <v>65009</v>
      </c>
      <c r="N71" s="612">
        <f t="shared" si="1"/>
        <v>0</v>
      </c>
      <c r="O71" s="612">
        <f>M71-'[2]4.3'!O71</f>
        <v>0</v>
      </c>
    </row>
    <row r="72" spans="1:15" ht="15">
      <c r="A72" s="613" t="s">
        <v>676</v>
      </c>
      <c r="B72" s="613"/>
      <c r="C72" s="648">
        <v>0</v>
      </c>
      <c r="D72" s="648">
        <v>0</v>
      </c>
      <c r="E72" s="648">
        <v>0</v>
      </c>
      <c r="F72" s="648">
        <v>0</v>
      </c>
      <c r="G72" s="648">
        <v>0</v>
      </c>
      <c r="H72" s="648">
        <v>0</v>
      </c>
      <c r="I72" s="648">
        <v>0</v>
      </c>
      <c r="J72" s="648">
        <v>0</v>
      </c>
      <c r="K72" s="648">
        <v>0</v>
      </c>
      <c r="L72" s="648">
        <v>0</v>
      </c>
      <c r="M72" s="612">
        <f t="shared" si="0"/>
        <v>0</v>
      </c>
      <c r="N72" s="612">
        <f t="shared" si="1"/>
        <v>0</v>
      </c>
      <c r="O72" s="612">
        <f>M72-'[2]4.3'!O72</f>
        <v>0</v>
      </c>
    </row>
    <row r="73" spans="1:15" ht="15">
      <c r="A73" s="675" t="s">
        <v>499</v>
      </c>
      <c r="B73" s="625"/>
      <c r="C73" s="676">
        <f>C71+C72</f>
        <v>65009</v>
      </c>
      <c r="D73" s="676">
        <f aca="true" t="shared" si="16" ref="D73:L73">D71+D72</f>
        <v>19446</v>
      </c>
      <c r="E73" s="676">
        <f t="shared" si="16"/>
        <v>3675</v>
      </c>
      <c r="F73" s="676">
        <f t="shared" si="16"/>
        <v>40262</v>
      </c>
      <c r="G73" s="676">
        <f t="shared" si="16"/>
        <v>0</v>
      </c>
      <c r="H73" s="676">
        <f t="shared" si="16"/>
        <v>0</v>
      </c>
      <c r="I73" s="676">
        <f t="shared" si="16"/>
        <v>1626</v>
      </c>
      <c r="J73" s="676">
        <f t="shared" si="16"/>
        <v>0</v>
      </c>
      <c r="K73" s="676">
        <f t="shared" si="16"/>
        <v>0</v>
      </c>
      <c r="L73" s="676">
        <f t="shared" si="16"/>
        <v>0</v>
      </c>
      <c r="M73" s="612">
        <f t="shared" si="0"/>
        <v>65009</v>
      </c>
      <c r="N73" s="612">
        <f t="shared" si="1"/>
        <v>0</v>
      </c>
      <c r="O73" s="612">
        <f>M73-'[2]4.3'!O73</f>
        <v>0</v>
      </c>
    </row>
    <row r="74" spans="1:15" ht="15">
      <c r="A74" s="683" t="s">
        <v>737</v>
      </c>
      <c r="B74" s="623" t="s">
        <v>674</v>
      </c>
      <c r="C74" s="648"/>
      <c r="D74" s="636"/>
      <c r="E74" s="633"/>
      <c r="F74" s="633"/>
      <c r="G74" s="633"/>
      <c r="H74" s="633"/>
      <c r="I74" s="633"/>
      <c r="J74" s="633"/>
      <c r="K74" s="633"/>
      <c r="L74" s="685"/>
      <c r="M74" s="612">
        <f t="shared" si="0"/>
        <v>0</v>
      </c>
      <c r="N74" s="612">
        <f t="shared" si="1"/>
        <v>0</v>
      </c>
      <c r="O74" s="612">
        <f>M74-'[2]4.3'!O74</f>
        <v>0</v>
      </c>
    </row>
    <row r="75" spans="1:15" ht="15">
      <c r="A75" s="674" t="s">
        <v>48</v>
      </c>
      <c r="B75" s="639"/>
      <c r="C75" s="648">
        <f>SUM(D75:L75)</f>
        <v>11739</v>
      </c>
      <c r="D75" s="636">
        <v>4687</v>
      </c>
      <c r="E75" s="633">
        <v>876</v>
      </c>
      <c r="F75" s="633">
        <v>5565</v>
      </c>
      <c r="G75" s="633"/>
      <c r="H75" s="633"/>
      <c r="I75" s="633">
        <v>611</v>
      </c>
      <c r="J75" s="633"/>
      <c r="K75" s="633"/>
      <c r="L75" s="685"/>
      <c r="M75" s="612">
        <f t="shared" si="0"/>
        <v>11739</v>
      </c>
      <c r="N75" s="612">
        <f t="shared" si="1"/>
        <v>0</v>
      </c>
      <c r="O75" s="612">
        <f>M75-'[2]4.3'!O75</f>
        <v>0</v>
      </c>
    </row>
    <row r="76" spans="1:15" ht="15">
      <c r="A76" s="613" t="s">
        <v>499</v>
      </c>
      <c r="B76" s="639"/>
      <c r="C76" s="614">
        <v>12209</v>
      </c>
      <c r="D76" s="636">
        <v>4687</v>
      </c>
      <c r="E76" s="633">
        <v>876</v>
      </c>
      <c r="F76" s="633">
        <v>6035</v>
      </c>
      <c r="G76" s="633">
        <v>0</v>
      </c>
      <c r="H76" s="633">
        <v>0</v>
      </c>
      <c r="I76" s="633">
        <v>611</v>
      </c>
      <c r="J76" s="633">
        <v>0</v>
      </c>
      <c r="K76" s="633">
        <v>0</v>
      </c>
      <c r="L76" s="685">
        <v>0</v>
      </c>
      <c r="M76" s="612">
        <f t="shared" si="0"/>
        <v>12209</v>
      </c>
      <c r="N76" s="612">
        <f t="shared" si="1"/>
        <v>0</v>
      </c>
      <c r="O76" s="612">
        <f>M76-'[2]4.3'!O76</f>
        <v>0</v>
      </c>
    </row>
    <row r="77" spans="1:15" ht="15">
      <c r="A77" s="613" t="s">
        <v>676</v>
      </c>
      <c r="B77" s="613"/>
      <c r="C77" s="648">
        <v>0</v>
      </c>
      <c r="D77" s="648">
        <v>0</v>
      </c>
      <c r="E77" s="648">
        <v>0</v>
      </c>
      <c r="F77" s="648">
        <v>0</v>
      </c>
      <c r="G77" s="648">
        <v>0</v>
      </c>
      <c r="H77" s="648">
        <v>0</v>
      </c>
      <c r="I77" s="648">
        <v>0</v>
      </c>
      <c r="J77" s="648">
        <v>0</v>
      </c>
      <c r="K77" s="648">
        <v>0</v>
      </c>
      <c r="L77" s="648">
        <v>0</v>
      </c>
      <c r="M77" s="612">
        <f t="shared" si="0"/>
        <v>0</v>
      </c>
      <c r="N77" s="612">
        <f t="shared" si="1"/>
        <v>0</v>
      </c>
      <c r="O77" s="612">
        <f>M77-'[2]4.3'!O77</f>
        <v>0</v>
      </c>
    </row>
    <row r="78" spans="1:15" ht="15">
      <c r="A78" s="675" t="s">
        <v>499</v>
      </c>
      <c r="B78" s="625"/>
      <c r="C78" s="676">
        <f>C76+C77</f>
        <v>12209</v>
      </c>
      <c r="D78" s="676">
        <f aca="true" t="shared" si="17" ref="D78:L78">D76+D77</f>
        <v>4687</v>
      </c>
      <c r="E78" s="676">
        <f t="shared" si="17"/>
        <v>876</v>
      </c>
      <c r="F78" s="676">
        <f t="shared" si="17"/>
        <v>6035</v>
      </c>
      <c r="G78" s="676">
        <f t="shared" si="17"/>
        <v>0</v>
      </c>
      <c r="H78" s="676">
        <f t="shared" si="17"/>
        <v>0</v>
      </c>
      <c r="I78" s="676">
        <f t="shared" si="17"/>
        <v>611</v>
      </c>
      <c r="J78" s="676">
        <f t="shared" si="17"/>
        <v>0</v>
      </c>
      <c r="K78" s="676">
        <f t="shared" si="17"/>
        <v>0</v>
      </c>
      <c r="L78" s="676">
        <f t="shared" si="17"/>
        <v>0</v>
      </c>
      <c r="M78" s="612">
        <f aca="true" t="shared" si="18" ref="M78:M141">SUM(D78:L78)</f>
        <v>12209</v>
      </c>
      <c r="N78" s="612">
        <f aca="true" t="shared" si="19" ref="N78:N141">M78-C78</f>
        <v>0</v>
      </c>
      <c r="O78" s="612">
        <f>M78-'[2]4.3'!O78</f>
        <v>0</v>
      </c>
    </row>
    <row r="79" spans="1:15" ht="15">
      <c r="A79" s="683" t="s">
        <v>690</v>
      </c>
      <c r="B79" s="623" t="s">
        <v>674</v>
      </c>
      <c r="C79" s="648"/>
      <c r="D79" s="636"/>
      <c r="E79" s="633"/>
      <c r="F79" s="633"/>
      <c r="G79" s="633"/>
      <c r="H79" s="633"/>
      <c r="I79" s="633"/>
      <c r="J79" s="633"/>
      <c r="K79" s="633"/>
      <c r="L79" s="685"/>
      <c r="M79" s="612">
        <f t="shared" si="18"/>
        <v>0</v>
      </c>
      <c r="N79" s="612">
        <f t="shared" si="19"/>
        <v>0</v>
      </c>
      <c r="O79" s="612">
        <f>M79-'[2]4.3'!O79</f>
        <v>0</v>
      </c>
    </row>
    <row r="80" spans="1:15" ht="15">
      <c r="A80" s="674" t="s">
        <v>48</v>
      </c>
      <c r="B80" s="639"/>
      <c r="C80" s="648">
        <f>SUM(D80:L80)</f>
        <v>12813</v>
      </c>
      <c r="D80" s="636">
        <v>5960</v>
      </c>
      <c r="E80" s="633">
        <v>1137</v>
      </c>
      <c r="F80" s="633">
        <v>4461</v>
      </c>
      <c r="G80" s="633"/>
      <c r="H80" s="633"/>
      <c r="I80" s="633">
        <v>1255</v>
      </c>
      <c r="J80" s="633"/>
      <c r="K80" s="633"/>
      <c r="L80" s="685"/>
      <c r="M80" s="612">
        <f t="shared" si="18"/>
        <v>12813</v>
      </c>
      <c r="N80" s="612">
        <f t="shared" si="19"/>
        <v>0</v>
      </c>
      <c r="O80" s="612">
        <f>M80-'[2]4.3'!O80</f>
        <v>0</v>
      </c>
    </row>
    <row r="81" spans="1:15" ht="15">
      <c r="A81" s="613" t="s">
        <v>499</v>
      </c>
      <c r="B81" s="639"/>
      <c r="C81" s="614">
        <v>12930</v>
      </c>
      <c r="D81" s="636">
        <v>5960</v>
      </c>
      <c r="E81" s="633">
        <v>1137</v>
      </c>
      <c r="F81" s="633">
        <v>4578</v>
      </c>
      <c r="G81" s="633">
        <v>0</v>
      </c>
      <c r="H81" s="633">
        <v>0</v>
      </c>
      <c r="I81" s="633">
        <v>1255</v>
      </c>
      <c r="J81" s="633">
        <v>0</v>
      </c>
      <c r="K81" s="633">
        <v>0</v>
      </c>
      <c r="L81" s="685">
        <v>0</v>
      </c>
      <c r="M81" s="612">
        <f t="shared" si="18"/>
        <v>12930</v>
      </c>
      <c r="N81" s="612">
        <f t="shared" si="19"/>
        <v>0</v>
      </c>
      <c r="O81" s="612">
        <f>M81-'[2]4.3'!O81</f>
        <v>0</v>
      </c>
    </row>
    <row r="82" spans="1:15" ht="15">
      <c r="A82" s="613" t="s">
        <v>691</v>
      </c>
      <c r="B82" s="639"/>
      <c r="C82" s="614">
        <v>500</v>
      </c>
      <c r="D82" s="636"/>
      <c r="E82" s="633"/>
      <c r="F82" s="633">
        <v>500</v>
      </c>
      <c r="G82" s="633"/>
      <c r="H82" s="633"/>
      <c r="I82" s="633"/>
      <c r="J82" s="633"/>
      <c r="K82" s="633"/>
      <c r="L82" s="685"/>
      <c r="M82" s="612">
        <f t="shared" si="18"/>
        <v>500</v>
      </c>
      <c r="N82" s="612">
        <f t="shared" si="19"/>
        <v>0</v>
      </c>
      <c r="O82" s="612">
        <f>M82-'[2]4.3'!O82</f>
        <v>0</v>
      </c>
    </row>
    <row r="83" spans="1:15" ht="15">
      <c r="A83" s="613" t="s">
        <v>676</v>
      </c>
      <c r="B83" s="613"/>
      <c r="C83" s="648">
        <f>SUM(C82)</f>
        <v>500</v>
      </c>
      <c r="D83" s="648">
        <f aca="true" t="shared" si="20" ref="D83:L83">SUM(D82)</f>
        <v>0</v>
      </c>
      <c r="E83" s="648">
        <f t="shared" si="20"/>
        <v>0</v>
      </c>
      <c r="F83" s="648">
        <f t="shared" si="20"/>
        <v>500</v>
      </c>
      <c r="G83" s="648">
        <f t="shared" si="20"/>
        <v>0</v>
      </c>
      <c r="H83" s="648">
        <f t="shared" si="20"/>
        <v>0</v>
      </c>
      <c r="I83" s="648">
        <f t="shared" si="20"/>
        <v>0</v>
      </c>
      <c r="J83" s="648">
        <f t="shared" si="20"/>
        <v>0</v>
      </c>
      <c r="K83" s="648">
        <f t="shared" si="20"/>
        <v>0</v>
      </c>
      <c r="L83" s="648">
        <f t="shared" si="20"/>
        <v>0</v>
      </c>
      <c r="M83" s="612">
        <f t="shared" si="18"/>
        <v>500</v>
      </c>
      <c r="N83" s="612">
        <f t="shared" si="19"/>
        <v>0</v>
      </c>
      <c r="O83" s="612">
        <f>M83-'[2]4.3'!O83</f>
        <v>0</v>
      </c>
    </row>
    <row r="84" spans="1:15" ht="15">
      <c r="A84" s="675" t="s">
        <v>499</v>
      </c>
      <c r="B84" s="625"/>
      <c r="C84" s="676">
        <f>C81+C83</f>
        <v>13430</v>
      </c>
      <c r="D84" s="676">
        <f aca="true" t="shared" si="21" ref="D84:L84">D81+D83</f>
        <v>5960</v>
      </c>
      <c r="E84" s="676">
        <f t="shared" si="21"/>
        <v>1137</v>
      </c>
      <c r="F84" s="676">
        <f t="shared" si="21"/>
        <v>5078</v>
      </c>
      <c r="G84" s="676">
        <f t="shared" si="21"/>
        <v>0</v>
      </c>
      <c r="H84" s="676">
        <f t="shared" si="21"/>
        <v>0</v>
      </c>
      <c r="I84" s="676">
        <f t="shared" si="21"/>
        <v>1255</v>
      </c>
      <c r="J84" s="676">
        <f t="shared" si="21"/>
        <v>0</v>
      </c>
      <c r="K84" s="676">
        <f t="shared" si="21"/>
        <v>0</v>
      </c>
      <c r="L84" s="676">
        <f t="shared" si="21"/>
        <v>0</v>
      </c>
      <c r="M84" s="612">
        <f t="shared" si="18"/>
        <v>13430</v>
      </c>
      <c r="N84" s="612">
        <f t="shared" si="19"/>
        <v>0</v>
      </c>
      <c r="O84" s="612">
        <f>M84-'[2]4.3'!O84</f>
        <v>0</v>
      </c>
    </row>
    <row r="85" spans="1:15" ht="15">
      <c r="A85" s="683" t="s">
        <v>692</v>
      </c>
      <c r="B85" s="623" t="s">
        <v>674</v>
      </c>
      <c r="C85" s="648"/>
      <c r="D85" s="636"/>
      <c r="E85" s="633"/>
      <c r="F85" s="633"/>
      <c r="G85" s="633"/>
      <c r="H85" s="633"/>
      <c r="I85" s="633"/>
      <c r="J85" s="633"/>
      <c r="K85" s="633"/>
      <c r="L85" s="685"/>
      <c r="M85" s="612">
        <f t="shared" si="18"/>
        <v>0</v>
      </c>
      <c r="N85" s="612">
        <f t="shared" si="19"/>
        <v>0</v>
      </c>
      <c r="O85" s="612">
        <f>M85-'[2]4.3'!O85</f>
        <v>0</v>
      </c>
    </row>
    <row r="86" spans="1:15" ht="15">
      <c r="A86" s="674" t="s">
        <v>48</v>
      </c>
      <c r="B86" s="639"/>
      <c r="C86" s="648">
        <f>SUM(D86:L86)</f>
        <v>68174</v>
      </c>
      <c r="D86" s="636">
        <v>22323</v>
      </c>
      <c r="E86" s="633">
        <v>4182</v>
      </c>
      <c r="F86" s="633">
        <v>14019</v>
      </c>
      <c r="G86" s="633"/>
      <c r="H86" s="633">
        <v>27300</v>
      </c>
      <c r="I86" s="633">
        <v>350</v>
      </c>
      <c r="J86" s="633"/>
      <c r="K86" s="633"/>
      <c r="L86" s="685"/>
      <c r="M86" s="612">
        <f t="shared" si="18"/>
        <v>68174</v>
      </c>
      <c r="N86" s="612">
        <f t="shared" si="19"/>
        <v>0</v>
      </c>
      <c r="O86" s="612">
        <f>M86-'[2]4.3'!O86</f>
        <v>0</v>
      </c>
    </row>
    <row r="87" spans="1:15" ht="15">
      <c r="A87" s="613" t="s">
        <v>499</v>
      </c>
      <c r="B87" s="639"/>
      <c r="C87" s="614">
        <v>69065</v>
      </c>
      <c r="D87" s="636">
        <v>22323</v>
      </c>
      <c r="E87" s="633">
        <v>4182</v>
      </c>
      <c r="F87" s="633">
        <v>14910</v>
      </c>
      <c r="G87" s="633">
        <v>0</v>
      </c>
      <c r="H87" s="633">
        <v>27300</v>
      </c>
      <c r="I87" s="633">
        <v>350</v>
      </c>
      <c r="J87" s="633">
        <v>0</v>
      </c>
      <c r="K87" s="633">
        <v>0</v>
      </c>
      <c r="L87" s="685">
        <v>0</v>
      </c>
      <c r="M87" s="612">
        <f t="shared" si="18"/>
        <v>69065</v>
      </c>
      <c r="N87" s="612">
        <f t="shared" si="19"/>
        <v>0</v>
      </c>
      <c r="O87" s="612">
        <f>M87-'[2]4.3'!O87</f>
        <v>0</v>
      </c>
    </row>
    <row r="88" spans="1:15" ht="15">
      <c r="A88" s="613" t="s">
        <v>693</v>
      </c>
      <c r="B88" s="639"/>
      <c r="C88" s="614">
        <v>320</v>
      </c>
      <c r="D88" s="636">
        <v>288</v>
      </c>
      <c r="E88" s="633">
        <v>32</v>
      </c>
      <c r="F88" s="633"/>
      <c r="G88" s="633"/>
      <c r="H88" s="633"/>
      <c r="I88" s="633"/>
      <c r="J88" s="633"/>
      <c r="K88" s="633"/>
      <c r="L88" s="685"/>
      <c r="M88" s="612">
        <f t="shared" si="18"/>
        <v>320</v>
      </c>
      <c r="N88" s="612">
        <f t="shared" si="19"/>
        <v>0</v>
      </c>
      <c r="O88" s="612">
        <f>M88-'[2]4.3'!O88</f>
        <v>0</v>
      </c>
    </row>
    <row r="89" spans="1:15" ht="15">
      <c r="A89" s="613" t="s">
        <v>694</v>
      </c>
      <c r="B89" s="639"/>
      <c r="C89" s="614">
        <v>150</v>
      </c>
      <c r="D89" s="636"/>
      <c r="E89" s="633"/>
      <c r="F89" s="633"/>
      <c r="G89" s="633"/>
      <c r="H89" s="633">
        <v>150</v>
      </c>
      <c r="I89" s="633"/>
      <c r="J89" s="633"/>
      <c r="K89" s="633"/>
      <c r="L89" s="685"/>
      <c r="M89" s="612">
        <f t="shared" si="18"/>
        <v>150</v>
      </c>
      <c r="N89" s="612">
        <f t="shared" si="19"/>
        <v>0</v>
      </c>
      <c r="O89" s="612">
        <f>M89-'[2]4.3'!O89</f>
        <v>0</v>
      </c>
    </row>
    <row r="90" spans="1:15" ht="15">
      <c r="A90" s="613" t="s">
        <v>695</v>
      </c>
      <c r="B90" s="639"/>
      <c r="C90" s="614">
        <v>67633</v>
      </c>
      <c r="D90" s="636">
        <v>1129</v>
      </c>
      <c r="E90" s="633">
        <v>198</v>
      </c>
      <c r="F90" s="633">
        <v>119</v>
      </c>
      <c r="G90" s="633"/>
      <c r="H90" s="633"/>
      <c r="I90" s="633">
        <v>66187</v>
      </c>
      <c r="J90" s="633"/>
      <c r="K90" s="633"/>
      <c r="L90" s="685"/>
      <c r="M90" s="612">
        <f t="shared" si="18"/>
        <v>67633</v>
      </c>
      <c r="N90" s="612">
        <f t="shared" si="19"/>
        <v>0</v>
      </c>
      <c r="O90" s="612">
        <f>M90-'[2]4.3'!O90</f>
        <v>0</v>
      </c>
    </row>
    <row r="91" spans="1:15" ht="15">
      <c r="A91" s="613" t="s">
        <v>676</v>
      </c>
      <c r="B91" s="613"/>
      <c r="C91" s="648">
        <f>SUM(C88:C90)</f>
        <v>68103</v>
      </c>
      <c r="D91" s="648">
        <f aca="true" t="shared" si="22" ref="D91:L91">SUM(D88:D90)</f>
        <v>1417</v>
      </c>
      <c r="E91" s="648">
        <f t="shared" si="22"/>
        <v>230</v>
      </c>
      <c r="F91" s="648">
        <f t="shared" si="22"/>
        <v>119</v>
      </c>
      <c r="G91" s="648">
        <f t="shared" si="22"/>
        <v>0</v>
      </c>
      <c r="H91" s="648">
        <f t="shared" si="22"/>
        <v>150</v>
      </c>
      <c r="I91" s="648">
        <f t="shared" si="22"/>
        <v>66187</v>
      </c>
      <c r="J91" s="648">
        <f t="shared" si="22"/>
        <v>0</v>
      </c>
      <c r="K91" s="648">
        <f t="shared" si="22"/>
        <v>0</v>
      </c>
      <c r="L91" s="648">
        <f t="shared" si="22"/>
        <v>0</v>
      </c>
      <c r="M91" s="612">
        <f t="shared" si="18"/>
        <v>68103</v>
      </c>
      <c r="N91" s="612">
        <f t="shared" si="19"/>
        <v>0</v>
      </c>
      <c r="O91" s="612">
        <f>M91-'[2]4.3'!O91</f>
        <v>0</v>
      </c>
    </row>
    <row r="92" spans="1:15" ht="15">
      <c r="A92" s="675" t="s">
        <v>499</v>
      </c>
      <c r="B92" s="625"/>
      <c r="C92" s="676">
        <f>C87+C91</f>
        <v>137168</v>
      </c>
      <c r="D92" s="676">
        <f aca="true" t="shared" si="23" ref="D92:L92">D87+D91</f>
        <v>23740</v>
      </c>
      <c r="E92" s="676">
        <f t="shared" si="23"/>
        <v>4412</v>
      </c>
      <c r="F92" s="676">
        <f t="shared" si="23"/>
        <v>15029</v>
      </c>
      <c r="G92" s="676">
        <f t="shared" si="23"/>
        <v>0</v>
      </c>
      <c r="H92" s="676">
        <f t="shared" si="23"/>
        <v>27450</v>
      </c>
      <c r="I92" s="676">
        <f t="shared" si="23"/>
        <v>66537</v>
      </c>
      <c r="J92" s="676">
        <f t="shared" si="23"/>
        <v>0</v>
      </c>
      <c r="K92" s="676">
        <f t="shared" si="23"/>
        <v>0</v>
      </c>
      <c r="L92" s="676">
        <f t="shared" si="23"/>
        <v>0</v>
      </c>
      <c r="M92" s="612">
        <f t="shared" si="18"/>
        <v>137168</v>
      </c>
      <c r="N92" s="612">
        <f t="shared" si="19"/>
        <v>0</v>
      </c>
      <c r="O92" s="612">
        <f>M92-'[2]4.3'!O92</f>
        <v>0</v>
      </c>
    </row>
    <row r="93" spans="1:15" ht="15">
      <c r="A93" s="683" t="s">
        <v>738</v>
      </c>
      <c r="B93" s="623" t="s">
        <v>674</v>
      </c>
      <c r="C93" s="648"/>
      <c r="D93" s="636"/>
      <c r="E93" s="633"/>
      <c r="F93" s="633"/>
      <c r="G93" s="633"/>
      <c r="H93" s="633"/>
      <c r="I93" s="633"/>
      <c r="J93" s="633"/>
      <c r="K93" s="633"/>
      <c r="L93" s="685"/>
      <c r="M93" s="612">
        <f t="shared" si="18"/>
        <v>0</v>
      </c>
      <c r="N93" s="612">
        <f t="shared" si="19"/>
        <v>0</v>
      </c>
      <c r="O93" s="612">
        <f>M93-'[2]4.3'!O93</f>
        <v>0</v>
      </c>
    </row>
    <row r="94" spans="1:15" s="620" customFormat="1" ht="15">
      <c r="A94" s="674" t="s">
        <v>48</v>
      </c>
      <c r="B94" s="639"/>
      <c r="C94" s="648">
        <f>SUM(D94:L94)</f>
        <v>3889</v>
      </c>
      <c r="D94" s="636"/>
      <c r="E94" s="633"/>
      <c r="F94" s="633">
        <v>3048</v>
      </c>
      <c r="G94" s="633"/>
      <c r="H94" s="633"/>
      <c r="I94" s="633">
        <v>841</v>
      </c>
      <c r="J94" s="633"/>
      <c r="K94" s="633"/>
      <c r="L94" s="685"/>
      <c r="M94" s="612">
        <f t="shared" si="18"/>
        <v>3889</v>
      </c>
      <c r="N94" s="612">
        <f t="shared" si="19"/>
        <v>0</v>
      </c>
      <c r="O94" s="612">
        <f>M94-'[2]4.3'!O94</f>
        <v>0</v>
      </c>
    </row>
    <row r="95" spans="1:15" ht="15">
      <c r="A95" s="674" t="s">
        <v>499</v>
      </c>
      <c r="B95" s="639"/>
      <c r="C95" s="648">
        <v>3889</v>
      </c>
      <c r="D95" s="636">
        <v>0</v>
      </c>
      <c r="E95" s="633">
        <v>0</v>
      </c>
      <c r="F95" s="633">
        <v>3048</v>
      </c>
      <c r="G95" s="633">
        <v>0</v>
      </c>
      <c r="H95" s="633">
        <v>0</v>
      </c>
      <c r="I95" s="633">
        <v>841</v>
      </c>
      <c r="J95" s="633">
        <v>0</v>
      </c>
      <c r="K95" s="633">
        <v>0</v>
      </c>
      <c r="L95" s="685">
        <v>0</v>
      </c>
      <c r="M95" s="612">
        <f t="shared" si="18"/>
        <v>3889</v>
      </c>
      <c r="N95" s="612">
        <f t="shared" si="19"/>
        <v>0</v>
      </c>
      <c r="O95" s="612">
        <f>M95-'[2]4.3'!O95</f>
        <v>0</v>
      </c>
    </row>
    <row r="96" spans="1:15" ht="15">
      <c r="A96" s="613" t="s">
        <v>676</v>
      </c>
      <c r="B96" s="639"/>
      <c r="C96" s="648">
        <v>0</v>
      </c>
      <c r="D96" s="648">
        <v>0</v>
      </c>
      <c r="E96" s="648">
        <v>0</v>
      </c>
      <c r="F96" s="648">
        <v>0</v>
      </c>
      <c r="G96" s="648">
        <v>0</v>
      </c>
      <c r="H96" s="648">
        <v>0</v>
      </c>
      <c r="I96" s="648">
        <v>0</v>
      </c>
      <c r="J96" s="648">
        <v>0</v>
      </c>
      <c r="K96" s="648">
        <v>0</v>
      </c>
      <c r="L96" s="648">
        <v>0</v>
      </c>
      <c r="M96" s="612">
        <f t="shared" si="18"/>
        <v>0</v>
      </c>
      <c r="N96" s="612">
        <f t="shared" si="19"/>
        <v>0</v>
      </c>
      <c r="O96" s="612">
        <f>M96-'[2]4.3'!O96</f>
        <v>0</v>
      </c>
    </row>
    <row r="97" spans="1:15" ht="15">
      <c r="A97" s="675" t="s">
        <v>499</v>
      </c>
      <c r="B97" s="625"/>
      <c r="C97" s="676">
        <f aca="true" t="shared" si="24" ref="C97:L97">C94+C96</f>
        <v>3889</v>
      </c>
      <c r="D97" s="676">
        <f t="shared" si="24"/>
        <v>0</v>
      </c>
      <c r="E97" s="676">
        <f t="shared" si="24"/>
        <v>0</v>
      </c>
      <c r="F97" s="676">
        <f t="shared" si="24"/>
        <v>3048</v>
      </c>
      <c r="G97" s="676">
        <f t="shared" si="24"/>
        <v>0</v>
      </c>
      <c r="H97" s="676">
        <f t="shared" si="24"/>
        <v>0</v>
      </c>
      <c r="I97" s="676">
        <f t="shared" si="24"/>
        <v>841</v>
      </c>
      <c r="J97" s="676">
        <f t="shared" si="24"/>
        <v>0</v>
      </c>
      <c r="K97" s="676">
        <f t="shared" si="24"/>
        <v>0</v>
      </c>
      <c r="L97" s="676">
        <f t="shared" si="24"/>
        <v>0</v>
      </c>
      <c r="M97" s="612">
        <f t="shared" si="18"/>
        <v>3889</v>
      </c>
      <c r="N97" s="612">
        <f t="shared" si="19"/>
        <v>0</v>
      </c>
      <c r="O97" s="612">
        <f>M97-'[2]4.3'!O97</f>
        <v>0</v>
      </c>
    </row>
    <row r="98" spans="1:15" ht="15">
      <c r="A98" s="686" t="s">
        <v>739</v>
      </c>
      <c r="B98" s="623" t="s">
        <v>674</v>
      </c>
      <c r="C98" s="648"/>
      <c r="D98" s="636"/>
      <c r="E98" s="633"/>
      <c r="F98" s="633"/>
      <c r="G98" s="633"/>
      <c r="H98" s="633"/>
      <c r="I98" s="633"/>
      <c r="J98" s="633"/>
      <c r="K98" s="633"/>
      <c r="L98" s="685"/>
      <c r="M98" s="612">
        <f t="shared" si="18"/>
        <v>0</v>
      </c>
      <c r="N98" s="612">
        <f t="shared" si="19"/>
        <v>0</v>
      </c>
      <c r="O98" s="612">
        <f>M98-'[2]4.3'!O98</f>
        <v>0</v>
      </c>
    </row>
    <row r="99" spans="1:15" s="601" customFormat="1" ht="15">
      <c r="A99" s="674" t="s">
        <v>48</v>
      </c>
      <c r="B99" s="639"/>
      <c r="C99" s="648">
        <f>SUM(D99:L99)</f>
        <v>53713</v>
      </c>
      <c r="D99" s="636">
        <v>31709</v>
      </c>
      <c r="E99" s="633">
        <v>5600</v>
      </c>
      <c r="F99" s="633">
        <v>13404</v>
      </c>
      <c r="G99" s="633"/>
      <c r="H99" s="633"/>
      <c r="I99" s="633">
        <v>3000</v>
      </c>
      <c r="J99" s="633"/>
      <c r="K99" s="633"/>
      <c r="L99" s="685"/>
      <c r="M99" s="612">
        <f t="shared" si="18"/>
        <v>53713</v>
      </c>
      <c r="N99" s="612">
        <f t="shared" si="19"/>
        <v>0</v>
      </c>
      <c r="O99" s="612">
        <f>M99-'[2]4.3'!O99</f>
        <v>0</v>
      </c>
    </row>
    <row r="100" spans="1:15" s="601" customFormat="1" ht="15">
      <c r="A100" s="613" t="s">
        <v>499</v>
      </c>
      <c r="B100" s="639"/>
      <c r="C100" s="614">
        <v>54590</v>
      </c>
      <c r="D100" s="636">
        <v>31709</v>
      </c>
      <c r="E100" s="633">
        <v>5600</v>
      </c>
      <c r="F100" s="633">
        <v>14281</v>
      </c>
      <c r="G100" s="633">
        <v>0</v>
      </c>
      <c r="H100" s="633">
        <v>0</v>
      </c>
      <c r="I100" s="633">
        <v>3000</v>
      </c>
      <c r="J100" s="633">
        <v>0</v>
      </c>
      <c r="K100" s="633">
        <v>0</v>
      </c>
      <c r="L100" s="685">
        <v>0</v>
      </c>
      <c r="M100" s="612">
        <f t="shared" si="18"/>
        <v>54590</v>
      </c>
      <c r="N100" s="612">
        <f t="shared" si="19"/>
        <v>0</v>
      </c>
      <c r="O100" s="612">
        <f>M100-'[2]4.3'!O100</f>
        <v>0</v>
      </c>
    </row>
    <row r="101" spans="1:15" s="601" customFormat="1" ht="15">
      <c r="A101" s="613" t="s">
        <v>740</v>
      </c>
      <c r="B101" s="639"/>
      <c r="C101" s="614">
        <v>-947</v>
      </c>
      <c r="D101" s="636">
        <v>-806</v>
      </c>
      <c r="E101" s="633">
        <v>-141</v>
      </c>
      <c r="F101" s="633"/>
      <c r="G101" s="633"/>
      <c r="H101" s="633"/>
      <c r="I101" s="633"/>
      <c r="J101" s="633"/>
      <c r="K101" s="633"/>
      <c r="L101" s="685"/>
      <c r="M101" s="612">
        <f t="shared" si="18"/>
        <v>-947</v>
      </c>
      <c r="N101" s="612">
        <f t="shared" si="19"/>
        <v>0</v>
      </c>
      <c r="O101" s="612">
        <f>M101-'[2]4.3'!O101</f>
        <v>0</v>
      </c>
    </row>
    <row r="102" spans="1:15" ht="15">
      <c r="A102" s="613" t="s">
        <v>676</v>
      </c>
      <c r="B102" s="613"/>
      <c r="C102" s="648">
        <f>SUM(C101)</f>
        <v>-947</v>
      </c>
      <c r="D102" s="648">
        <f>SUM(D101)</f>
        <v>-806</v>
      </c>
      <c r="E102" s="648">
        <f>SUM(E101)</f>
        <v>-141</v>
      </c>
      <c r="F102" s="648"/>
      <c r="G102" s="648"/>
      <c r="H102" s="648"/>
      <c r="I102" s="648"/>
      <c r="J102" s="648"/>
      <c r="K102" s="648"/>
      <c r="L102" s="648"/>
      <c r="M102" s="612">
        <f t="shared" si="18"/>
        <v>-947</v>
      </c>
      <c r="N102" s="612">
        <f t="shared" si="19"/>
        <v>0</v>
      </c>
      <c r="O102" s="612">
        <f>M102-'[2]4.3'!O102</f>
        <v>0</v>
      </c>
    </row>
    <row r="103" spans="1:15" ht="15">
      <c r="A103" s="675" t="s">
        <v>499</v>
      </c>
      <c r="B103" s="625"/>
      <c r="C103" s="676">
        <f>C100+C102</f>
        <v>53643</v>
      </c>
      <c r="D103" s="676">
        <f aca="true" t="shared" si="25" ref="D103:L103">D100+D102</f>
        <v>30903</v>
      </c>
      <c r="E103" s="676">
        <f t="shared" si="25"/>
        <v>5459</v>
      </c>
      <c r="F103" s="676">
        <f t="shared" si="25"/>
        <v>14281</v>
      </c>
      <c r="G103" s="676">
        <f t="shared" si="25"/>
        <v>0</v>
      </c>
      <c r="H103" s="676">
        <f t="shared" si="25"/>
        <v>0</v>
      </c>
      <c r="I103" s="676">
        <f t="shared" si="25"/>
        <v>3000</v>
      </c>
      <c r="J103" s="676">
        <f t="shared" si="25"/>
        <v>0</v>
      </c>
      <c r="K103" s="676">
        <f t="shared" si="25"/>
        <v>0</v>
      </c>
      <c r="L103" s="676">
        <f t="shared" si="25"/>
        <v>0</v>
      </c>
      <c r="M103" s="612">
        <f t="shared" si="18"/>
        <v>53643</v>
      </c>
      <c r="N103" s="612">
        <f t="shared" si="19"/>
        <v>0</v>
      </c>
      <c r="O103" s="612">
        <f>M103-'[2]4.3'!O103</f>
        <v>0</v>
      </c>
    </row>
    <row r="104" spans="1:15" s="660" customFormat="1" ht="15">
      <c r="A104" s="673" t="s">
        <v>698</v>
      </c>
      <c r="B104" s="646"/>
      <c r="C104" s="648"/>
      <c r="D104" s="687"/>
      <c r="E104" s="687"/>
      <c r="F104" s="687"/>
      <c r="G104" s="687"/>
      <c r="H104" s="687"/>
      <c r="I104" s="687"/>
      <c r="J104" s="687"/>
      <c r="K104" s="687"/>
      <c r="L104" s="688"/>
      <c r="M104" s="612">
        <f t="shared" si="18"/>
        <v>0</v>
      </c>
      <c r="N104" s="612">
        <f t="shared" si="19"/>
        <v>0</v>
      </c>
      <c r="O104" s="612">
        <f>M104-'[2]4.3'!O104</f>
        <v>0</v>
      </c>
    </row>
    <row r="105" spans="1:15" ht="15">
      <c r="A105" s="674" t="s">
        <v>48</v>
      </c>
      <c r="B105" s="613"/>
      <c r="C105" s="648">
        <f>C110+C116+C122</f>
        <v>458961</v>
      </c>
      <c r="D105" s="648">
        <f aca="true" t="shared" si="26" ref="D105:L106">D110+D116+D122</f>
        <v>128112</v>
      </c>
      <c r="E105" s="648">
        <f t="shared" si="26"/>
        <v>25002</v>
      </c>
      <c r="F105" s="648">
        <f t="shared" si="26"/>
        <v>303311</v>
      </c>
      <c r="G105" s="648">
        <f t="shared" si="26"/>
        <v>0</v>
      </c>
      <c r="H105" s="648">
        <f t="shared" si="26"/>
        <v>0</v>
      </c>
      <c r="I105" s="648">
        <f t="shared" si="26"/>
        <v>2536</v>
      </c>
      <c r="J105" s="648">
        <f t="shared" si="26"/>
        <v>0</v>
      </c>
      <c r="K105" s="648">
        <f t="shared" si="26"/>
        <v>0</v>
      </c>
      <c r="L105" s="648">
        <f t="shared" si="26"/>
        <v>0</v>
      </c>
      <c r="M105" s="612">
        <f t="shared" si="18"/>
        <v>458961</v>
      </c>
      <c r="N105" s="612">
        <f t="shared" si="19"/>
        <v>0</v>
      </c>
      <c r="O105" s="612">
        <f>M105-'[2]4.3'!O105</f>
        <v>0</v>
      </c>
    </row>
    <row r="106" spans="1:15" ht="15">
      <c r="A106" s="674" t="s">
        <v>499</v>
      </c>
      <c r="B106" s="613"/>
      <c r="C106" s="648">
        <f>C111+C117+C123</f>
        <v>463742</v>
      </c>
      <c r="D106" s="648">
        <f t="shared" si="26"/>
        <v>128834</v>
      </c>
      <c r="E106" s="648">
        <f t="shared" si="26"/>
        <v>25143</v>
      </c>
      <c r="F106" s="648">
        <f t="shared" si="26"/>
        <v>306848</v>
      </c>
      <c r="G106" s="648">
        <f t="shared" si="26"/>
        <v>0</v>
      </c>
      <c r="H106" s="648">
        <f t="shared" si="26"/>
        <v>0</v>
      </c>
      <c r="I106" s="648">
        <f t="shared" si="26"/>
        <v>2917</v>
      </c>
      <c r="J106" s="648">
        <f t="shared" si="26"/>
        <v>0</v>
      </c>
      <c r="K106" s="648">
        <f t="shared" si="26"/>
        <v>0</v>
      </c>
      <c r="L106" s="648">
        <f t="shared" si="26"/>
        <v>0</v>
      </c>
      <c r="M106" s="612">
        <f t="shared" si="18"/>
        <v>463742</v>
      </c>
      <c r="N106" s="612">
        <f t="shared" si="19"/>
        <v>0</v>
      </c>
      <c r="O106" s="612">
        <f>M106-'[2]4.3'!O106</f>
        <v>0</v>
      </c>
    </row>
    <row r="107" spans="1:15" ht="15">
      <c r="A107" s="613" t="s">
        <v>676</v>
      </c>
      <c r="B107" s="613"/>
      <c r="C107" s="648">
        <f>C113+C119+C124</f>
        <v>6460</v>
      </c>
      <c r="D107" s="648">
        <f aca="true" t="shared" si="27" ref="D107:L108">D113+D119+D124</f>
        <v>4692</v>
      </c>
      <c r="E107" s="648">
        <f t="shared" si="27"/>
        <v>821</v>
      </c>
      <c r="F107" s="648">
        <f t="shared" si="27"/>
        <v>947</v>
      </c>
      <c r="G107" s="648">
        <f t="shared" si="27"/>
        <v>0</v>
      </c>
      <c r="H107" s="648">
        <f t="shared" si="27"/>
        <v>0</v>
      </c>
      <c r="I107" s="648">
        <f t="shared" si="27"/>
        <v>0</v>
      </c>
      <c r="J107" s="648">
        <f t="shared" si="27"/>
        <v>0</v>
      </c>
      <c r="K107" s="648">
        <f t="shared" si="27"/>
        <v>0</v>
      </c>
      <c r="L107" s="648">
        <f t="shared" si="27"/>
        <v>0</v>
      </c>
      <c r="M107" s="612">
        <f t="shared" si="18"/>
        <v>6460</v>
      </c>
      <c r="N107" s="612">
        <f t="shared" si="19"/>
        <v>0</v>
      </c>
      <c r="O107" s="612">
        <f>M107-'[2]4.3'!O107</f>
        <v>0</v>
      </c>
    </row>
    <row r="108" spans="1:15" ht="15">
      <c r="A108" s="675" t="s">
        <v>499</v>
      </c>
      <c r="B108" s="625"/>
      <c r="C108" s="676">
        <f>C114+C120+C125</f>
        <v>470202</v>
      </c>
      <c r="D108" s="676">
        <f t="shared" si="27"/>
        <v>133526</v>
      </c>
      <c r="E108" s="676">
        <f t="shared" si="27"/>
        <v>25964</v>
      </c>
      <c r="F108" s="676">
        <f t="shared" si="27"/>
        <v>307795</v>
      </c>
      <c r="G108" s="676">
        <f t="shared" si="27"/>
        <v>0</v>
      </c>
      <c r="H108" s="676">
        <f t="shared" si="27"/>
        <v>0</v>
      </c>
      <c r="I108" s="676">
        <f t="shared" si="27"/>
        <v>2917</v>
      </c>
      <c r="J108" s="676">
        <f t="shared" si="27"/>
        <v>0</v>
      </c>
      <c r="K108" s="676">
        <f t="shared" si="27"/>
        <v>0</v>
      </c>
      <c r="L108" s="676">
        <f t="shared" si="27"/>
        <v>0</v>
      </c>
      <c r="M108" s="612">
        <f t="shared" si="18"/>
        <v>470202</v>
      </c>
      <c r="N108" s="612">
        <f t="shared" si="19"/>
        <v>0</v>
      </c>
      <c r="O108" s="612">
        <f>M108-'[2]4.3'!O108</f>
        <v>0</v>
      </c>
    </row>
    <row r="109" spans="1:15" ht="15">
      <c r="A109" s="689" t="s">
        <v>741</v>
      </c>
      <c r="B109" s="623" t="s">
        <v>674</v>
      </c>
      <c r="C109" s="648"/>
      <c r="D109" s="687"/>
      <c r="E109" s="687"/>
      <c r="F109" s="687"/>
      <c r="G109" s="687"/>
      <c r="H109" s="687"/>
      <c r="I109" s="687"/>
      <c r="J109" s="687"/>
      <c r="K109" s="687"/>
      <c r="L109" s="688"/>
      <c r="M109" s="612">
        <f t="shared" si="18"/>
        <v>0</v>
      </c>
      <c r="N109" s="612">
        <f t="shared" si="19"/>
        <v>0</v>
      </c>
      <c r="O109" s="612">
        <f>M109-'[2]4.3'!O109</f>
        <v>0</v>
      </c>
    </row>
    <row r="110" spans="1:15" ht="15">
      <c r="A110" s="674" t="s">
        <v>48</v>
      </c>
      <c r="B110" s="613"/>
      <c r="C110" s="648">
        <f>SUM(D110:L110)</f>
        <v>44875</v>
      </c>
      <c r="D110" s="648">
        <v>28823</v>
      </c>
      <c r="E110" s="648">
        <v>5492</v>
      </c>
      <c r="F110" s="648">
        <v>8439</v>
      </c>
      <c r="G110" s="648"/>
      <c r="H110" s="648"/>
      <c r="I110" s="648">
        <v>2121</v>
      </c>
      <c r="J110" s="648"/>
      <c r="K110" s="648"/>
      <c r="L110" s="649"/>
      <c r="M110" s="612">
        <f t="shared" si="18"/>
        <v>44875</v>
      </c>
      <c r="N110" s="612">
        <f t="shared" si="19"/>
        <v>0</v>
      </c>
      <c r="O110" s="612">
        <f>M110-'[2]4.3'!O110</f>
        <v>0</v>
      </c>
    </row>
    <row r="111" spans="1:15" ht="15">
      <c r="A111" s="613" t="s">
        <v>499</v>
      </c>
      <c r="B111" s="613"/>
      <c r="C111" s="614">
        <v>45718</v>
      </c>
      <c r="D111" s="648">
        <v>28823</v>
      </c>
      <c r="E111" s="648">
        <v>5492</v>
      </c>
      <c r="F111" s="648">
        <v>8901</v>
      </c>
      <c r="G111" s="648">
        <v>0</v>
      </c>
      <c r="H111" s="648">
        <v>0</v>
      </c>
      <c r="I111" s="648">
        <v>2502</v>
      </c>
      <c r="J111" s="648">
        <v>0</v>
      </c>
      <c r="K111" s="648">
        <v>0</v>
      </c>
      <c r="L111" s="649">
        <v>0</v>
      </c>
      <c r="M111" s="612">
        <f t="shared" si="18"/>
        <v>45718</v>
      </c>
      <c r="N111" s="612">
        <f t="shared" si="19"/>
        <v>0</v>
      </c>
      <c r="O111" s="612">
        <f>M111-'[2]4.3'!O111</f>
        <v>0</v>
      </c>
    </row>
    <row r="112" spans="1:15" ht="15">
      <c r="A112" s="613" t="s">
        <v>700</v>
      </c>
      <c r="B112" s="613"/>
      <c r="C112" s="614">
        <v>2950</v>
      </c>
      <c r="D112" s="648">
        <v>2511</v>
      </c>
      <c r="E112" s="648">
        <v>439</v>
      </c>
      <c r="F112" s="648"/>
      <c r="G112" s="648"/>
      <c r="H112" s="648"/>
      <c r="I112" s="648"/>
      <c r="J112" s="648"/>
      <c r="K112" s="648"/>
      <c r="L112" s="649"/>
      <c r="M112" s="612">
        <f t="shared" si="18"/>
        <v>2950</v>
      </c>
      <c r="N112" s="612">
        <f t="shared" si="19"/>
        <v>0</v>
      </c>
      <c r="O112" s="612">
        <f>M112-'[2]4.3'!O112</f>
        <v>0</v>
      </c>
    </row>
    <row r="113" spans="1:15" ht="15">
      <c r="A113" s="613" t="s">
        <v>676</v>
      </c>
      <c r="B113" s="613"/>
      <c r="C113" s="648">
        <f>SUM(C112)</f>
        <v>2950</v>
      </c>
      <c r="D113" s="648">
        <f aca="true" t="shared" si="28" ref="D113:L113">SUM(D112)</f>
        <v>2511</v>
      </c>
      <c r="E113" s="648">
        <f t="shared" si="28"/>
        <v>439</v>
      </c>
      <c r="F113" s="648">
        <f t="shared" si="28"/>
        <v>0</v>
      </c>
      <c r="G113" s="648">
        <f t="shared" si="28"/>
        <v>0</v>
      </c>
      <c r="H113" s="648">
        <f t="shared" si="28"/>
        <v>0</v>
      </c>
      <c r="I113" s="648">
        <f t="shared" si="28"/>
        <v>0</v>
      </c>
      <c r="J113" s="648">
        <f t="shared" si="28"/>
        <v>0</v>
      </c>
      <c r="K113" s="648">
        <f t="shared" si="28"/>
        <v>0</v>
      </c>
      <c r="L113" s="648">
        <f t="shared" si="28"/>
        <v>0</v>
      </c>
      <c r="M113" s="612">
        <f t="shared" si="18"/>
        <v>2950</v>
      </c>
      <c r="N113" s="612">
        <f t="shared" si="19"/>
        <v>0</v>
      </c>
      <c r="O113" s="612">
        <f>M113-'[2]4.3'!O113</f>
        <v>0</v>
      </c>
    </row>
    <row r="114" spans="1:15" ht="15">
      <c r="A114" s="675" t="s">
        <v>499</v>
      </c>
      <c r="B114" s="625"/>
      <c r="C114" s="676">
        <f>C111+C113</f>
        <v>48668</v>
      </c>
      <c r="D114" s="676">
        <f aca="true" t="shared" si="29" ref="D114:L114">D111+D113</f>
        <v>31334</v>
      </c>
      <c r="E114" s="676">
        <f t="shared" si="29"/>
        <v>5931</v>
      </c>
      <c r="F114" s="676">
        <f t="shared" si="29"/>
        <v>8901</v>
      </c>
      <c r="G114" s="676">
        <f t="shared" si="29"/>
        <v>0</v>
      </c>
      <c r="H114" s="676">
        <f t="shared" si="29"/>
        <v>0</v>
      </c>
      <c r="I114" s="676">
        <f t="shared" si="29"/>
        <v>2502</v>
      </c>
      <c r="J114" s="676">
        <f t="shared" si="29"/>
        <v>0</v>
      </c>
      <c r="K114" s="676">
        <f t="shared" si="29"/>
        <v>0</v>
      </c>
      <c r="L114" s="676">
        <f t="shared" si="29"/>
        <v>0</v>
      </c>
      <c r="M114" s="612">
        <f t="shared" si="18"/>
        <v>48668</v>
      </c>
      <c r="N114" s="612">
        <f t="shared" si="19"/>
        <v>0</v>
      </c>
      <c r="O114" s="612">
        <f>M114-'[2]4.3'!O114</f>
        <v>0</v>
      </c>
    </row>
    <row r="115" spans="1:15" ht="15">
      <c r="A115" s="678" t="s">
        <v>742</v>
      </c>
      <c r="B115" s="628" t="s">
        <v>674</v>
      </c>
      <c r="C115" s="648"/>
      <c r="D115" s="648"/>
      <c r="E115" s="648"/>
      <c r="F115" s="648"/>
      <c r="G115" s="648"/>
      <c r="H115" s="648"/>
      <c r="I115" s="648"/>
      <c r="J115" s="648"/>
      <c r="K115" s="648"/>
      <c r="L115" s="649"/>
      <c r="M115" s="612">
        <f t="shared" si="18"/>
        <v>0</v>
      </c>
      <c r="N115" s="612">
        <f t="shared" si="19"/>
        <v>0</v>
      </c>
      <c r="O115" s="612">
        <f>M115-'[2]4.3'!O115</f>
        <v>0</v>
      </c>
    </row>
    <row r="116" spans="1:15" ht="15">
      <c r="A116" s="674" t="s">
        <v>48</v>
      </c>
      <c r="B116" s="613"/>
      <c r="C116" s="648">
        <f>SUM(D116:L116)</f>
        <v>29115</v>
      </c>
      <c r="D116" s="648">
        <v>21389</v>
      </c>
      <c r="E116" s="648">
        <v>4057</v>
      </c>
      <c r="F116" s="648">
        <v>3584</v>
      </c>
      <c r="G116" s="648"/>
      <c r="H116" s="648"/>
      <c r="I116" s="648">
        <v>85</v>
      </c>
      <c r="J116" s="648"/>
      <c r="K116" s="648"/>
      <c r="L116" s="649"/>
      <c r="M116" s="612">
        <f t="shared" si="18"/>
        <v>29115</v>
      </c>
      <c r="N116" s="612">
        <f t="shared" si="19"/>
        <v>0</v>
      </c>
      <c r="O116" s="612">
        <f>M116-'[2]4.3'!O116</f>
        <v>0</v>
      </c>
    </row>
    <row r="117" spans="1:15" ht="15">
      <c r="A117" s="613" t="s">
        <v>499</v>
      </c>
      <c r="B117" s="613"/>
      <c r="C117" s="614">
        <v>29215</v>
      </c>
      <c r="D117" s="648">
        <v>21389</v>
      </c>
      <c r="E117" s="648">
        <v>4057</v>
      </c>
      <c r="F117" s="648">
        <v>3684</v>
      </c>
      <c r="G117" s="648">
        <v>0</v>
      </c>
      <c r="H117" s="648">
        <v>0</v>
      </c>
      <c r="I117" s="648">
        <v>85</v>
      </c>
      <c r="J117" s="648">
        <v>0</v>
      </c>
      <c r="K117" s="648">
        <v>0</v>
      </c>
      <c r="L117" s="649">
        <v>0</v>
      </c>
      <c r="M117" s="612">
        <f t="shared" si="18"/>
        <v>29215</v>
      </c>
      <c r="N117" s="612">
        <f t="shared" si="19"/>
        <v>0</v>
      </c>
      <c r="O117" s="612">
        <f>M117-'[2]4.3'!O117</f>
        <v>0</v>
      </c>
    </row>
    <row r="118" spans="1:15" ht="15">
      <c r="A118" s="613" t="s">
        <v>702</v>
      </c>
      <c r="B118" s="613"/>
      <c r="C118" s="614">
        <v>2563</v>
      </c>
      <c r="D118" s="648">
        <v>2181</v>
      </c>
      <c r="E118" s="648">
        <v>382</v>
      </c>
      <c r="F118" s="648"/>
      <c r="G118" s="648"/>
      <c r="H118" s="648"/>
      <c r="I118" s="648"/>
      <c r="J118" s="648"/>
      <c r="K118" s="648"/>
      <c r="L118" s="649"/>
      <c r="M118" s="612">
        <f t="shared" si="18"/>
        <v>2563</v>
      </c>
      <c r="N118" s="612">
        <f t="shared" si="19"/>
        <v>0</v>
      </c>
      <c r="O118" s="612">
        <f>M118-'[2]4.3'!O118</f>
        <v>0</v>
      </c>
    </row>
    <row r="119" spans="1:15" ht="15">
      <c r="A119" s="613" t="s">
        <v>676</v>
      </c>
      <c r="B119" s="613"/>
      <c r="C119" s="648">
        <f>SUM(C118)</f>
        <v>2563</v>
      </c>
      <c r="D119" s="648">
        <f aca="true" t="shared" si="30" ref="D119:L119">SUM(D118)</f>
        <v>2181</v>
      </c>
      <c r="E119" s="648">
        <f t="shared" si="30"/>
        <v>382</v>
      </c>
      <c r="F119" s="648">
        <f t="shared" si="30"/>
        <v>0</v>
      </c>
      <c r="G119" s="648">
        <f t="shared" si="30"/>
        <v>0</v>
      </c>
      <c r="H119" s="648">
        <f t="shared" si="30"/>
        <v>0</v>
      </c>
      <c r="I119" s="648">
        <f t="shared" si="30"/>
        <v>0</v>
      </c>
      <c r="J119" s="648">
        <f t="shared" si="30"/>
        <v>0</v>
      </c>
      <c r="K119" s="648">
        <f t="shared" si="30"/>
        <v>0</v>
      </c>
      <c r="L119" s="648">
        <f t="shared" si="30"/>
        <v>0</v>
      </c>
      <c r="M119" s="612">
        <f t="shared" si="18"/>
        <v>2563</v>
      </c>
      <c r="N119" s="612">
        <f t="shared" si="19"/>
        <v>0</v>
      </c>
      <c r="O119" s="612">
        <f>M119-'[2]4.3'!O119</f>
        <v>0</v>
      </c>
    </row>
    <row r="120" spans="1:15" ht="15">
      <c r="A120" s="675" t="s">
        <v>499</v>
      </c>
      <c r="B120" s="625"/>
      <c r="C120" s="676">
        <f>C117+C119</f>
        <v>31778</v>
      </c>
      <c r="D120" s="676">
        <f aca="true" t="shared" si="31" ref="D120:L120">D117+D119</f>
        <v>23570</v>
      </c>
      <c r="E120" s="676">
        <f t="shared" si="31"/>
        <v>4439</v>
      </c>
      <c r="F120" s="676">
        <f t="shared" si="31"/>
        <v>3684</v>
      </c>
      <c r="G120" s="676">
        <f t="shared" si="31"/>
        <v>0</v>
      </c>
      <c r="H120" s="676">
        <f t="shared" si="31"/>
        <v>0</v>
      </c>
      <c r="I120" s="676">
        <f t="shared" si="31"/>
        <v>85</v>
      </c>
      <c r="J120" s="676">
        <f t="shared" si="31"/>
        <v>0</v>
      </c>
      <c r="K120" s="676">
        <f t="shared" si="31"/>
        <v>0</v>
      </c>
      <c r="L120" s="676">
        <f t="shared" si="31"/>
        <v>0</v>
      </c>
      <c r="M120" s="612">
        <f t="shared" si="18"/>
        <v>31778</v>
      </c>
      <c r="N120" s="612">
        <f t="shared" si="19"/>
        <v>0</v>
      </c>
      <c r="O120" s="612">
        <f>M120-'[2]4.3'!O120</f>
        <v>0</v>
      </c>
    </row>
    <row r="121" spans="1:18" ht="15">
      <c r="A121" s="678" t="s">
        <v>743</v>
      </c>
      <c r="B121" s="646"/>
      <c r="C121" s="648"/>
      <c r="D121" s="648"/>
      <c r="E121" s="648"/>
      <c r="F121" s="648"/>
      <c r="G121" s="648"/>
      <c r="H121" s="648"/>
      <c r="I121" s="648"/>
      <c r="J121" s="648"/>
      <c r="K121" s="648"/>
      <c r="L121" s="649"/>
      <c r="M121" s="612">
        <f t="shared" si="18"/>
        <v>0</v>
      </c>
      <c r="N121" s="612">
        <f t="shared" si="19"/>
        <v>0</v>
      </c>
      <c r="O121" s="612">
        <f>M121-'[2]4.3'!O121</f>
        <v>0</v>
      </c>
      <c r="Q121" s="597">
        <v>885</v>
      </c>
      <c r="R121" s="597" t="s">
        <v>744</v>
      </c>
    </row>
    <row r="122" spans="1:18" s="620" customFormat="1" ht="15">
      <c r="A122" s="674" t="s">
        <v>48</v>
      </c>
      <c r="B122" s="613"/>
      <c r="C122" s="648">
        <f>C127+C132+C137+C142+C147+C152+C157+C162+C167+C172+C177+C182+C187+C192+C198+C203+C208+C213++C218+C223+C228+C233+C238</f>
        <v>384971</v>
      </c>
      <c r="D122" s="648">
        <f aca="true" t="shared" si="32" ref="D122:L123">D127+D132+D137+D142+D147+D152+D157+D162+D167+D172+D177+D182+D187+D192+D198+D203+D208+D213++D218+D223+D228+D233+D238</f>
        <v>77900</v>
      </c>
      <c r="E122" s="648">
        <f t="shared" si="32"/>
        <v>15453</v>
      </c>
      <c r="F122" s="648">
        <f t="shared" si="32"/>
        <v>291288</v>
      </c>
      <c r="G122" s="648">
        <f t="shared" si="32"/>
        <v>0</v>
      </c>
      <c r="H122" s="648">
        <f t="shared" si="32"/>
        <v>0</v>
      </c>
      <c r="I122" s="648">
        <f t="shared" si="32"/>
        <v>330</v>
      </c>
      <c r="J122" s="648">
        <f t="shared" si="32"/>
        <v>0</v>
      </c>
      <c r="K122" s="648">
        <f t="shared" si="32"/>
        <v>0</v>
      </c>
      <c r="L122" s="648">
        <f t="shared" si="32"/>
        <v>0</v>
      </c>
      <c r="M122" s="612">
        <f t="shared" si="18"/>
        <v>384971</v>
      </c>
      <c r="N122" s="612">
        <f t="shared" si="19"/>
        <v>0</v>
      </c>
      <c r="O122" s="612">
        <f>M122-'[2]4.3'!O122</f>
        <v>0</v>
      </c>
      <c r="Q122" s="620">
        <v>1422</v>
      </c>
      <c r="R122" s="620" t="s">
        <v>745</v>
      </c>
    </row>
    <row r="123" spans="1:15" ht="15">
      <c r="A123" s="674" t="s">
        <v>499</v>
      </c>
      <c r="B123" s="613"/>
      <c r="C123" s="648">
        <f>C128+C133+C138+C143+C148+C153+C158+C163+C168+C173+C178+C183+C188+C193+C199+C204+C209+C214++C219+C224+C229+C234+C239</f>
        <v>388809</v>
      </c>
      <c r="D123" s="648">
        <f t="shared" si="32"/>
        <v>78622</v>
      </c>
      <c r="E123" s="648">
        <f t="shared" si="32"/>
        <v>15594</v>
      </c>
      <c r="F123" s="648">
        <f t="shared" si="32"/>
        <v>294263</v>
      </c>
      <c r="G123" s="648">
        <f t="shared" si="32"/>
        <v>0</v>
      </c>
      <c r="H123" s="648">
        <f t="shared" si="32"/>
        <v>0</v>
      </c>
      <c r="I123" s="648">
        <f t="shared" si="32"/>
        <v>330</v>
      </c>
      <c r="J123" s="648">
        <f t="shared" si="32"/>
        <v>0</v>
      </c>
      <c r="K123" s="648">
        <f t="shared" si="32"/>
        <v>0</v>
      </c>
      <c r="L123" s="648">
        <f t="shared" si="32"/>
        <v>0</v>
      </c>
      <c r="M123" s="612">
        <f t="shared" si="18"/>
        <v>388809</v>
      </c>
      <c r="N123" s="612">
        <f t="shared" si="19"/>
        <v>0</v>
      </c>
      <c r="O123" s="612">
        <f>M123-'[2]4.3'!O123</f>
        <v>0</v>
      </c>
    </row>
    <row r="124" spans="1:15" ht="15">
      <c r="A124" s="613" t="s">
        <v>676</v>
      </c>
      <c r="B124" s="613"/>
      <c r="C124" s="648">
        <f>C129+C134+C139+C144+C149+C154+C159+C164+C169+C174+C179+C184+C189+C195+C200+C205+C210+C215++C220+C225+C230+C235+C240</f>
        <v>947</v>
      </c>
      <c r="D124" s="648">
        <f aca="true" t="shared" si="33" ref="D124:L125">D129+D134+D139+D144+D149+D154+D159+D164+D169+D174+D179+D184+D189+D195+D200+D205+D210+D215++D220+D225+D230+D235+D240</f>
        <v>0</v>
      </c>
      <c r="E124" s="648">
        <f t="shared" si="33"/>
        <v>0</v>
      </c>
      <c r="F124" s="648">
        <f t="shared" si="33"/>
        <v>947</v>
      </c>
      <c r="G124" s="648">
        <f t="shared" si="33"/>
        <v>0</v>
      </c>
      <c r="H124" s="648">
        <f t="shared" si="33"/>
        <v>0</v>
      </c>
      <c r="I124" s="648">
        <f t="shared" si="33"/>
        <v>0</v>
      </c>
      <c r="J124" s="648">
        <f t="shared" si="33"/>
        <v>0</v>
      </c>
      <c r="K124" s="648">
        <f t="shared" si="33"/>
        <v>0</v>
      </c>
      <c r="L124" s="648">
        <f t="shared" si="33"/>
        <v>0</v>
      </c>
      <c r="M124" s="612">
        <f t="shared" si="18"/>
        <v>947</v>
      </c>
      <c r="N124" s="612">
        <f t="shared" si="19"/>
        <v>0</v>
      </c>
      <c r="O124" s="612">
        <f>M124-'[2]4.3'!O124</f>
        <v>0</v>
      </c>
    </row>
    <row r="125" spans="1:15" ht="15">
      <c r="A125" s="675" t="s">
        <v>499</v>
      </c>
      <c r="B125" s="625"/>
      <c r="C125" s="676">
        <f>C130+C135+C140+C145+C150+C155+C160+C165+C170+C175+C180+C185+C190+C196+C201+C206+C211+C216++C221+C226+C231+C236+C241</f>
        <v>389756</v>
      </c>
      <c r="D125" s="676">
        <f t="shared" si="33"/>
        <v>78622</v>
      </c>
      <c r="E125" s="676">
        <f t="shared" si="33"/>
        <v>15594</v>
      </c>
      <c r="F125" s="676">
        <f t="shared" si="33"/>
        <v>295210</v>
      </c>
      <c r="G125" s="676">
        <f t="shared" si="33"/>
        <v>0</v>
      </c>
      <c r="H125" s="676">
        <f t="shared" si="33"/>
        <v>0</v>
      </c>
      <c r="I125" s="676">
        <f t="shared" si="33"/>
        <v>330</v>
      </c>
      <c r="J125" s="676">
        <f t="shared" si="33"/>
        <v>0</v>
      </c>
      <c r="K125" s="676">
        <f t="shared" si="33"/>
        <v>0</v>
      </c>
      <c r="L125" s="676">
        <f t="shared" si="33"/>
        <v>0</v>
      </c>
      <c r="M125" s="612">
        <f t="shared" si="18"/>
        <v>389756</v>
      </c>
      <c r="N125" s="612">
        <f t="shared" si="19"/>
        <v>0</v>
      </c>
      <c r="O125" s="612">
        <f>M125-'[2]4.3'!O125</f>
        <v>0</v>
      </c>
    </row>
    <row r="126" spans="1:15" ht="15">
      <c r="A126" s="678" t="s">
        <v>704</v>
      </c>
      <c r="B126" s="628" t="s">
        <v>674</v>
      </c>
      <c r="C126" s="648"/>
      <c r="D126" s="648"/>
      <c r="E126" s="648"/>
      <c r="F126" s="648"/>
      <c r="G126" s="648"/>
      <c r="H126" s="648"/>
      <c r="I126" s="648"/>
      <c r="J126" s="648"/>
      <c r="K126" s="648"/>
      <c r="L126" s="649"/>
      <c r="M126" s="612">
        <f t="shared" si="18"/>
        <v>0</v>
      </c>
      <c r="N126" s="612">
        <f t="shared" si="19"/>
        <v>0</v>
      </c>
      <c r="O126" s="612">
        <f>M126-'[2]4.3'!O126</f>
        <v>0</v>
      </c>
    </row>
    <row r="127" spans="1:15" ht="15">
      <c r="A127" s="674" t="s">
        <v>48</v>
      </c>
      <c r="B127" s="613"/>
      <c r="C127" s="648">
        <f>SUM(D127:L127)</f>
        <v>38325</v>
      </c>
      <c r="D127" s="648">
        <v>18277</v>
      </c>
      <c r="E127" s="648">
        <v>3594</v>
      </c>
      <c r="F127" s="648">
        <v>16454</v>
      </c>
      <c r="G127" s="648"/>
      <c r="H127" s="648"/>
      <c r="I127" s="648"/>
      <c r="J127" s="648"/>
      <c r="K127" s="648"/>
      <c r="L127" s="649"/>
      <c r="M127" s="612">
        <f t="shared" si="18"/>
        <v>38325</v>
      </c>
      <c r="N127" s="612">
        <f t="shared" si="19"/>
        <v>0</v>
      </c>
      <c r="O127" s="612">
        <f>M127-'[2]4.3'!O127</f>
        <v>0</v>
      </c>
    </row>
    <row r="128" spans="1:15" ht="15">
      <c r="A128" s="613" t="s">
        <v>499</v>
      </c>
      <c r="B128" s="613"/>
      <c r="C128" s="614">
        <v>39188</v>
      </c>
      <c r="D128" s="648">
        <v>18999</v>
      </c>
      <c r="E128" s="648">
        <v>3735</v>
      </c>
      <c r="F128" s="648">
        <v>16454</v>
      </c>
      <c r="G128" s="648">
        <v>0</v>
      </c>
      <c r="H128" s="648">
        <v>0</v>
      </c>
      <c r="I128" s="648">
        <v>0</v>
      </c>
      <c r="J128" s="648">
        <v>0</v>
      </c>
      <c r="K128" s="648">
        <v>0</v>
      </c>
      <c r="L128" s="649">
        <v>0</v>
      </c>
      <c r="M128" s="612">
        <f t="shared" si="18"/>
        <v>39188</v>
      </c>
      <c r="N128" s="612">
        <f t="shared" si="19"/>
        <v>0</v>
      </c>
      <c r="O128" s="612">
        <f>M128-'[2]4.3'!O128</f>
        <v>0</v>
      </c>
    </row>
    <row r="129" spans="1:15" ht="15">
      <c r="A129" s="613" t="s">
        <v>676</v>
      </c>
      <c r="B129" s="613"/>
      <c r="C129" s="648"/>
      <c r="D129" s="648"/>
      <c r="E129" s="648"/>
      <c r="F129" s="648"/>
      <c r="G129" s="648"/>
      <c r="H129" s="648"/>
      <c r="I129" s="648"/>
      <c r="J129" s="648"/>
      <c r="K129" s="648"/>
      <c r="L129" s="648"/>
      <c r="M129" s="612">
        <f t="shared" si="18"/>
        <v>0</v>
      </c>
      <c r="N129" s="612">
        <f t="shared" si="19"/>
        <v>0</v>
      </c>
      <c r="O129" s="612">
        <f>M129-'[2]4.3'!O129</f>
        <v>0</v>
      </c>
    </row>
    <row r="130" spans="1:15" ht="15">
      <c r="A130" s="675" t="s">
        <v>499</v>
      </c>
      <c r="B130" s="625"/>
      <c r="C130" s="676">
        <f>C128+C129</f>
        <v>39188</v>
      </c>
      <c r="D130" s="676">
        <f aca="true" t="shared" si="34" ref="D130:L130">D128+D129</f>
        <v>18999</v>
      </c>
      <c r="E130" s="676">
        <f t="shared" si="34"/>
        <v>3735</v>
      </c>
      <c r="F130" s="676">
        <f t="shared" si="34"/>
        <v>16454</v>
      </c>
      <c r="G130" s="676">
        <f t="shared" si="34"/>
        <v>0</v>
      </c>
      <c r="H130" s="676">
        <f t="shared" si="34"/>
        <v>0</v>
      </c>
      <c r="I130" s="676">
        <f t="shared" si="34"/>
        <v>0</v>
      </c>
      <c r="J130" s="676">
        <f t="shared" si="34"/>
        <v>0</v>
      </c>
      <c r="K130" s="676">
        <f t="shared" si="34"/>
        <v>0</v>
      </c>
      <c r="L130" s="676">
        <f t="shared" si="34"/>
        <v>0</v>
      </c>
      <c r="M130" s="612">
        <f t="shared" si="18"/>
        <v>39188</v>
      </c>
      <c r="N130" s="612">
        <f t="shared" si="19"/>
        <v>0</v>
      </c>
      <c r="O130" s="612">
        <f>M130-'[2]4.3'!O130</f>
        <v>0</v>
      </c>
    </row>
    <row r="131" spans="1:15" ht="15">
      <c r="A131" s="678" t="s">
        <v>705</v>
      </c>
      <c r="B131" s="623" t="s">
        <v>674</v>
      </c>
      <c r="C131" s="648"/>
      <c r="D131" s="648"/>
      <c r="E131" s="648"/>
      <c r="F131" s="648"/>
      <c r="G131" s="648"/>
      <c r="H131" s="648"/>
      <c r="I131" s="648"/>
      <c r="J131" s="648"/>
      <c r="K131" s="648"/>
      <c r="L131" s="649"/>
      <c r="M131" s="612">
        <f t="shared" si="18"/>
        <v>0</v>
      </c>
      <c r="N131" s="612">
        <f t="shared" si="19"/>
        <v>0</v>
      </c>
      <c r="O131" s="612">
        <f>M131-'[2]4.3'!O131</f>
        <v>0</v>
      </c>
    </row>
    <row r="132" spans="1:15" ht="15">
      <c r="A132" s="674" t="s">
        <v>48</v>
      </c>
      <c r="B132" s="613"/>
      <c r="C132" s="648">
        <f>SUM(D132:L132)</f>
        <v>10330</v>
      </c>
      <c r="D132" s="648">
        <v>1776</v>
      </c>
      <c r="E132" s="648">
        <v>384</v>
      </c>
      <c r="F132" s="648">
        <v>8170</v>
      </c>
      <c r="G132" s="648"/>
      <c r="H132" s="648"/>
      <c r="I132" s="648"/>
      <c r="J132" s="648"/>
      <c r="K132" s="648"/>
      <c r="L132" s="649"/>
      <c r="M132" s="612">
        <f t="shared" si="18"/>
        <v>10330</v>
      </c>
      <c r="N132" s="612">
        <f t="shared" si="19"/>
        <v>0</v>
      </c>
      <c r="O132" s="612">
        <f>M132-'[2]4.3'!O132</f>
        <v>0</v>
      </c>
    </row>
    <row r="133" spans="1:15" ht="15">
      <c r="A133" s="674" t="s">
        <v>499</v>
      </c>
      <c r="B133" s="613"/>
      <c r="C133" s="648">
        <v>10330</v>
      </c>
      <c r="D133" s="648">
        <v>1776</v>
      </c>
      <c r="E133" s="648">
        <v>384</v>
      </c>
      <c r="F133" s="648">
        <v>8170</v>
      </c>
      <c r="G133" s="648">
        <v>0</v>
      </c>
      <c r="H133" s="648">
        <v>0</v>
      </c>
      <c r="I133" s="648">
        <v>0</v>
      </c>
      <c r="J133" s="648">
        <v>0</v>
      </c>
      <c r="K133" s="648">
        <v>0</v>
      </c>
      <c r="L133" s="649">
        <v>0</v>
      </c>
      <c r="M133" s="612">
        <f t="shared" si="18"/>
        <v>10330</v>
      </c>
      <c r="N133" s="612">
        <f t="shared" si="19"/>
        <v>0</v>
      </c>
      <c r="O133" s="612">
        <f>M133-'[2]4.3'!O133</f>
        <v>0</v>
      </c>
    </row>
    <row r="134" spans="1:15" ht="15">
      <c r="A134" s="613" t="s">
        <v>676</v>
      </c>
      <c r="B134" s="613"/>
      <c r="C134" s="648">
        <v>0</v>
      </c>
      <c r="D134" s="648"/>
      <c r="E134" s="648"/>
      <c r="F134" s="648"/>
      <c r="G134" s="648"/>
      <c r="H134" s="648"/>
      <c r="I134" s="648"/>
      <c r="J134" s="648"/>
      <c r="K134" s="648"/>
      <c r="L134" s="649"/>
      <c r="M134" s="612">
        <f t="shared" si="18"/>
        <v>0</v>
      </c>
      <c r="N134" s="612">
        <f t="shared" si="19"/>
        <v>0</v>
      </c>
      <c r="O134" s="612">
        <f>M134-'[2]4.3'!O134</f>
        <v>0</v>
      </c>
    </row>
    <row r="135" spans="1:15" ht="15">
      <c r="A135" s="675" t="s">
        <v>499</v>
      </c>
      <c r="B135" s="625"/>
      <c r="C135" s="676">
        <f>C132+C134</f>
        <v>10330</v>
      </c>
      <c r="D135" s="676">
        <f aca="true" t="shared" si="35" ref="D135:L135">D132+D134</f>
        <v>1776</v>
      </c>
      <c r="E135" s="676">
        <f t="shared" si="35"/>
        <v>384</v>
      </c>
      <c r="F135" s="676">
        <f t="shared" si="35"/>
        <v>8170</v>
      </c>
      <c r="G135" s="676">
        <f t="shared" si="35"/>
        <v>0</v>
      </c>
      <c r="H135" s="676">
        <f t="shared" si="35"/>
        <v>0</v>
      </c>
      <c r="I135" s="676">
        <f t="shared" si="35"/>
        <v>0</v>
      </c>
      <c r="J135" s="676">
        <f t="shared" si="35"/>
        <v>0</v>
      </c>
      <c r="K135" s="676">
        <f t="shared" si="35"/>
        <v>0</v>
      </c>
      <c r="L135" s="676">
        <f t="shared" si="35"/>
        <v>0</v>
      </c>
      <c r="M135" s="612">
        <f t="shared" si="18"/>
        <v>10330</v>
      </c>
      <c r="N135" s="612">
        <f t="shared" si="19"/>
        <v>0</v>
      </c>
      <c r="O135" s="612">
        <f>M135-'[2]4.3'!O135</f>
        <v>0</v>
      </c>
    </row>
    <row r="136" spans="1:15" ht="15">
      <c r="A136" s="678" t="s">
        <v>706</v>
      </c>
      <c r="B136" s="623" t="s">
        <v>674</v>
      </c>
      <c r="C136" s="648"/>
      <c r="D136" s="648"/>
      <c r="E136" s="648"/>
      <c r="F136" s="648"/>
      <c r="G136" s="648"/>
      <c r="H136" s="648"/>
      <c r="I136" s="648"/>
      <c r="J136" s="648"/>
      <c r="K136" s="648"/>
      <c r="L136" s="649"/>
      <c r="M136" s="612">
        <f t="shared" si="18"/>
        <v>0</v>
      </c>
      <c r="N136" s="612">
        <f t="shared" si="19"/>
        <v>0</v>
      </c>
      <c r="O136" s="612">
        <f>M136-'[2]4.3'!O136</f>
        <v>0</v>
      </c>
    </row>
    <row r="137" spans="1:15" ht="15">
      <c r="A137" s="674" t="s">
        <v>48</v>
      </c>
      <c r="B137" s="613"/>
      <c r="C137" s="648">
        <f>SUM(D137:L137)</f>
        <v>10531</v>
      </c>
      <c r="D137" s="648">
        <v>4458</v>
      </c>
      <c r="E137" s="648">
        <v>888</v>
      </c>
      <c r="F137" s="648">
        <v>5185</v>
      </c>
      <c r="G137" s="648"/>
      <c r="H137" s="648"/>
      <c r="I137" s="648"/>
      <c r="J137" s="648"/>
      <c r="K137" s="648"/>
      <c r="L137" s="649"/>
      <c r="M137" s="612">
        <f t="shared" si="18"/>
        <v>10531</v>
      </c>
      <c r="N137" s="612">
        <f t="shared" si="19"/>
        <v>0</v>
      </c>
      <c r="O137" s="612">
        <f>M137-'[2]4.3'!O137</f>
        <v>0</v>
      </c>
    </row>
    <row r="138" spans="1:15" ht="15">
      <c r="A138" s="674" t="s">
        <v>499</v>
      </c>
      <c r="B138" s="613"/>
      <c r="C138" s="648">
        <v>10531</v>
      </c>
      <c r="D138" s="648">
        <v>4458</v>
      </c>
      <c r="E138" s="648">
        <v>888</v>
      </c>
      <c r="F138" s="648">
        <v>5185</v>
      </c>
      <c r="G138" s="648">
        <v>0</v>
      </c>
      <c r="H138" s="648">
        <v>0</v>
      </c>
      <c r="I138" s="648">
        <v>0</v>
      </c>
      <c r="J138" s="648">
        <v>0</v>
      </c>
      <c r="K138" s="648">
        <v>0</v>
      </c>
      <c r="L138" s="649">
        <v>0</v>
      </c>
      <c r="M138" s="612">
        <f t="shared" si="18"/>
        <v>10531</v>
      </c>
      <c r="N138" s="612">
        <f t="shared" si="19"/>
        <v>0</v>
      </c>
      <c r="O138" s="612">
        <f>M138-'[2]4.3'!O138</f>
        <v>0</v>
      </c>
    </row>
    <row r="139" spans="1:15" ht="15">
      <c r="A139" s="613" t="s">
        <v>676</v>
      </c>
      <c r="B139" s="613"/>
      <c r="C139" s="648">
        <v>0</v>
      </c>
      <c r="D139" s="648"/>
      <c r="E139" s="648"/>
      <c r="F139" s="648"/>
      <c r="G139" s="648"/>
      <c r="H139" s="648"/>
      <c r="I139" s="648"/>
      <c r="J139" s="648"/>
      <c r="K139" s="648"/>
      <c r="L139" s="649"/>
      <c r="M139" s="612">
        <f t="shared" si="18"/>
        <v>0</v>
      </c>
      <c r="N139" s="612">
        <f t="shared" si="19"/>
        <v>0</v>
      </c>
      <c r="O139" s="612">
        <f>M139-'[2]4.3'!O139</f>
        <v>0</v>
      </c>
    </row>
    <row r="140" spans="1:15" ht="15">
      <c r="A140" s="675" t="s">
        <v>499</v>
      </c>
      <c r="B140" s="625"/>
      <c r="C140" s="676">
        <f>C137+C139</f>
        <v>10531</v>
      </c>
      <c r="D140" s="676">
        <f aca="true" t="shared" si="36" ref="D140:L140">D137+D139</f>
        <v>4458</v>
      </c>
      <c r="E140" s="676">
        <f t="shared" si="36"/>
        <v>888</v>
      </c>
      <c r="F140" s="676">
        <f t="shared" si="36"/>
        <v>5185</v>
      </c>
      <c r="G140" s="676">
        <f t="shared" si="36"/>
        <v>0</v>
      </c>
      <c r="H140" s="676">
        <f t="shared" si="36"/>
        <v>0</v>
      </c>
      <c r="I140" s="676">
        <f t="shared" si="36"/>
        <v>0</v>
      </c>
      <c r="J140" s="676">
        <f t="shared" si="36"/>
        <v>0</v>
      </c>
      <c r="K140" s="676">
        <f t="shared" si="36"/>
        <v>0</v>
      </c>
      <c r="L140" s="676">
        <f t="shared" si="36"/>
        <v>0</v>
      </c>
      <c r="M140" s="612">
        <f t="shared" si="18"/>
        <v>10531</v>
      </c>
      <c r="N140" s="612">
        <f t="shared" si="19"/>
        <v>0</v>
      </c>
      <c r="O140" s="612">
        <f>M140-'[2]4.3'!O140</f>
        <v>0</v>
      </c>
    </row>
    <row r="141" spans="1:15" ht="15">
      <c r="A141" s="678" t="s">
        <v>707</v>
      </c>
      <c r="B141" s="623" t="s">
        <v>674</v>
      </c>
      <c r="C141" s="648"/>
      <c r="D141" s="648"/>
      <c r="E141" s="648"/>
      <c r="F141" s="648"/>
      <c r="G141" s="648"/>
      <c r="H141" s="648"/>
      <c r="I141" s="648"/>
      <c r="J141" s="648"/>
      <c r="K141" s="648"/>
      <c r="L141" s="649"/>
      <c r="M141" s="612">
        <f t="shared" si="18"/>
        <v>0</v>
      </c>
      <c r="N141" s="612">
        <f t="shared" si="19"/>
        <v>0</v>
      </c>
      <c r="O141" s="612">
        <f>M141-'[2]4.3'!O141</f>
        <v>0</v>
      </c>
    </row>
    <row r="142" spans="1:15" ht="15">
      <c r="A142" s="674" t="s">
        <v>48</v>
      </c>
      <c r="B142" s="613"/>
      <c r="C142" s="648">
        <f>SUM(D142:L142)</f>
        <v>9601</v>
      </c>
      <c r="D142" s="648">
        <v>4458</v>
      </c>
      <c r="E142" s="648">
        <v>888</v>
      </c>
      <c r="F142" s="648">
        <v>4255</v>
      </c>
      <c r="G142" s="648"/>
      <c r="H142" s="648"/>
      <c r="I142" s="648"/>
      <c r="J142" s="648"/>
      <c r="K142" s="648"/>
      <c r="L142" s="649"/>
      <c r="M142" s="612">
        <f aca="true" t="shared" si="37" ref="M142:M205">SUM(D142:L142)</f>
        <v>9601</v>
      </c>
      <c r="N142" s="612">
        <f aca="true" t="shared" si="38" ref="N142:N205">M142-C142</f>
        <v>0</v>
      </c>
      <c r="O142" s="612">
        <f>M142-'[2]4.3'!O142</f>
        <v>0</v>
      </c>
    </row>
    <row r="143" spans="1:15" ht="15">
      <c r="A143" s="674" t="s">
        <v>499</v>
      </c>
      <c r="B143" s="613"/>
      <c r="C143" s="648">
        <v>9601</v>
      </c>
      <c r="D143" s="648">
        <v>4458</v>
      </c>
      <c r="E143" s="648">
        <v>888</v>
      </c>
      <c r="F143" s="648">
        <v>4255</v>
      </c>
      <c r="G143" s="648">
        <v>0</v>
      </c>
      <c r="H143" s="648">
        <v>0</v>
      </c>
      <c r="I143" s="648">
        <v>0</v>
      </c>
      <c r="J143" s="648">
        <v>0</v>
      </c>
      <c r="K143" s="648">
        <v>0</v>
      </c>
      <c r="L143" s="649">
        <v>0</v>
      </c>
      <c r="M143" s="612">
        <f t="shared" si="37"/>
        <v>9601</v>
      </c>
      <c r="N143" s="612">
        <f t="shared" si="38"/>
        <v>0</v>
      </c>
      <c r="O143" s="612">
        <f>M143-'[2]4.3'!O143</f>
        <v>0</v>
      </c>
    </row>
    <row r="144" spans="1:15" ht="15">
      <c r="A144" s="613" t="s">
        <v>676</v>
      </c>
      <c r="B144" s="613"/>
      <c r="C144" s="648">
        <v>0</v>
      </c>
      <c r="D144" s="648"/>
      <c r="E144" s="648"/>
      <c r="F144" s="648"/>
      <c r="G144" s="648"/>
      <c r="H144" s="648"/>
      <c r="I144" s="648"/>
      <c r="J144" s="648"/>
      <c r="K144" s="648"/>
      <c r="L144" s="649"/>
      <c r="M144" s="612">
        <f t="shared" si="37"/>
        <v>0</v>
      </c>
      <c r="N144" s="612">
        <f t="shared" si="38"/>
        <v>0</v>
      </c>
      <c r="O144" s="612">
        <f>M144-'[2]4.3'!O144</f>
        <v>0</v>
      </c>
    </row>
    <row r="145" spans="1:15" ht="15">
      <c r="A145" s="675" t="s">
        <v>499</v>
      </c>
      <c r="B145" s="625"/>
      <c r="C145" s="676">
        <f>C142+C144</f>
        <v>9601</v>
      </c>
      <c r="D145" s="676">
        <f aca="true" t="shared" si="39" ref="D145:L145">D142+D144</f>
        <v>4458</v>
      </c>
      <c r="E145" s="676">
        <f t="shared" si="39"/>
        <v>888</v>
      </c>
      <c r="F145" s="676">
        <f t="shared" si="39"/>
        <v>4255</v>
      </c>
      <c r="G145" s="676">
        <f t="shared" si="39"/>
        <v>0</v>
      </c>
      <c r="H145" s="676">
        <f t="shared" si="39"/>
        <v>0</v>
      </c>
      <c r="I145" s="676">
        <f t="shared" si="39"/>
        <v>0</v>
      </c>
      <c r="J145" s="676">
        <f t="shared" si="39"/>
        <v>0</v>
      </c>
      <c r="K145" s="676">
        <f t="shared" si="39"/>
        <v>0</v>
      </c>
      <c r="L145" s="676">
        <f t="shared" si="39"/>
        <v>0</v>
      </c>
      <c r="M145" s="612">
        <f t="shared" si="37"/>
        <v>9601</v>
      </c>
      <c r="N145" s="612">
        <f t="shared" si="38"/>
        <v>0</v>
      </c>
      <c r="O145" s="612">
        <f>M145-'[2]4.3'!O145</f>
        <v>0</v>
      </c>
    </row>
    <row r="146" spans="1:15" ht="15">
      <c r="A146" s="678" t="s">
        <v>746</v>
      </c>
      <c r="B146" s="623" t="s">
        <v>674</v>
      </c>
      <c r="C146" s="648"/>
      <c r="D146" s="648"/>
      <c r="E146" s="648"/>
      <c r="F146" s="648"/>
      <c r="G146" s="648"/>
      <c r="H146" s="648"/>
      <c r="I146" s="648"/>
      <c r="J146" s="648"/>
      <c r="K146" s="648"/>
      <c r="L146" s="649"/>
      <c r="M146" s="612">
        <f t="shared" si="37"/>
        <v>0</v>
      </c>
      <c r="N146" s="612">
        <f t="shared" si="38"/>
        <v>0</v>
      </c>
      <c r="O146" s="612">
        <f>M146-'[2]4.3'!O146</f>
        <v>0</v>
      </c>
    </row>
    <row r="147" spans="1:15" ht="15">
      <c r="A147" s="674" t="s">
        <v>48</v>
      </c>
      <c r="B147" s="613"/>
      <c r="C147" s="648">
        <f>SUM(D147:L147)</f>
        <v>12070</v>
      </c>
      <c r="D147" s="648">
        <v>4485</v>
      </c>
      <c r="E147" s="648">
        <v>892</v>
      </c>
      <c r="F147" s="648">
        <v>6693</v>
      </c>
      <c r="G147" s="648"/>
      <c r="H147" s="648"/>
      <c r="I147" s="648"/>
      <c r="J147" s="648"/>
      <c r="K147" s="648"/>
      <c r="L147" s="649"/>
      <c r="M147" s="612">
        <f t="shared" si="37"/>
        <v>12070</v>
      </c>
      <c r="N147" s="612">
        <f t="shared" si="38"/>
        <v>0</v>
      </c>
      <c r="O147" s="612">
        <f>M147-'[2]4.3'!O147</f>
        <v>0</v>
      </c>
    </row>
    <row r="148" spans="1:15" ht="15">
      <c r="A148" s="674" t="s">
        <v>499</v>
      </c>
      <c r="B148" s="613"/>
      <c r="C148" s="648">
        <v>12070</v>
      </c>
      <c r="D148" s="648">
        <v>4485</v>
      </c>
      <c r="E148" s="648">
        <v>892</v>
      </c>
      <c r="F148" s="648">
        <v>6693</v>
      </c>
      <c r="G148" s="648">
        <v>0</v>
      </c>
      <c r="H148" s="648">
        <v>0</v>
      </c>
      <c r="I148" s="648">
        <v>0</v>
      </c>
      <c r="J148" s="648">
        <v>0</v>
      </c>
      <c r="K148" s="648">
        <v>0</v>
      </c>
      <c r="L148" s="649">
        <v>0</v>
      </c>
      <c r="M148" s="612">
        <f t="shared" si="37"/>
        <v>12070</v>
      </c>
      <c r="N148" s="612">
        <f t="shared" si="38"/>
        <v>0</v>
      </c>
      <c r="O148" s="612">
        <f>M148-'[2]4.3'!O148</f>
        <v>0</v>
      </c>
    </row>
    <row r="149" spans="1:15" ht="15">
      <c r="A149" s="613" t="s">
        <v>676</v>
      </c>
      <c r="B149" s="613"/>
      <c r="C149" s="648">
        <v>0</v>
      </c>
      <c r="D149" s="648"/>
      <c r="E149" s="648"/>
      <c r="F149" s="648"/>
      <c r="G149" s="648"/>
      <c r="H149" s="648"/>
      <c r="I149" s="648"/>
      <c r="J149" s="648"/>
      <c r="K149" s="648"/>
      <c r="L149" s="649"/>
      <c r="M149" s="612">
        <f t="shared" si="37"/>
        <v>0</v>
      </c>
      <c r="N149" s="612">
        <f t="shared" si="38"/>
        <v>0</v>
      </c>
      <c r="O149" s="612">
        <f>M149-'[2]4.3'!O149</f>
        <v>0</v>
      </c>
    </row>
    <row r="150" spans="1:15" ht="15">
      <c r="A150" s="675" t="s">
        <v>499</v>
      </c>
      <c r="B150" s="625"/>
      <c r="C150" s="676">
        <f>C147+C149</f>
        <v>12070</v>
      </c>
      <c r="D150" s="676">
        <f aca="true" t="shared" si="40" ref="D150:L150">D147+D149</f>
        <v>4485</v>
      </c>
      <c r="E150" s="676">
        <f t="shared" si="40"/>
        <v>892</v>
      </c>
      <c r="F150" s="676">
        <f t="shared" si="40"/>
        <v>6693</v>
      </c>
      <c r="G150" s="676">
        <f t="shared" si="40"/>
        <v>0</v>
      </c>
      <c r="H150" s="676">
        <f t="shared" si="40"/>
        <v>0</v>
      </c>
      <c r="I150" s="676">
        <f t="shared" si="40"/>
        <v>0</v>
      </c>
      <c r="J150" s="676">
        <f t="shared" si="40"/>
        <v>0</v>
      </c>
      <c r="K150" s="676">
        <f t="shared" si="40"/>
        <v>0</v>
      </c>
      <c r="L150" s="676">
        <f t="shared" si="40"/>
        <v>0</v>
      </c>
      <c r="M150" s="612">
        <f t="shared" si="37"/>
        <v>12070</v>
      </c>
      <c r="N150" s="612">
        <f t="shared" si="38"/>
        <v>0</v>
      </c>
      <c r="O150" s="612">
        <f>M150-'[2]4.3'!O150</f>
        <v>0</v>
      </c>
    </row>
    <row r="151" spans="1:15" ht="15">
      <c r="A151" s="678" t="s">
        <v>709</v>
      </c>
      <c r="B151" s="623" t="s">
        <v>674</v>
      </c>
      <c r="C151" s="648"/>
      <c r="D151" s="648"/>
      <c r="E151" s="648"/>
      <c r="F151" s="648"/>
      <c r="G151" s="648"/>
      <c r="H151" s="648"/>
      <c r="I151" s="648"/>
      <c r="J151" s="648"/>
      <c r="K151" s="648"/>
      <c r="L151" s="649"/>
      <c r="M151" s="612">
        <f t="shared" si="37"/>
        <v>0</v>
      </c>
      <c r="N151" s="612">
        <f t="shared" si="38"/>
        <v>0</v>
      </c>
      <c r="O151" s="612">
        <f>M151-'[2]4.3'!O151</f>
        <v>0</v>
      </c>
    </row>
    <row r="152" spans="1:15" ht="15">
      <c r="A152" s="674" t="s">
        <v>48</v>
      </c>
      <c r="B152" s="613"/>
      <c r="C152" s="648">
        <f>SUM(D152:L152)</f>
        <v>26136</v>
      </c>
      <c r="D152" s="648">
        <v>420</v>
      </c>
      <c r="E152" s="648">
        <v>79</v>
      </c>
      <c r="F152" s="648">
        <v>25637</v>
      </c>
      <c r="G152" s="648"/>
      <c r="H152" s="648"/>
      <c r="I152" s="648"/>
      <c r="J152" s="648"/>
      <c r="K152" s="648"/>
      <c r="L152" s="649"/>
      <c r="M152" s="612">
        <f t="shared" si="37"/>
        <v>26136</v>
      </c>
      <c r="N152" s="612">
        <f t="shared" si="38"/>
        <v>0</v>
      </c>
      <c r="O152" s="612">
        <f>M152-'[2]4.3'!O152</f>
        <v>0</v>
      </c>
    </row>
    <row r="153" spans="1:15" ht="15">
      <c r="A153" s="674" t="s">
        <v>499</v>
      </c>
      <c r="B153" s="613"/>
      <c r="C153" s="648">
        <v>26136</v>
      </c>
      <c r="D153" s="648">
        <v>420</v>
      </c>
      <c r="E153" s="648">
        <v>79</v>
      </c>
      <c r="F153" s="648">
        <v>25637</v>
      </c>
      <c r="G153" s="648">
        <v>0</v>
      </c>
      <c r="H153" s="648">
        <v>0</v>
      </c>
      <c r="I153" s="648">
        <v>0</v>
      </c>
      <c r="J153" s="648">
        <v>0</v>
      </c>
      <c r="K153" s="648">
        <v>0</v>
      </c>
      <c r="L153" s="649">
        <v>0</v>
      </c>
      <c r="M153" s="612">
        <f t="shared" si="37"/>
        <v>26136</v>
      </c>
      <c r="N153" s="612">
        <f t="shared" si="38"/>
        <v>0</v>
      </c>
      <c r="O153" s="612">
        <f>M153-'[2]4.3'!O153</f>
        <v>0</v>
      </c>
    </row>
    <row r="154" spans="1:15" ht="15">
      <c r="A154" s="613" t="s">
        <v>676</v>
      </c>
      <c r="B154" s="613"/>
      <c r="C154" s="648">
        <v>0</v>
      </c>
      <c r="D154" s="648"/>
      <c r="E154" s="648"/>
      <c r="F154" s="648"/>
      <c r="G154" s="648"/>
      <c r="H154" s="648"/>
      <c r="I154" s="648"/>
      <c r="J154" s="648"/>
      <c r="K154" s="648"/>
      <c r="L154" s="649"/>
      <c r="M154" s="612">
        <f t="shared" si="37"/>
        <v>0</v>
      </c>
      <c r="N154" s="612">
        <f t="shared" si="38"/>
        <v>0</v>
      </c>
      <c r="O154" s="612">
        <f>M154-'[2]4.3'!O154</f>
        <v>0</v>
      </c>
    </row>
    <row r="155" spans="1:15" ht="15">
      <c r="A155" s="675" t="s">
        <v>499</v>
      </c>
      <c r="B155" s="625"/>
      <c r="C155" s="676">
        <f>C152+C154</f>
        <v>26136</v>
      </c>
      <c r="D155" s="676">
        <f aca="true" t="shared" si="41" ref="D155:L155">D152+D154</f>
        <v>420</v>
      </c>
      <c r="E155" s="676">
        <f t="shared" si="41"/>
        <v>79</v>
      </c>
      <c r="F155" s="676">
        <f t="shared" si="41"/>
        <v>25637</v>
      </c>
      <c r="G155" s="676">
        <f t="shared" si="41"/>
        <v>0</v>
      </c>
      <c r="H155" s="676">
        <f t="shared" si="41"/>
        <v>0</v>
      </c>
      <c r="I155" s="676">
        <f t="shared" si="41"/>
        <v>0</v>
      </c>
      <c r="J155" s="676">
        <f t="shared" si="41"/>
        <v>0</v>
      </c>
      <c r="K155" s="676">
        <f t="shared" si="41"/>
        <v>0</v>
      </c>
      <c r="L155" s="676">
        <f t="shared" si="41"/>
        <v>0</v>
      </c>
      <c r="M155" s="612">
        <f t="shared" si="37"/>
        <v>26136</v>
      </c>
      <c r="N155" s="612">
        <f t="shared" si="38"/>
        <v>0</v>
      </c>
      <c r="O155" s="612">
        <f>M155-'[2]4.3'!O155</f>
        <v>0</v>
      </c>
    </row>
    <row r="156" spans="1:15" ht="15">
      <c r="A156" s="678" t="s">
        <v>710</v>
      </c>
      <c r="B156" s="623" t="s">
        <v>674</v>
      </c>
      <c r="C156" s="648"/>
      <c r="D156" s="648"/>
      <c r="E156" s="648"/>
      <c r="F156" s="648"/>
      <c r="G156" s="648"/>
      <c r="H156" s="648"/>
      <c r="I156" s="648"/>
      <c r="J156" s="648"/>
      <c r="K156" s="648"/>
      <c r="L156" s="649"/>
      <c r="M156" s="612">
        <f t="shared" si="37"/>
        <v>0</v>
      </c>
      <c r="N156" s="612">
        <f t="shared" si="38"/>
        <v>0</v>
      </c>
      <c r="O156" s="612">
        <f>M156-'[2]4.3'!O156</f>
        <v>0</v>
      </c>
    </row>
    <row r="157" spans="1:15" ht="15">
      <c r="A157" s="674" t="s">
        <v>48</v>
      </c>
      <c r="B157" s="613"/>
      <c r="C157" s="648">
        <f>SUM(D157:L157)</f>
        <v>25766</v>
      </c>
      <c r="D157" s="648">
        <v>420</v>
      </c>
      <c r="E157" s="648">
        <v>79</v>
      </c>
      <c r="F157" s="648">
        <v>25267</v>
      </c>
      <c r="G157" s="648"/>
      <c r="H157" s="648"/>
      <c r="I157" s="648"/>
      <c r="J157" s="648"/>
      <c r="K157" s="648"/>
      <c r="L157" s="649"/>
      <c r="M157" s="612">
        <f t="shared" si="37"/>
        <v>25766</v>
      </c>
      <c r="N157" s="612">
        <f t="shared" si="38"/>
        <v>0</v>
      </c>
      <c r="O157" s="612">
        <f>M157-'[2]4.3'!O157</f>
        <v>0</v>
      </c>
    </row>
    <row r="158" spans="1:15" ht="15">
      <c r="A158" s="674" t="s">
        <v>499</v>
      </c>
      <c r="B158" s="613"/>
      <c r="C158" s="648">
        <v>25766</v>
      </c>
      <c r="D158" s="648">
        <v>420</v>
      </c>
      <c r="E158" s="648">
        <v>79</v>
      </c>
      <c r="F158" s="648">
        <v>25267</v>
      </c>
      <c r="G158" s="648">
        <v>0</v>
      </c>
      <c r="H158" s="648">
        <v>0</v>
      </c>
      <c r="I158" s="648">
        <v>0</v>
      </c>
      <c r="J158" s="648">
        <v>0</v>
      </c>
      <c r="K158" s="648">
        <v>0</v>
      </c>
      <c r="L158" s="649">
        <v>0</v>
      </c>
      <c r="M158" s="612">
        <f t="shared" si="37"/>
        <v>25766</v>
      </c>
      <c r="N158" s="612">
        <f t="shared" si="38"/>
        <v>0</v>
      </c>
      <c r="O158" s="612">
        <f>M158-'[2]4.3'!O158</f>
        <v>0</v>
      </c>
    </row>
    <row r="159" spans="1:15" ht="15">
      <c r="A159" s="613" t="s">
        <v>676</v>
      </c>
      <c r="B159" s="613"/>
      <c r="C159" s="648">
        <v>0</v>
      </c>
      <c r="D159" s="648"/>
      <c r="E159" s="648"/>
      <c r="F159" s="648"/>
      <c r="G159" s="648"/>
      <c r="H159" s="648"/>
      <c r="I159" s="648"/>
      <c r="J159" s="648"/>
      <c r="K159" s="648"/>
      <c r="L159" s="649"/>
      <c r="M159" s="612">
        <f t="shared" si="37"/>
        <v>0</v>
      </c>
      <c r="N159" s="612">
        <f t="shared" si="38"/>
        <v>0</v>
      </c>
      <c r="O159" s="612">
        <f>M159-'[2]4.3'!O159</f>
        <v>0</v>
      </c>
    </row>
    <row r="160" spans="1:15" ht="15">
      <c r="A160" s="675" t="s">
        <v>499</v>
      </c>
      <c r="B160" s="625"/>
      <c r="C160" s="676">
        <f>C157+C159</f>
        <v>25766</v>
      </c>
      <c r="D160" s="676">
        <f aca="true" t="shared" si="42" ref="D160:L160">D157+D159</f>
        <v>420</v>
      </c>
      <c r="E160" s="676">
        <f t="shared" si="42"/>
        <v>79</v>
      </c>
      <c r="F160" s="676">
        <f t="shared" si="42"/>
        <v>25267</v>
      </c>
      <c r="G160" s="676">
        <f t="shared" si="42"/>
        <v>0</v>
      </c>
      <c r="H160" s="676">
        <f t="shared" si="42"/>
        <v>0</v>
      </c>
      <c r="I160" s="676">
        <f t="shared" si="42"/>
        <v>0</v>
      </c>
      <c r="J160" s="676">
        <f t="shared" si="42"/>
        <v>0</v>
      </c>
      <c r="K160" s="676">
        <f t="shared" si="42"/>
        <v>0</v>
      </c>
      <c r="L160" s="676">
        <f t="shared" si="42"/>
        <v>0</v>
      </c>
      <c r="M160" s="612">
        <f t="shared" si="37"/>
        <v>25766</v>
      </c>
      <c r="N160" s="612">
        <f t="shared" si="38"/>
        <v>0</v>
      </c>
      <c r="O160" s="612">
        <f>M160-'[2]4.3'!O160</f>
        <v>0</v>
      </c>
    </row>
    <row r="161" spans="1:15" ht="15">
      <c r="A161" s="678" t="s">
        <v>711</v>
      </c>
      <c r="B161" s="623" t="s">
        <v>674</v>
      </c>
      <c r="C161" s="648"/>
      <c r="D161" s="648"/>
      <c r="E161" s="648"/>
      <c r="F161" s="648"/>
      <c r="G161" s="648"/>
      <c r="H161" s="648"/>
      <c r="I161" s="648"/>
      <c r="J161" s="648"/>
      <c r="K161" s="648"/>
      <c r="L161" s="649"/>
      <c r="M161" s="612">
        <f t="shared" si="37"/>
        <v>0</v>
      </c>
      <c r="N161" s="612">
        <f t="shared" si="38"/>
        <v>0</v>
      </c>
      <c r="O161" s="612">
        <f>M161-'[2]4.3'!O161</f>
        <v>0</v>
      </c>
    </row>
    <row r="162" spans="1:15" ht="15">
      <c r="A162" s="674" t="s">
        <v>48</v>
      </c>
      <c r="B162" s="613"/>
      <c r="C162" s="648">
        <f>SUM(D162:L162)</f>
        <v>39648</v>
      </c>
      <c r="D162" s="648">
        <v>420</v>
      </c>
      <c r="E162" s="648">
        <v>79</v>
      </c>
      <c r="F162" s="648">
        <v>39149</v>
      </c>
      <c r="G162" s="648"/>
      <c r="H162" s="648"/>
      <c r="I162" s="648"/>
      <c r="J162" s="648"/>
      <c r="K162" s="648"/>
      <c r="L162" s="649"/>
      <c r="M162" s="612">
        <f t="shared" si="37"/>
        <v>39648</v>
      </c>
      <c r="N162" s="612">
        <f t="shared" si="38"/>
        <v>0</v>
      </c>
      <c r="O162" s="612">
        <f>M162-'[2]4.3'!O162</f>
        <v>0</v>
      </c>
    </row>
    <row r="163" spans="1:15" ht="15">
      <c r="A163" s="674" t="s">
        <v>499</v>
      </c>
      <c r="B163" s="613"/>
      <c r="C163" s="648">
        <v>39648</v>
      </c>
      <c r="D163" s="648">
        <v>420</v>
      </c>
      <c r="E163" s="648">
        <v>79</v>
      </c>
      <c r="F163" s="648">
        <v>39149</v>
      </c>
      <c r="G163" s="648">
        <v>0</v>
      </c>
      <c r="H163" s="648">
        <v>0</v>
      </c>
      <c r="I163" s="648">
        <v>0</v>
      </c>
      <c r="J163" s="648">
        <v>0</v>
      </c>
      <c r="K163" s="648">
        <v>0</v>
      </c>
      <c r="L163" s="649">
        <v>0</v>
      </c>
      <c r="M163" s="612">
        <f t="shared" si="37"/>
        <v>39648</v>
      </c>
      <c r="N163" s="612">
        <f t="shared" si="38"/>
        <v>0</v>
      </c>
      <c r="O163" s="612">
        <f>M163-'[2]4.3'!O163</f>
        <v>0</v>
      </c>
    </row>
    <row r="164" spans="1:15" ht="15">
      <c r="A164" s="613" t="s">
        <v>676</v>
      </c>
      <c r="B164" s="613"/>
      <c r="C164" s="648">
        <v>0</v>
      </c>
      <c r="D164" s="648"/>
      <c r="E164" s="648"/>
      <c r="F164" s="648"/>
      <c r="G164" s="648"/>
      <c r="H164" s="648"/>
      <c r="I164" s="648"/>
      <c r="J164" s="648"/>
      <c r="K164" s="648"/>
      <c r="L164" s="649"/>
      <c r="M164" s="612">
        <f t="shared" si="37"/>
        <v>0</v>
      </c>
      <c r="N164" s="612">
        <f t="shared" si="38"/>
        <v>0</v>
      </c>
      <c r="O164" s="612">
        <f>M164-'[2]4.3'!O164</f>
        <v>0</v>
      </c>
    </row>
    <row r="165" spans="1:15" ht="15">
      <c r="A165" s="675" t="s">
        <v>499</v>
      </c>
      <c r="B165" s="625"/>
      <c r="C165" s="676">
        <f>C162+C164</f>
        <v>39648</v>
      </c>
      <c r="D165" s="676">
        <f aca="true" t="shared" si="43" ref="D165:L165">D162+D164</f>
        <v>420</v>
      </c>
      <c r="E165" s="676">
        <f t="shared" si="43"/>
        <v>79</v>
      </c>
      <c r="F165" s="676">
        <f t="shared" si="43"/>
        <v>39149</v>
      </c>
      <c r="G165" s="676">
        <f t="shared" si="43"/>
        <v>0</v>
      </c>
      <c r="H165" s="676">
        <f t="shared" si="43"/>
        <v>0</v>
      </c>
      <c r="I165" s="676">
        <f t="shared" si="43"/>
        <v>0</v>
      </c>
      <c r="J165" s="676">
        <f t="shared" si="43"/>
        <v>0</v>
      </c>
      <c r="K165" s="676">
        <f t="shared" si="43"/>
        <v>0</v>
      </c>
      <c r="L165" s="676">
        <f t="shared" si="43"/>
        <v>0</v>
      </c>
      <c r="M165" s="612">
        <f t="shared" si="37"/>
        <v>39648</v>
      </c>
      <c r="N165" s="612">
        <f t="shared" si="38"/>
        <v>0</v>
      </c>
      <c r="O165" s="612">
        <f>M165-'[2]4.3'!O165</f>
        <v>0</v>
      </c>
    </row>
    <row r="166" spans="1:15" ht="15">
      <c r="A166" s="678" t="s">
        <v>747</v>
      </c>
      <c r="B166" s="628"/>
      <c r="C166" s="648"/>
      <c r="D166" s="648"/>
      <c r="E166" s="648"/>
      <c r="F166" s="648"/>
      <c r="G166" s="648"/>
      <c r="H166" s="648"/>
      <c r="I166" s="648"/>
      <c r="J166" s="648"/>
      <c r="K166" s="648"/>
      <c r="L166" s="649"/>
      <c r="M166" s="612">
        <f t="shared" si="37"/>
        <v>0</v>
      </c>
      <c r="N166" s="612">
        <f t="shared" si="38"/>
        <v>0</v>
      </c>
      <c r="O166" s="612">
        <f>M166-'[2]4.3'!O166</f>
        <v>0</v>
      </c>
    </row>
    <row r="167" spans="1:15" ht="15">
      <c r="A167" s="674" t="s">
        <v>48</v>
      </c>
      <c r="B167" s="623" t="s">
        <v>674</v>
      </c>
      <c r="C167" s="648">
        <f>SUM(D167:L167)</f>
        <v>6279</v>
      </c>
      <c r="D167" s="648">
        <v>2158</v>
      </c>
      <c r="E167" s="648">
        <v>412</v>
      </c>
      <c r="F167" s="648">
        <v>3709</v>
      </c>
      <c r="G167" s="648"/>
      <c r="H167" s="648"/>
      <c r="I167" s="648"/>
      <c r="J167" s="648"/>
      <c r="K167" s="648"/>
      <c r="L167" s="649"/>
      <c r="M167" s="612">
        <f t="shared" si="37"/>
        <v>6279</v>
      </c>
      <c r="N167" s="612">
        <f t="shared" si="38"/>
        <v>0</v>
      </c>
      <c r="O167" s="612">
        <f>M167-'[2]4.3'!O167</f>
        <v>0</v>
      </c>
    </row>
    <row r="168" spans="1:15" ht="15">
      <c r="A168" s="674" t="s">
        <v>499</v>
      </c>
      <c r="B168" s="623"/>
      <c r="C168" s="648">
        <v>6279</v>
      </c>
      <c r="D168" s="648">
        <v>2158</v>
      </c>
      <c r="E168" s="648">
        <v>412</v>
      </c>
      <c r="F168" s="648">
        <v>3709</v>
      </c>
      <c r="G168" s="648">
        <v>0</v>
      </c>
      <c r="H168" s="648">
        <v>0</v>
      </c>
      <c r="I168" s="648">
        <v>0</v>
      </c>
      <c r="J168" s="648">
        <v>0</v>
      </c>
      <c r="K168" s="648">
        <v>0</v>
      </c>
      <c r="L168" s="649">
        <v>0</v>
      </c>
      <c r="M168" s="612">
        <f t="shared" si="37"/>
        <v>6279</v>
      </c>
      <c r="N168" s="612">
        <f t="shared" si="38"/>
        <v>0</v>
      </c>
      <c r="O168" s="612">
        <f>M168-'[2]4.3'!O168</f>
        <v>0</v>
      </c>
    </row>
    <row r="169" spans="1:15" ht="15">
      <c r="A169" s="613" t="s">
        <v>676</v>
      </c>
      <c r="B169" s="613"/>
      <c r="C169" s="648">
        <v>0</v>
      </c>
      <c r="D169" s="648"/>
      <c r="E169" s="648"/>
      <c r="F169" s="648"/>
      <c r="G169" s="648"/>
      <c r="H169" s="648"/>
      <c r="I169" s="648"/>
      <c r="J169" s="648"/>
      <c r="K169" s="648"/>
      <c r="L169" s="649"/>
      <c r="M169" s="612">
        <f t="shared" si="37"/>
        <v>0</v>
      </c>
      <c r="N169" s="612">
        <f t="shared" si="38"/>
        <v>0</v>
      </c>
      <c r="O169" s="612">
        <f>M169-'[2]4.3'!O169</f>
        <v>0</v>
      </c>
    </row>
    <row r="170" spans="1:15" ht="15">
      <c r="A170" s="675" t="s">
        <v>499</v>
      </c>
      <c r="B170" s="625"/>
      <c r="C170" s="676">
        <f>C167+C169</f>
        <v>6279</v>
      </c>
      <c r="D170" s="676">
        <f aca="true" t="shared" si="44" ref="D170:L170">D167+D169</f>
        <v>2158</v>
      </c>
      <c r="E170" s="676">
        <f t="shared" si="44"/>
        <v>412</v>
      </c>
      <c r="F170" s="676">
        <f t="shared" si="44"/>
        <v>3709</v>
      </c>
      <c r="G170" s="676">
        <f t="shared" si="44"/>
        <v>0</v>
      </c>
      <c r="H170" s="676">
        <f t="shared" si="44"/>
        <v>0</v>
      </c>
      <c r="I170" s="676">
        <f t="shared" si="44"/>
        <v>0</v>
      </c>
      <c r="J170" s="676">
        <f t="shared" si="44"/>
        <v>0</v>
      </c>
      <c r="K170" s="676">
        <f t="shared" si="44"/>
        <v>0</v>
      </c>
      <c r="L170" s="676">
        <f t="shared" si="44"/>
        <v>0</v>
      </c>
      <c r="M170" s="612">
        <f t="shared" si="37"/>
        <v>6279</v>
      </c>
      <c r="N170" s="612">
        <f t="shared" si="38"/>
        <v>0</v>
      </c>
      <c r="O170" s="612">
        <f>M170-'[2]4.3'!O170</f>
        <v>0</v>
      </c>
    </row>
    <row r="171" spans="1:18" ht="15">
      <c r="A171" s="678" t="s">
        <v>713</v>
      </c>
      <c r="B171" s="628"/>
      <c r="C171" s="648"/>
      <c r="D171" s="614"/>
      <c r="E171" s="648"/>
      <c r="F171" s="648"/>
      <c r="G171" s="648"/>
      <c r="H171" s="648"/>
      <c r="I171" s="648"/>
      <c r="J171" s="648"/>
      <c r="K171" s="648"/>
      <c r="L171" s="649"/>
      <c r="M171" s="612">
        <f t="shared" si="37"/>
        <v>0</v>
      </c>
      <c r="N171" s="612">
        <f t="shared" si="38"/>
        <v>0</v>
      </c>
      <c r="O171" s="612">
        <f>M171-'[2]4.3'!O171</f>
        <v>0</v>
      </c>
      <c r="P171" s="612"/>
      <c r="Q171" s="612"/>
      <c r="R171" s="612"/>
    </row>
    <row r="172" spans="1:18" ht="15">
      <c r="A172" s="674" t="s">
        <v>48</v>
      </c>
      <c r="B172" s="623" t="s">
        <v>674</v>
      </c>
      <c r="C172" s="648">
        <f>SUM(D172:L172)</f>
        <v>1214</v>
      </c>
      <c r="D172" s="614"/>
      <c r="E172" s="614"/>
      <c r="F172" s="648">
        <v>960</v>
      </c>
      <c r="G172" s="648"/>
      <c r="H172" s="648"/>
      <c r="I172" s="648">
        <v>254</v>
      </c>
      <c r="J172" s="648"/>
      <c r="K172" s="648"/>
      <c r="L172" s="649"/>
      <c r="M172" s="612">
        <f t="shared" si="37"/>
        <v>1214</v>
      </c>
      <c r="N172" s="612">
        <f t="shared" si="38"/>
        <v>0</v>
      </c>
      <c r="O172" s="612">
        <f>M172-'[2]4.3'!O172</f>
        <v>0</v>
      </c>
      <c r="P172" s="612"/>
      <c r="Q172" s="612"/>
      <c r="R172" s="612"/>
    </row>
    <row r="173" spans="1:18" ht="15">
      <c r="A173" s="674" t="s">
        <v>499</v>
      </c>
      <c r="B173" s="623"/>
      <c r="C173" s="648">
        <v>1214</v>
      </c>
      <c r="D173" s="614">
        <v>0</v>
      </c>
      <c r="E173" s="614">
        <v>0</v>
      </c>
      <c r="F173" s="648">
        <v>960</v>
      </c>
      <c r="G173" s="648">
        <v>0</v>
      </c>
      <c r="H173" s="648">
        <v>0</v>
      </c>
      <c r="I173" s="648">
        <v>254</v>
      </c>
      <c r="J173" s="648">
        <v>0</v>
      </c>
      <c r="K173" s="648">
        <v>0</v>
      </c>
      <c r="L173" s="649">
        <v>0</v>
      </c>
      <c r="M173" s="612">
        <f t="shared" si="37"/>
        <v>1214</v>
      </c>
      <c r="N173" s="612">
        <f t="shared" si="38"/>
        <v>0</v>
      </c>
      <c r="O173" s="612">
        <f>M173-'[2]4.3'!O173</f>
        <v>0</v>
      </c>
      <c r="P173" s="612"/>
      <c r="Q173" s="612"/>
      <c r="R173" s="612"/>
    </row>
    <row r="174" spans="1:15" ht="15">
      <c r="A174" s="613" t="s">
        <v>676</v>
      </c>
      <c r="B174" s="613"/>
      <c r="C174" s="648">
        <v>0</v>
      </c>
      <c r="D174" s="648"/>
      <c r="E174" s="648"/>
      <c r="F174" s="648"/>
      <c r="G174" s="648"/>
      <c r="H174" s="648"/>
      <c r="I174" s="648"/>
      <c r="J174" s="648"/>
      <c r="K174" s="648"/>
      <c r="L174" s="649"/>
      <c r="M174" s="612">
        <f t="shared" si="37"/>
        <v>0</v>
      </c>
      <c r="N174" s="612">
        <f t="shared" si="38"/>
        <v>0</v>
      </c>
      <c r="O174" s="612">
        <f>M174-'[2]4.3'!O174</f>
        <v>0</v>
      </c>
    </row>
    <row r="175" spans="1:15" ht="15">
      <c r="A175" s="675" t="s">
        <v>499</v>
      </c>
      <c r="B175" s="625"/>
      <c r="C175" s="676">
        <f>C172+C174</f>
        <v>1214</v>
      </c>
      <c r="D175" s="676">
        <f aca="true" t="shared" si="45" ref="D175:L175">D172+D174</f>
        <v>0</v>
      </c>
      <c r="E175" s="676">
        <f t="shared" si="45"/>
        <v>0</v>
      </c>
      <c r="F175" s="676">
        <f t="shared" si="45"/>
        <v>960</v>
      </c>
      <c r="G175" s="676">
        <f t="shared" si="45"/>
        <v>0</v>
      </c>
      <c r="H175" s="676">
        <f t="shared" si="45"/>
        <v>0</v>
      </c>
      <c r="I175" s="676">
        <f t="shared" si="45"/>
        <v>254</v>
      </c>
      <c r="J175" s="676">
        <f t="shared" si="45"/>
        <v>0</v>
      </c>
      <c r="K175" s="676">
        <f t="shared" si="45"/>
        <v>0</v>
      </c>
      <c r="L175" s="676">
        <f t="shared" si="45"/>
        <v>0</v>
      </c>
      <c r="M175" s="612">
        <f t="shared" si="37"/>
        <v>1214</v>
      </c>
      <c r="N175" s="612">
        <f t="shared" si="38"/>
        <v>0</v>
      </c>
      <c r="O175" s="612">
        <f>M175-'[2]4.3'!O175</f>
        <v>0</v>
      </c>
    </row>
    <row r="176" spans="1:15" ht="15">
      <c r="A176" s="678" t="s">
        <v>714</v>
      </c>
      <c r="B176" s="623" t="s">
        <v>674</v>
      </c>
      <c r="C176" s="648"/>
      <c r="D176" s="648"/>
      <c r="E176" s="648"/>
      <c r="F176" s="648"/>
      <c r="G176" s="648"/>
      <c r="H176" s="648"/>
      <c r="I176" s="648"/>
      <c r="J176" s="648"/>
      <c r="K176" s="648"/>
      <c r="L176" s="649"/>
      <c r="M176" s="612">
        <f t="shared" si="37"/>
        <v>0</v>
      </c>
      <c r="N176" s="612">
        <f t="shared" si="38"/>
        <v>0</v>
      </c>
      <c r="O176" s="612">
        <f>M176-'[2]4.3'!O176</f>
        <v>0</v>
      </c>
    </row>
    <row r="177" spans="1:15" ht="15">
      <c r="A177" s="674" t="s">
        <v>48</v>
      </c>
      <c r="B177" s="613"/>
      <c r="C177" s="648">
        <f>SUM(D177:L177)</f>
        <v>6539</v>
      </c>
      <c r="D177" s="648">
        <v>2337</v>
      </c>
      <c r="E177" s="648">
        <v>491</v>
      </c>
      <c r="F177" s="648">
        <v>3711</v>
      </c>
      <c r="G177" s="648"/>
      <c r="H177" s="648"/>
      <c r="I177" s="648"/>
      <c r="J177" s="648"/>
      <c r="K177" s="648"/>
      <c r="L177" s="649"/>
      <c r="M177" s="612">
        <f t="shared" si="37"/>
        <v>6539</v>
      </c>
      <c r="N177" s="612">
        <f t="shared" si="38"/>
        <v>0</v>
      </c>
      <c r="O177" s="612">
        <f>M177-'[2]4.3'!O177</f>
        <v>0</v>
      </c>
    </row>
    <row r="178" spans="1:15" ht="15">
      <c r="A178" s="674" t="s">
        <v>499</v>
      </c>
      <c r="B178" s="613"/>
      <c r="C178" s="648">
        <v>6539</v>
      </c>
      <c r="D178" s="648">
        <v>2337</v>
      </c>
      <c r="E178" s="648">
        <v>491</v>
      </c>
      <c r="F178" s="648">
        <v>3711</v>
      </c>
      <c r="G178" s="648">
        <v>0</v>
      </c>
      <c r="H178" s="648">
        <v>0</v>
      </c>
      <c r="I178" s="648">
        <v>0</v>
      </c>
      <c r="J178" s="648">
        <v>0</v>
      </c>
      <c r="K178" s="648">
        <v>0</v>
      </c>
      <c r="L178" s="649">
        <v>0</v>
      </c>
      <c r="M178" s="612">
        <f t="shared" si="37"/>
        <v>6539</v>
      </c>
      <c r="N178" s="612">
        <f t="shared" si="38"/>
        <v>0</v>
      </c>
      <c r="O178" s="612">
        <f>M178-'[2]4.3'!O178</f>
        <v>0</v>
      </c>
    </row>
    <row r="179" spans="1:15" ht="15">
      <c r="A179" s="613" t="s">
        <v>676</v>
      </c>
      <c r="B179" s="613"/>
      <c r="C179" s="648">
        <v>0</v>
      </c>
      <c r="D179" s="648"/>
      <c r="E179" s="648"/>
      <c r="F179" s="648"/>
      <c r="G179" s="648"/>
      <c r="H179" s="648"/>
      <c r="I179" s="648"/>
      <c r="J179" s="648"/>
      <c r="K179" s="648"/>
      <c r="L179" s="649"/>
      <c r="M179" s="612">
        <f t="shared" si="37"/>
        <v>0</v>
      </c>
      <c r="N179" s="612">
        <f t="shared" si="38"/>
        <v>0</v>
      </c>
      <c r="O179" s="612">
        <f>M179-'[2]4.3'!O179</f>
        <v>0</v>
      </c>
    </row>
    <row r="180" spans="1:15" ht="15">
      <c r="A180" s="675" t="s">
        <v>499</v>
      </c>
      <c r="B180" s="625"/>
      <c r="C180" s="676">
        <f>C177+C179</f>
        <v>6539</v>
      </c>
      <c r="D180" s="676">
        <f aca="true" t="shared" si="46" ref="D180:L180">D177+D179</f>
        <v>2337</v>
      </c>
      <c r="E180" s="676">
        <f t="shared" si="46"/>
        <v>491</v>
      </c>
      <c r="F180" s="676">
        <f t="shared" si="46"/>
        <v>3711</v>
      </c>
      <c r="G180" s="676">
        <f t="shared" si="46"/>
        <v>0</v>
      </c>
      <c r="H180" s="676">
        <f t="shared" si="46"/>
        <v>0</v>
      </c>
      <c r="I180" s="676">
        <f t="shared" si="46"/>
        <v>0</v>
      </c>
      <c r="J180" s="676">
        <f t="shared" si="46"/>
        <v>0</v>
      </c>
      <c r="K180" s="676">
        <f t="shared" si="46"/>
        <v>0</v>
      </c>
      <c r="L180" s="676">
        <f t="shared" si="46"/>
        <v>0</v>
      </c>
      <c r="M180" s="612">
        <f t="shared" si="37"/>
        <v>6539</v>
      </c>
      <c r="N180" s="612">
        <f t="shared" si="38"/>
        <v>0</v>
      </c>
      <c r="O180" s="612">
        <f>M180-'[2]4.3'!O180</f>
        <v>0</v>
      </c>
    </row>
    <row r="181" spans="1:15" ht="15">
      <c r="A181" s="678" t="s">
        <v>715</v>
      </c>
      <c r="B181" s="623" t="s">
        <v>683</v>
      </c>
      <c r="C181" s="648"/>
      <c r="D181" s="648"/>
      <c r="E181" s="648"/>
      <c r="F181" s="648"/>
      <c r="G181" s="648"/>
      <c r="H181" s="648"/>
      <c r="I181" s="648"/>
      <c r="J181" s="648"/>
      <c r="K181" s="648"/>
      <c r="L181" s="649"/>
      <c r="M181" s="612">
        <f t="shared" si="37"/>
        <v>0</v>
      </c>
      <c r="N181" s="612">
        <f t="shared" si="38"/>
        <v>0</v>
      </c>
      <c r="O181" s="612">
        <f>M181-'[2]4.3'!O181</f>
        <v>0</v>
      </c>
    </row>
    <row r="182" spans="1:15" ht="15">
      <c r="A182" s="674" t="s">
        <v>48</v>
      </c>
      <c r="B182" s="613"/>
      <c r="C182" s="648">
        <f>SUM(D182:L182)</f>
        <v>34821</v>
      </c>
      <c r="D182" s="648">
        <v>20428</v>
      </c>
      <c r="E182" s="648">
        <v>4083</v>
      </c>
      <c r="F182" s="648">
        <v>10310</v>
      </c>
      <c r="G182" s="648"/>
      <c r="H182" s="648"/>
      <c r="I182" s="648"/>
      <c r="J182" s="648"/>
      <c r="K182" s="648"/>
      <c r="L182" s="649"/>
      <c r="M182" s="612">
        <f t="shared" si="37"/>
        <v>34821</v>
      </c>
      <c r="N182" s="612">
        <f t="shared" si="38"/>
        <v>0</v>
      </c>
      <c r="O182" s="612">
        <f>M182-'[2]4.3'!O182</f>
        <v>0</v>
      </c>
    </row>
    <row r="183" spans="1:15" ht="15">
      <c r="A183" s="674" t="s">
        <v>499</v>
      </c>
      <c r="B183" s="613"/>
      <c r="C183" s="648">
        <v>34821</v>
      </c>
      <c r="D183" s="648">
        <v>20428</v>
      </c>
      <c r="E183" s="648">
        <v>4083</v>
      </c>
      <c r="F183" s="648">
        <v>10310</v>
      </c>
      <c r="G183" s="648">
        <v>0</v>
      </c>
      <c r="H183" s="648">
        <v>0</v>
      </c>
      <c r="I183" s="648">
        <v>0</v>
      </c>
      <c r="J183" s="648">
        <v>0</v>
      </c>
      <c r="K183" s="648">
        <v>0</v>
      </c>
      <c r="L183" s="649">
        <v>0</v>
      </c>
      <c r="M183" s="612">
        <f t="shared" si="37"/>
        <v>34821</v>
      </c>
      <c r="N183" s="612">
        <f t="shared" si="38"/>
        <v>0</v>
      </c>
      <c r="O183" s="612">
        <f>M183-'[2]4.3'!O183</f>
        <v>0</v>
      </c>
    </row>
    <row r="184" spans="1:15" ht="15">
      <c r="A184" s="613" t="s">
        <v>676</v>
      </c>
      <c r="B184" s="613"/>
      <c r="C184" s="648">
        <v>0</v>
      </c>
      <c r="D184" s="648"/>
      <c r="E184" s="648"/>
      <c r="F184" s="648"/>
      <c r="G184" s="648"/>
      <c r="H184" s="648"/>
      <c r="I184" s="648"/>
      <c r="J184" s="648"/>
      <c r="K184" s="648"/>
      <c r="L184" s="649"/>
      <c r="M184" s="612">
        <f t="shared" si="37"/>
        <v>0</v>
      </c>
      <c r="N184" s="612">
        <f t="shared" si="38"/>
        <v>0</v>
      </c>
      <c r="O184" s="612">
        <f>M184-'[2]4.3'!O184</f>
        <v>0</v>
      </c>
    </row>
    <row r="185" spans="1:15" ht="15">
      <c r="A185" s="675" t="s">
        <v>499</v>
      </c>
      <c r="B185" s="625"/>
      <c r="C185" s="676">
        <f>C182+C184</f>
        <v>34821</v>
      </c>
      <c r="D185" s="676">
        <f aca="true" t="shared" si="47" ref="D185:L185">D182+D184</f>
        <v>20428</v>
      </c>
      <c r="E185" s="676">
        <f t="shared" si="47"/>
        <v>4083</v>
      </c>
      <c r="F185" s="676">
        <f t="shared" si="47"/>
        <v>10310</v>
      </c>
      <c r="G185" s="676">
        <f t="shared" si="47"/>
        <v>0</v>
      </c>
      <c r="H185" s="676">
        <f t="shared" si="47"/>
        <v>0</v>
      </c>
      <c r="I185" s="676">
        <f t="shared" si="47"/>
        <v>0</v>
      </c>
      <c r="J185" s="676">
        <f t="shared" si="47"/>
        <v>0</v>
      </c>
      <c r="K185" s="676">
        <f t="shared" si="47"/>
        <v>0</v>
      </c>
      <c r="L185" s="676">
        <f t="shared" si="47"/>
        <v>0</v>
      </c>
      <c r="M185" s="612">
        <f t="shared" si="37"/>
        <v>34821</v>
      </c>
      <c r="N185" s="612">
        <f t="shared" si="38"/>
        <v>0</v>
      </c>
      <c r="O185" s="612">
        <f>M185-'[2]4.3'!O185</f>
        <v>0</v>
      </c>
    </row>
    <row r="186" spans="1:15" ht="15">
      <c r="A186" s="678" t="s">
        <v>716</v>
      </c>
      <c r="B186" s="623" t="s">
        <v>683</v>
      </c>
      <c r="C186" s="648"/>
      <c r="D186" s="648"/>
      <c r="E186" s="648"/>
      <c r="F186" s="648"/>
      <c r="G186" s="648"/>
      <c r="H186" s="648"/>
      <c r="I186" s="648"/>
      <c r="J186" s="648"/>
      <c r="K186" s="648"/>
      <c r="L186" s="649"/>
      <c r="M186" s="612">
        <f t="shared" si="37"/>
        <v>0</v>
      </c>
      <c r="N186" s="612">
        <f t="shared" si="38"/>
        <v>0</v>
      </c>
      <c r="O186" s="612">
        <f>M186-'[2]4.3'!O186</f>
        <v>0</v>
      </c>
    </row>
    <row r="187" spans="1:15" ht="15">
      <c r="A187" s="674" t="s">
        <v>48</v>
      </c>
      <c r="B187" s="613"/>
      <c r="C187" s="648">
        <f>SUM(D187:L187)</f>
        <v>13260</v>
      </c>
      <c r="D187" s="648">
        <v>7551</v>
      </c>
      <c r="E187" s="648">
        <v>1537</v>
      </c>
      <c r="F187" s="648">
        <v>4172</v>
      </c>
      <c r="G187" s="648"/>
      <c r="H187" s="648"/>
      <c r="I187" s="648"/>
      <c r="J187" s="648"/>
      <c r="K187" s="648"/>
      <c r="L187" s="649"/>
      <c r="M187" s="612">
        <f t="shared" si="37"/>
        <v>13260</v>
      </c>
      <c r="N187" s="612">
        <f t="shared" si="38"/>
        <v>0</v>
      </c>
      <c r="O187" s="612">
        <f>M187-'[2]4.3'!O187</f>
        <v>0</v>
      </c>
    </row>
    <row r="188" spans="1:15" ht="15">
      <c r="A188" s="674" t="s">
        <v>499</v>
      </c>
      <c r="B188" s="613"/>
      <c r="C188" s="648">
        <v>13260</v>
      </c>
      <c r="D188" s="648">
        <v>7551</v>
      </c>
      <c r="E188" s="648">
        <v>1537</v>
      </c>
      <c r="F188" s="648">
        <v>4172</v>
      </c>
      <c r="G188" s="648">
        <v>0</v>
      </c>
      <c r="H188" s="648">
        <v>0</v>
      </c>
      <c r="I188" s="648">
        <v>0</v>
      </c>
      <c r="J188" s="648">
        <v>0</v>
      </c>
      <c r="K188" s="648">
        <v>0</v>
      </c>
      <c r="L188" s="649">
        <v>0</v>
      </c>
      <c r="M188" s="612">
        <f t="shared" si="37"/>
        <v>13260</v>
      </c>
      <c r="N188" s="612">
        <f t="shared" si="38"/>
        <v>0</v>
      </c>
      <c r="O188" s="612">
        <f>M188-'[2]4.3'!O188</f>
        <v>0</v>
      </c>
    </row>
    <row r="189" spans="1:15" ht="15">
      <c r="A189" s="613" t="s">
        <v>676</v>
      </c>
      <c r="B189" s="613"/>
      <c r="C189" s="648">
        <v>0</v>
      </c>
      <c r="D189" s="648"/>
      <c r="E189" s="648"/>
      <c r="F189" s="648"/>
      <c r="G189" s="648"/>
      <c r="H189" s="648"/>
      <c r="I189" s="648"/>
      <c r="J189" s="648"/>
      <c r="K189" s="648"/>
      <c r="L189" s="649"/>
      <c r="M189" s="612">
        <f t="shared" si="37"/>
        <v>0</v>
      </c>
      <c r="N189" s="612">
        <f t="shared" si="38"/>
        <v>0</v>
      </c>
      <c r="O189" s="612">
        <f>M189-'[2]4.3'!O189</f>
        <v>0</v>
      </c>
    </row>
    <row r="190" spans="1:15" ht="15">
      <c r="A190" s="675" t="s">
        <v>499</v>
      </c>
      <c r="B190" s="625"/>
      <c r="C190" s="676">
        <f>C187+C189</f>
        <v>13260</v>
      </c>
      <c r="D190" s="676">
        <f aca="true" t="shared" si="48" ref="D190:L190">D187+D189</f>
        <v>7551</v>
      </c>
      <c r="E190" s="676">
        <f t="shared" si="48"/>
        <v>1537</v>
      </c>
      <c r="F190" s="676">
        <f t="shared" si="48"/>
        <v>4172</v>
      </c>
      <c r="G190" s="676">
        <f t="shared" si="48"/>
        <v>0</v>
      </c>
      <c r="H190" s="676">
        <f t="shared" si="48"/>
        <v>0</v>
      </c>
      <c r="I190" s="676">
        <f t="shared" si="48"/>
        <v>0</v>
      </c>
      <c r="J190" s="676">
        <f t="shared" si="48"/>
        <v>0</v>
      </c>
      <c r="K190" s="676">
        <f t="shared" si="48"/>
        <v>0</v>
      </c>
      <c r="L190" s="676">
        <f t="shared" si="48"/>
        <v>0</v>
      </c>
      <c r="M190" s="612">
        <f t="shared" si="37"/>
        <v>13260</v>
      </c>
      <c r="N190" s="612">
        <f t="shared" si="38"/>
        <v>0</v>
      </c>
      <c r="O190" s="612">
        <f>M190-'[2]4.3'!O190</f>
        <v>0</v>
      </c>
    </row>
    <row r="191" spans="1:15" ht="15">
      <c r="A191" s="678" t="s">
        <v>748</v>
      </c>
      <c r="B191" s="623" t="s">
        <v>674</v>
      </c>
      <c r="C191" s="648"/>
      <c r="D191" s="648"/>
      <c r="E191" s="648"/>
      <c r="F191" s="648"/>
      <c r="G191" s="648"/>
      <c r="H191" s="648"/>
      <c r="I191" s="648"/>
      <c r="J191" s="648"/>
      <c r="K191" s="648"/>
      <c r="L191" s="649"/>
      <c r="M191" s="612">
        <f t="shared" si="37"/>
        <v>0</v>
      </c>
      <c r="N191" s="612">
        <f t="shared" si="38"/>
        <v>0</v>
      </c>
      <c r="O191" s="612">
        <f>M191-'[2]4.3'!O191</f>
        <v>0</v>
      </c>
    </row>
    <row r="192" spans="1:15" ht="15">
      <c r="A192" s="674" t="s">
        <v>48</v>
      </c>
      <c r="B192" s="613"/>
      <c r="C192" s="648">
        <f>SUM(D192:L192)</f>
        <v>20859</v>
      </c>
      <c r="D192" s="648">
        <v>6526</v>
      </c>
      <c r="E192" s="648">
        <v>1264</v>
      </c>
      <c r="F192" s="648">
        <v>13069</v>
      </c>
      <c r="G192" s="648"/>
      <c r="H192" s="648"/>
      <c r="I192" s="648"/>
      <c r="J192" s="648"/>
      <c r="K192" s="648"/>
      <c r="L192" s="649"/>
      <c r="M192" s="612">
        <f t="shared" si="37"/>
        <v>20859</v>
      </c>
      <c r="N192" s="612">
        <f t="shared" si="38"/>
        <v>0</v>
      </c>
      <c r="O192" s="612">
        <f>M192-'[2]4.3'!O192</f>
        <v>0</v>
      </c>
    </row>
    <row r="193" spans="1:15" ht="15">
      <c r="A193" s="674" t="s">
        <v>499</v>
      </c>
      <c r="B193" s="613"/>
      <c r="C193" s="648">
        <v>20859</v>
      </c>
      <c r="D193" s="648">
        <v>6526</v>
      </c>
      <c r="E193" s="648">
        <v>1264</v>
      </c>
      <c r="F193" s="648">
        <v>13069</v>
      </c>
      <c r="G193" s="648">
        <v>0</v>
      </c>
      <c r="H193" s="648">
        <v>0</v>
      </c>
      <c r="I193" s="648">
        <v>0</v>
      </c>
      <c r="J193" s="648">
        <v>0</v>
      </c>
      <c r="K193" s="648">
        <v>0</v>
      </c>
      <c r="L193" s="649">
        <v>0</v>
      </c>
      <c r="M193" s="612">
        <f t="shared" si="37"/>
        <v>20859</v>
      </c>
      <c r="N193" s="612">
        <f t="shared" si="38"/>
        <v>0</v>
      </c>
      <c r="O193" s="612">
        <f>M193-'[2]4.3'!O193</f>
        <v>0</v>
      </c>
    </row>
    <row r="194" spans="1:15" ht="15">
      <c r="A194" s="674" t="s">
        <v>740</v>
      </c>
      <c r="B194" s="613"/>
      <c r="C194" s="648">
        <v>947</v>
      </c>
      <c r="D194" s="648"/>
      <c r="E194" s="648"/>
      <c r="F194" s="648">
        <v>947</v>
      </c>
      <c r="G194" s="648"/>
      <c r="H194" s="648"/>
      <c r="I194" s="648"/>
      <c r="J194" s="648"/>
      <c r="K194" s="648"/>
      <c r="L194" s="649"/>
      <c r="M194" s="612">
        <f t="shared" si="37"/>
        <v>947</v>
      </c>
      <c r="N194" s="612">
        <f t="shared" si="38"/>
        <v>0</v>
      </c>
      <c r="O194" s="612">
        <f>M194-'[2]4.3'!O194</f>
        <v>0</v>
      </c>
    </row>
    <row r="195" spans="1:15" ht="15">
      <c r="A195" s="613" t="s">
        <v>676</v>
      </c>
      <c r="B195" s="613"/>
      <c r="C195" s="648">
        <f>SUM(C194)</f>
        <v>947</v>
      </c>
      <c r="D195" s="648">
        <f>SUM(D194)</f>
        <v>0</v>
      </c>
      <c r="E195" s="648">
        <f>SUM(E194)</f>
        <v>0</v>
      </c>
      <c r="F195" s="648">
        <f>SUM(F194)</f>
        <v>947</v>
      </c>
      <c r="G195" s="648"/>
      <c r="H195" s="648"/>
      <c r="I195" s="648"/>
      <c r="J195" s="648"/>
      <c r="K195" s="648"/>
      <c r="L195" s="649"/>
      <c r="M195" s="612">
        <f t="shared" si="37"/>
        <v>947</v>
      </c>
      <c r="N195" s="612">
        <f t="shared" si="38"/>
        <v>0</v>
      </c>
      <c r="O195" s="612">
        <f>M195-'[2]4.3'!O195</f>
        <v>0</v>
      </c>
    </row>
    <row r="196" spans="1:15" ht="15">
      <c r="A196" s="675" t="s">
        <v>499</v>
      </c>
      <c r="B196" s="625"/>
      <c r="C196" s="676">
        <f>C192+C195</f>
        <v>21806</v>
      </c>
      <c r="D196" s="676">
        <f aca="true" t="shared" si="49" ref="D196:L196">D192+D195</f>
        <v>6526</v>
      </c>
      <c r="E196" s="676">
        <f t="shared" si="49"/>
        <v>1264</v>
      </c>
      <c r="F196" s="676">
        <f t="shared" si="49"/>
        <v>14016</v>
      </c>
      <c r="G196" s="676">
        <f t="shared" si="49"/>
        <v>0</v>
      </c>
      <c r="H196" s="676">
        <f t="shared" si="49"/>
        <v>0</v>
      </c>
      <c r="I196" s="676">
        <f t="shared" si="49"/>
        <v>0</v>
      </c>
      <c r="J196" s="676">
        <f t="shared" si="49"/>
        <v>0</v>
      </c>
      <c r="K196" s="676">
        <f t="shared" si="49"/>
        <v>0</v>
      </c>
      <c r="L196" s="676">
        <f t="shared" si="49"/>
        <v>0</v>
      </c>
      <c r="M196" s="612">
        <f t="shared" si="37"/>
        <v>21806</v>
      </c>
      <c r="N196" s="612">
        <f t="shared" si="38"/>
        <v>0</v>
      </c>
      <c r="O196" s="612">
        <f>M196-'[2]4.3'!O196</f>
        <v>0</v>
      </c>
    </row>
    <row r="197" spans="1:15" ht="15">
      <c r="A197" s="678" t="s">
        <v>718</v>
      </c>
      <c r="B197" s="613"/>
      <c r="C197" s="648"/>
      <c r="D197" s="648"/>
      <c r="E197" s="648"/>
      <c r="F197" s="648"/>
      <c r="G197" s="648"/>
      <c r="H197" s="648"/>
      <c r="I197" s="648"/>
      <c r="J197" s="648"/>
      <c r="K197" s="648"/>
      <c r="L197" s="649"/>
      <c r="M197" s="612">
        <f t="shared" si="37"/>
        <v>0</v>
      </c>
      <c r="N197" s="612">
        <f t="shared" si="38"/>
        <v>0</v>
      </c>
      <c r="O197" s="612">
        <f>M197-'[2]4.3'!O197</f>
        <v>0</v>
      </c>
    </row>
    <row r="198" spans="1:15" ht="15">
      <c r="A198" s="674" t="s">
        <v>48</v>
      </c>
      <c r="B198" s="613"/>
      <c r="C198" s="648">
        <f>SUM(D198:L198)</f>
        <v>3397</v>
      </c>
      <c r="D198" s="648">
        <v>1696</v>
      </c>
      <c r="E198" s="648">
        <v>317</v>
      </c>
      <c r="F198" s="648">
        <v>1308</v>
      </c>
      <c r="G198" s="648"/>
      <c r="H198" s="648"/>
      <c r="I198" s="648">
        <v>76</v>
      </c>
      <c r="J198" s="648"/>
      <c r="K198" s="648"/>
      <c r="L198" s="649"/>
      <c r="M198" s="612">
        <f t="shared" si="37"/>
        <v>3397</v>
      </c>
      <c r="N198" s="612">
        <f t="shared" si="38"/>
        <v>0</v>
      </c>
      <c r="O198" s="612">
        <f>M198-'[2]4.3'!O198</f>
        <v>0</v>
      </c>
    </row>
    <row r="199" spans="1:15" ht="15">
      <c r="A199" s="674" t="s">
        <v>499</v>
      </c>
      <c r="B199" s="613"/>
      <c r="C199" s="648">
        <v>3397</v>
      </c>
      <c r="D199" s="648">
        <v>1696</v>
      </c>
      <c r="E199" s="648">
        <v>317</v>
      </c>
      <c r="F199" s="648">
        <v>1308</v>
      </c>
      <c r="G199" s="648">
        <v>0</v>
      </c>
      <c r="H199" s="648">
        <v>0</v>
      </c>
      <c r="I199" s="648">
        <v>76</v>
      </c>
      <c r="J199" s="648">
        <v>0</v>
      </c>
      <c r="K199" s="648">
        <v>0</v>
      </c>
      <c r="L199" s="649">
        <v>0</v>
      </c>
      <c r="M199" s="612">
        <f t="shared" si="37"/>
        <v>3397</v>
      </c>
      <c r="N199" s="612">
        <f t="shared" si="38"/>
        <v>0</v>
      </c>
      <c r="O199" s="612">
        <f>M199-'[2]4.3'!O199</f>
        <v>0</v>
      </c>
    </row>
    <row r="200" spans="1:15" ht="15">
      <c r="A200" s="613" t="s">
        <v>676</v>
      </c>
      <c r="B200" s="613"/>
      <c r="C200" s="648">
        <v>0</v>
      </c>
      <c r="D200" s="648"/>
      <c r="E200" s="648"/>
      <c r="F200" s="648"/>
      <c r="G200" s="648"/>
      <c r="H200" s="648"/>
      <c r="I200" s="648"/>
      <c r="J200" s="648"/>
      <c r="K200" s="648"/>
      <c r="L200" s="649"/>
      <c r="M200" s="612">
        <f t="shared" si="37"/>
        <v>0</v>
      </c>
      <c r="N200" s="612">
        <f t="shared" si="38"/>
        <v>0</v>
      </c>
      <c r="O200" s="612">
        <f>M200-'[2]4.3'!O200</f>
        <v>0</v>
      </c>
    </row>
    <row r="201" spans="1:15" ht="15">
      <c r="A201" s="675" t="s">
        <v>499</v>
      </c>
      <c r="B201" s="625"/>
      <c r="C201" s="676">
        <f>C198+C200</f>
        <v>3397</v>
      </c>
      <c r="D201" s="676">
        <f aca="true" t="shared" si="50" ref="D201:L201">D198+D200</f>
        <v>1696</v>
      </c>
      <c r="E201" s="676">
        <f t="shared" si="50"/>
        <v>317</v>
      </c>
      <c r="F201" s="676">
        <f t="shared" si="50"/>
        <v>1308</v>
      </c>
      <c r="G201" s="676">
        <f t="shared" si="50"/>
        <v>0</v>
      </c>
      <c r="H201" s="676">
        <f t="shared" si="50"/>
        <v>0</v>
      </c>
      <c r="I201" s="676">
        <f t="shared" si="50"/>
        <v>76</v>
      </c>
      <c r="J201" s="676">
        <f t="shared" si="50"/>
        <v>0</v>
      </c>
      <c r="K201" s="676">
        <f t="shared" si="50"/>
        <v>0</v>
      </c>
      <c r="L201" s="676">
        <f t="shared" si="50"/>
        <v>0</v>
      </c>
      <c r="M201" s="612">
        <f t="shared" si="37"/>
        <v>3397</v>
      </c>
      <c r="N201" s="612">
        <f t="shared" si="38"/>
        <v>0</v>
      </c>
      <c r="O201" s="612">
        <f>M201-'[2]4.3'!O201</f>
        <v>0</v>
      </c>
    </row>
    <row r="202" spans="1:15" ht="15">
      <c r="A202" s="678" t="s">
        <v>719</v>
      </c>
      <c r="B202" s="623" t="s">
        <v>674</v>
      </c>
      <c r="C202" s="648"/>
      <c r="D202" s="648"/>
      <c r="E202" s="648"/>
      <c r="F202" s="648"/>
      <c r="G202" s="648"/>
      <c r="H202" s="648"/>
      <c r="I202" s="648"/>
      <c r="J202" s="648"/>
      <c r="K202" s="648"/>
      <c r="L202" s="649"/>
      <c r="M202" s="612">
        <f t="shared" si="37"/>
        <v>0</v>
      </c>
      <c r="N202" s="612">
        <f t="shared" si="38"/>
        <v>0</v>
      </c>
      <c r="O202" s="612">
        <f>M202-'[2]4.3'!O202</f>
        <v>0</v>
      </c>
    </row>
    <row r="203" spans="1:15" ht="15">
      <c r="A203" s="674" t="s">
        <v>48</v>
      </c>
      <c r="B203" s="613"/>
      <c r="C203" s="648">
        <f>SUM(D203:L203)</f>
        <v>1956</v>
      </c>
      <c r="D203" s="648">
        <v>360</v>
      </c>
      <c r="E203" s="648">
        <v>67</v>
      </c>
      <c r="F203" s="648">
        <v>1529</v>
      </c>
      <c r="G203" s="648"/>
      <c r="H203" s="648"/>
      <c r="I203" s="648"/>
      <c r="J203" s="648"/>
      <c r="K203" s="648"/>
      <c r="L203" s="649"/>
      <c r="M203" s="612">
        <f t="shared" si="37"/>
        <v>1956</v>
      </c>
      <c r="N203" s="612">
        <f t="shared" si="38"/>
        <v>0</v>
      </c>
      <c r="O203" s="612">
        <f>M203-'[2]4.3'!O203</f>
        <v>0</v>
      </c>
    </row>
    <row r="204" spans="1:15" ht="15">
      <c r="A204" s="674" t="s">
        <v>499</v>
      </c>
      <c r="B204" s="613"/>
      <c r="C204" s="648">
        <v>1956</v>
      </c>
      <c r="D204" s="648">
        <v>360</v>
      </c>
      <c r="E204" s="648">
        <v>67</v>
      </c>
      <c r="F204" s="648">
        <v>1529</v>
      </c>
      <c r="G204" s="648">
        <v>0</v>
      </c>
      <c r="H204" s="648">
        <v>0</v>
      </c>
      <c r="I204" s="648">
        <v>0</v>
      </c>
      <c r="J204" s="648">
        <v>0</v>
      </c>
      <c r="K204" s="648">
        <v>0</v>
      </c>
      <c r="L204" s="649">
        <v>0</v>
      </c>
      <c r="M204" s="612">
        <f t="shared" si="37"/>
        <v>1956</v>
      </c>
      <c r="N204" s="612">
        <f t="shared" si="38"/>
        <v>0</v>
      </c>
      <c r="O204" s="612">
        <f>M204-'[2]4.3'!O204</f>
        <v>0</v>
      </c>
    </row>
    <row r="205" spans="1:15" ht="15">
      <c r="A205" s="613" t="s">
        <v>676</v>
      </c>
      <c r="B205" s="613"/>
      <c r="C205" s="648">
        <v>0</v>
      </c>
      <c r="D205" s="648"/>
      <c r="E205" s="648"/>
      <c r="F205" s="648"/>
      <c r="G205" s="648"/>
      <c r="H205" s="648"/>
      <c r="I205" s="648"/>
      <c r="J205" s="648"/>
      <c r="K205" s="648"/>
      <c r="L205" s="649"/>
      <c r="M205" s="612">
        <f t="shared" si="37"/>
        <v>0</v>
      </c>
      <c r="N205" s="612">
        <f t="shared" si="38"/>
        <v>0</v>
      </c>
      <c r="O205" s="612">
        <f>M205-'[2]4.3'!O205</f>
        <v>0</v>
      </c>
    </row>
    <row r="206" spans="1:15" ht="15">
      <c r="A206" s="675" t="s">
        <v>499</v>
      </c>
      <c r="B206" s="625"/>
      <c r="C206" s="676">
        <f>C203+C205</f>
        <v>1956</v>
      </c>
      <c r="D206" s="676">
        <f aca="true" t="shared" si="51" ref="D206:L206">D203+D205</f>
        <v>360</v>
      </c>
      <c r="E206" s="676">
        <f t="shared" si="51"/>
        <v>67</v>
      </c>
      <c r="F206" s="676">
        <f t="shared" si="51"/>
        <v>1529</v>
      </c>
      <c r="G206" s="676">
        <f t="shared" si="51"/>
        <v>0</v>
      </c>
      <c r="H206" s="676">
        <f t="shared" si="51"/>
        <v>0</v>
      </c>
      <c r="I206" s="676">
        <f t="shared" si="51"/>
        <v>0</v>
      </c>
      <c r="J206" s="676">
        <f t="shared" si="51"/>
        <v>0</v>
      </c>
      <c r="K206" s="676">
        <f t="shared" si="51"/>
        <v>0</v>
      </c>
      <c r="L206" s="676">
        <f t="shared" si="51"/>
        <v>0</v>
      </c>
      <c r="M206" s="612">
        <f aca="true" t="shared" si="52" ref="M206:M242">SUM(D206:L206)</f>
        <v>1956</v>
      </c>
      <c r="N206" s="612">
        <f aca="true" t="shared" si="53" ref="N206:N259">M206-C206</f>
        <v>0</v>
      </c>
      <c r="O206" s="612">
        <f>M206-'[2]4.3'!O206</f>
        <v>0</v>
      </c>
    </row>
    <row r="207" spans="1:15" ht="15">
      <c r="A207" s="678" t="s">
        <v>749</v>
      </c>
      <c r="B207" s="623" t="s">
        <v>683</v>
      </c>
      <c r="C207" s="648"/>
      <c r="D207" s="648"/>
      <c r="E207" s="648"/>
      <c r="F207" s="648"/>
      <c r="G207" s="648"/>
      <c r="H207" s="648"/>
      <c r="I207" s="648"/>
      <c r="J207" s="648"/>
      <c r="K207" s="648"/>
      <c r="L207" s="649"/>
      <c r="M207" s="612">
        <f t="shared" si="52"/>
        <v>0</v>
      </c>
      <c r="N207" s="612">
        <f t="shared" si="53"/>
        <v>0</v>
      </c>
      <c r="O207" s="612">
        <f>M207-'[2]4.3'!O207</f>
        <v>0</v>
      </c>
    </row>
    <row r="208" spans="1:15" ht="15">
      <c r="A208" s="674" t="s">
        <v>48</v>
      </c>
      <c r="B208" s="613"/>
      <c r="C208" s="648">
        <f>SUM(D208:L208)</f>
        <v>60893</v>
      </c>
      <c r="D208" s="648"/>
      <c r="E208" s="648"/>
      <c r="F208" s="648">
        <v>60893</v>
      </c>
      <c r="G208" s="648"/>
      <c r="H208" s="648"/>
      <c r="I208" s="648"/>
      <c r="J208" s="648"/>
      <c r="K208" s="648"/>
      <c r="L208" s="649"/>
      <c r="M208" s="612">
        <f t="shared" si="52"/>
        <v>60893</v>
      </c>
      <c r="N208" s="612">
        <f t="shared" si="53"/>
        <v>0</v>
      </c>
      <c r="O208" s="612">
        <f>M208-'[2]4.3'!O208</f>
        <v>0</v>
      </c>
    </row>
    <row r="209" spans="1:15" ht="15">
      <c r="A209" s="613" t="s">
        <v>499</v>
      </c>
      <c r="B209" s="613"/>
      <c r="C209" s="614">
        <v>63138</v>
      </c>
      <c r="D209" s="648">
        <v>0</v>
      </c>
      <c r="E209" s="648">
        <v>0</v>
      </c>
      <c r="F209" s="648">
        <v>63138</v>
      </c>
      <c r="G209" s="648">
        <v>0</v>
      </c>
      <c r="H209" s="648">
        <v>0</v>
      </c>
      <c r="I209" s="648">
        <v>0</v>
      </c>
      <c r="J209" s="648">
        <v>0</v>
      </c>
      <c r="K209" s="648">
        <v>0</v>
      </c>
      <c r="L209" s="649">
        <v>0</v>
      </c>
      <c r="M209" s="612">
        <f t="shared" si="52"/>
        <v>63138</v>
      </c>
      <c r="N209" s="612">
        <f t="shared" si="53"/>
        <v>0</v>
      </c>
      <c r="O209" s="612">
        <f>M209-'[2]4.3'!O209</f>
        <v>0</v>
      </c>
    </row>
    <row r="210" spans="1:15" ht="15">
      <c r="A210" s="613" t="s">
        <v>676</v>
      </c>
      <c r="B210" s="613"/>
      <c r="C210" s="648"/>
      <c r="D210" s="648"/>
      <c r="E210" s="648"/>
      <c r="F210" s="648"/>
      <c r="G210" s="648"/>
      <c r="H210" s="648"/>
      <c r="I210" s="648"/>
      <c r="J210" s="648"/>
      <c r="K210" s="648"/>
      <c r="L210" s="648"/>
      <c r="M210" s="612">
        <f t="shared" si="52"/>
        <v>0</v>
      </c>
      <c r="N210" s="612">
        <f t="shared" si="53"/>
        <v>0</v>
      </c>
      <c r="O210" s="612">
        <f>M210-'[2]4.3'!O210</f>
        <v>0</v>
      </c>
    </row>
    <row r="211" spans="1:15" ht="15">
      <c r="A211" s="675" t="s">
        <v>499</v>
      </c>
      <c r="B211" s="625"/>
      <c r="C211" s="676">
        <f>C209+C210</f>
        <v>63138</v>
      </c>
      <c r="D211" s="676">
        <f aca="true" t="shared" si="54" ref="D211:L211">D209+D210</f>
        <v>0</v>
      </c>
      <c r="E211" s="676">
        <f t="shared" si="54"/>
        <v>0</v>
      </c>
      <c r="F211" s="676">
        <f t="shared" si="54"/>
        <v>63138</v>
      </c>
      <c r="G211" s="676">
        <f t="shared" si="54"/>
        <v>0</v>
      </c>
      <c r="H211" s="676">
        <f t="shared" si="54"/>
        <v>0</v>
      </c>
      <c r="I211" s="676">
        <f t="shared" si="54"/>
        <v>0</v>
      </c>
      <c r="J211" s="676">
        <f t="shared" si="54"/>
        <v>0</v>
      </c>
      <c r="K211" s="676">
        <f t="shared" si="54"/>
        <v>0</v>
      </c>
      <c r="L211" s="676">
        <f t="shared" si="54"/>
        <v>0</v>
      </c>
      <c r="M211" s="612">
        <f t="shared" si="52"/>
        <v>63138</v>
      </c>
      <c r="N211" s="612">
        <f t="shared" si="53"/>
        <v>0</v>
      </c>
      <c r="O211" s="612">
        <f>M211-'[2]4.3'!O211</f>
        <v>0</v>
      </c>
    </row>
    <row r="212" spans="1:15" ht="15">
      <c r="A212" s="678" t="s">
        <v>721</v>
      </c>
      <c r="B212" s="623" t="s">
        <v>674</v>
      </c>
      <c r="C212" s="648"/>
      <c r="D212" s="648"/>
      <c r="E212" s="648"/>
      <c r="F212" s="648"/>
      <c r="G212" s="648"/>
      <c r="H212" s="648"/>
      <c r="I212" s="648"/>
      <c r="J212" s="648"/>
      <c r="K212" s="648"/>
      <c r="L212" s="649"/>
      <c r="M212" s="612">
        <f t="shared" si="52"/>
        <v>0</v>
      </c>
      <c r="N212" s="612">
        <f t="shared" si="53"/>
        <v>0</v>
      </c>
      <c r="O212" s="612">
        <f>M212-'[2]4.3'!O212</f>
        <v>0</v>
      </c>
    </row>
    <row r="213" spans="1:15" ht="15">
      <c r="A213" s="674" t="s">
        <v>48</v>
      </c>
      <c r="B213" s="613"/>
      <c r="C213" s="648">
        <f>SUM(D213:L213)</f>
        <v>23209</v>
      </c>
      <c r="D213" s="648">
        <v>570</v>
      </c>
      <c r="E213" s="648">
        <v>107</v>
      </c>
      <c r="F213" s="648">
        <v>22532</v>
      </c>
      <c r="G213" s="648"/>
      <c r="H213" s="648"/>
      <c r="I213" s="648"/>
      <c r="J213" s="648"/>
      <c r="K213" s="648"/>
      <c r="L213" s="649"/>
      <c r="M213" s="612">
        <f t="shared" si="52"/>
        <v>23209</v>
      </c>
      <c r="N213" s="612">
        <f t="shared" si="53"/>
        <v>0</v>
      </c>
      <c r="O213" s="612">
        <f>M213-'[2]4.3'!O213</f>
        <v>0</v>
      </c>
    </row>
    <row r="214" spans="1:15" ht="15">
      <c r="A214" s="613" t="s">
        <v>499</v>
      </c>
      <c r="B214" s="613"/>
      <c r="C214" s="614">
        <v>23939</v>
      </c>
      <c r="D214" s="648">
        <v>570</v>
      </c>
      <c r="E214" s="648">
        <v>107</v>
      </c>
      <c r="F214" s="648">
        <v>23262</v>
      </c>
      <c r="G214" s="648">
        <v>0</v>
      </c>
      <c r="H214" s="648">
        <v>0</v>
      </c>
      <c r="I214" s="648">
        <v>0</v>
      </c>
      <c r="J214" s="648">
        <v>0</v>
      </c>
      <c r="K214" s="648">
        <v>0</v>
      </c>
      <c r="L214" s="649">
        <v>0</v>
      </c>
      <c r="M214" s="612">
        <f t="shared" si="52"/>
        <v>23939</v>
      </c>
      <c r="N214" s="612">
        <f t="shared" si="53"/>
        <v>0</v>
      </c>
      <c r="O214" s="612">
        <f>M214-'[2]4.3'!O214</f>
        <v>0</v>
      </c>
    </row>
    <row r="215" spans="1:15" ht="15">
      <c r="A215" s="613" t="s">
        <v>676</v>
      </c>
      <c r="B215" s="613"/>
      <c r="C215" s="648"/>
      <c r="D215" s="648"/>
      <c r="E215" s="648"/>
      <c r="F215" s="648"/>
      <c r="G215" s="648"/>
      <c r="H215" s="648"/>
      <c r="I215" s="648"/>
      <c r="J215" s="648"/>
      <c r="K215" s="648"/>
      <c r="L215" s="648"/>
      <c r="M215" s="612">
        <f t="shared" si="52"/>
        <v>0</v>
      </c>
      <c r="N215" s="612">
        <f t="shared" si="53"/>
        <v>0</v>
      </c>
      <c r="O215" s="612">
        <f>M215-'[2]4.3'!O215</f>
        <v>0</v>
      </c>
    </row>
    <row r="216" spans="1:15" ht="15">
      <c r="A216" s="675" t="s">
        <v>499</v>
      </c>
      <c r="B216" s="625"/>
      <c r="C216" s="676">
        <f>C214+C215</f>
        <v>23939</v>
      </c>
      <c r="D216" s="676">
        <f aca="true" t="shared" si="55" ref="D216:L216">D214+D215</f>
        <v>570</v>
      </c>
      <c r="E216" s="676">
        <f t="shared" si="55"/>
        <v>107</v>
      </c>
      <c r="F216" s="676">
        <f t="shared" si="55"/>
        <v>23262</v>
      </c>
      <c r="G216" s="676">
        <f t="shared" si="55"/>
        <v>0</v>
      </c>
      <c r="H216" s="676">
        <f t="shared" si="55"/>
        <v>0</v>
      </c>
      <c r="I216" s="676">
        <f t="shared" si="55"/>
        <v>0</v>
      </c>
      <c r="J216" s="676">
        <f t="shared" si="55"/>
        <v>0</v>
      </c>
      <c r="K216" s="676">
        <f t="shared" si="55"/>
        <v>0</v>
      </c>
      <c r="L216" s="676">
        <f t="shared" si="55"/>
        <v>0</v>
      </c>
      <c r="M216" s="612">
        <f t="shared" si="52"/>
        <v>23939</v>
      </c>
      <c r="N216" s="612">
        <f t="shared" si="53"/>
        <v>0</v>
      </c>
      <c r="O216" s="612">
        <f>M216-'[2]4.3'!O216</f>
        <v>0</v>
      </c>
    </row>
    <row r="217" spans="1:15" ht="15">
      <c r="A217" s="678" t="s">
        <v>722</v>
      </c>
      <c r="B217" s="623" t="s">
        <v>674</v>
      </c>
      <c r="C217" s="648"/>
      <c r="D217" s="648"/>
      <c r="E217" s="648"/>
      <c r="F217" s="648"/>
      <c r="G217" s="648"/>
      <c r="H217" s="648"/>
      <c r="I217" s="648"/>
      <c r="J217" s="648"/>
      <c r="K217" s="648"/>
      <c r="L217" s="649"/>
      <c r="M217" s="612">
        <f t="shared" si="52"/>
        <v>0</v>
      </c>
      <c r="N217" s="612">
        <f t="shared" si="53"/>
        <v>0</v>
      </c>
      <c r="O217" s="612">
        <f>M217-'[2]4.3'!O217</f>
        <v>0</v>
      </c>
    </row>
    <row r="218" spans="1:15" ht="15">
      <c r="A218" s="674" t="s">
        <v>48</v>
      </c>
      <c r="B218" s="613"/>
      <c r="C218" s="648">
        <f>SUM(D218:L218)</f>
        <v>20195</v>
      </c>
      <c r="D218" s="648">
        <v>570</v>
      </c>
      <c r="E218" s="648">
        <v>107</v>
      </c>
      <c r="F218" s="648">
        <v>19518</v>
      </c>
      <c r="G218" s="648"/>
      <c r="H218" s="648"/>
      <c r="I218" s="648"/>
      <c r="J218" s="648"/>
      <c r="K218" s="648"/>
      <c r="L218" s="649"/>
      <c r="M218" s="612">
        <f t="shared" si="52"/>
        <v>20195</v>
      </c>
      <c r="N218" s="612">
        <f t="shared" si="53"/>
        <v>0</v>
      </c>
      <c r="O218" s="612">
        <f>M218-'[2]4.3'!O218</f>
        <v>0</v>
      </c>
    </row>
    <row r="219" spans="1:15" ht="15">
      <c r="A219" s="674" t="s">
        <v>499</v>
      </c>
      <c r="B219" s="613"/>
      <c r="C219" s="648">
        <v>20195</v>
      </c>
      <c r="D219" s="648">
        <v>570</v>
      </c>
      <c r="E219" s="648">
        <v>107</v>
      </c>
      <c r="F219" s="648">
        <v>19518</v>
      </c>
      <c r="G219" s="648">
        <v>0</v>
      </c>
      <c r="H219" s="648">
        <v>0</v>
      </c>
      <c r="I219" s="648">
        <v>0</v>
      </c>
      <c r="J219" s="648">
        <v>0</v>
      </c>
      <c r="K219" s="648">
        <v>0</v>
      </c>
      <c r="L219" s="649">
        <v>0</v>
      </c>
      <c r="M219" s="612">
        <f t="shared" si="52"/>
        <v>20195</v>
      </c>
      <c r="N219" s="612">
        <f t="shared" si="53"/>
        <v>0</v>
      </c>
      <c r="O219" s="612">
        <f>M219-'[2]4.3'!O219</f>
        <v>0</v>
      </c>
    </row>
    <row r="220" spans="1:15" ht="15">
      <c r="A220" s="613" t="s">
        <v>676</v>
      </c>
      <c r="B220" s="613"/>
      <c r="C220" s="648">
        <v>0</v>
      </c>
      <c r="D220" s="648"/>
      <c r="E220" s="648"/>
      <c r="F220" s="648"/>
      <c r="G220" s="648"/>
      <c r="H220" s="648"/>
      <c r="I220" s="648"/>
      <c r="J220" s="648"/>
      <c r="K220" s="648"/>
      <c r="L220" s="649"/>
      <c r="M220" s="612">
        <f t="shared" si="52"/>
        <v>0</v>
      </c>
      <c r="N220" s="612">
        <f t="shared" si="53"/>
        <v>0</v>
      </c>
      <c r="O220" s="612">
        <f>M220-'[2]4.3'!O220</f>
        <v>0</v>
      </c>
    </row>
    <row r="221" spans="1:15" ht="15">
      <c r="A221" s="675" t="s">
        <v>499</v>
      </c>
      <c r="B221" s="625"/>
      <c r="C221" s="676">
        <f>C218+C220</f>
        <v>20195</v>
      </c>
      <c r="D221" s="676">
        <f aca="true" t="shared" si="56" ref="D221:L221">D218+D220</f>
        <v>570</v>
      </c>
      <c r="E221" s="676">
        <f t="shared" si="56"/>
        <v>107</v>
      </c>
      <c r="F221" s="676">
        <f t="shared" si="56"/>
        <v>19518</v>
      </c>
      <c r="G221" s="676">
        <f t="shared" si="56"/>
        <v>0</v>
      </c>
      <c r="H221" s="676">
        <f t="shared" si="56"/>
        <v>0</v>
      </c>
      <c r="I221" s="676">
        <f t="shared" si="56"/>
        <v>0</v>
      </c>
      <c r="J221" s="676">
        <f t="shared" si="56"/>
        <v>0</v>
      </c>
      <c r="K221" s="676">
        <f t="shared" si="56"/>
        <v>0</v>
      </c>
      <c r="L221" s="676">
        <f t="shared" si="56"/>
        <v>0</v>
      </c>
      <c r="M221" s="612">
        <f t="shared" si="52"/>
        <v>20195</v>
      </c>
      <c r="N221" s="612">
        <f t="shared" si="53"/>
        <v>0</v>
      </c>
      <c r="O221" s="612">
        <f>M221-'[2]4.3'!O221</f>
        <v>0</v>
      </c>
    </row>
    <row r="222" spans="1:15" ht="15">
      <c r="A222" s="678" t="s">
        <v>723</v>
      </c>
      <c r="B222" s="623" t="s">
        <v>674</v>
      </c>
      <c r="C222" s="648"/>
      <c r="D222" s="648"/>
      <c r="E222" s="648"/>
      <c r="F222" s="648"/>
      <c r="G222" s="648"/>
      <c r="H222" s="648"/>
      <c r="I222" s="648"/>
      <c r="J222" s="648"/>
      <c r="K222" s="648"/>
      <c r="L222" s="649"/>
      <c r="M222" s="612">
        <f t="shared" si="52"/>
        <v>0</v>
      </c>
      <c r="N222" s="612">
        <f t="shared" si="53"/>
        <v>0</v>
      </c>
      <c r="O222" s="612">
        <f>M222-'[2]4.3'!O222</f>
        <v>0</v>
      </c>
    </row>
    <row r="223" spans="1:15" ht="15">
      <c r="A223" s="674" t="s">
        <v>48</v>
      </c>
      <c r="B223" s="613"/>
      <c r="C223" s="648">
        <f>SUM(D223:L223)</f>
        <v>11656</v>
      </c>
      <c r="D223" s="648"/>
      <c r="E223" s="648"/>
      <c r="F223" s="648">
        <v>11656</v>
      </c>
      <c r="G223" s="648"/>
      <c r="H223" s="648"/>
      <c r="I223" s="648"/>
      <c r="J223" s="648"/>
      <c r="K223" s="648"/>
      <c r="L223" s="649"/>
      <c r="M223" s="612">
        <f t="shared" si="52"/>
        <v>11656</v>
      </c>
      <c r="N223" s="612">
        <f t="shared" si="53"/>
        <v>0</v>
      </c>
      <c r="O223" s="612">
        <f>M223-'[2]4.3'!O223</f>
        <v>0</v>
      </c>
    </row>
    <row r="224" spans="1:15" ht="15">
      <c r="A224" s="674" t="s">
        <v>499</v>
      </c>
      <c r="B224" s="613"/>
      <c r="C224" s="648">
        <v>11656</v>
      </c>
      <c r="D224" s="648">
        <v>0</v>
      </c>
      <c r="E224" s="648">
        <v>0</v>
      </c>
      <c r="F224" s="648">
        <v>11656</v>
      </c>
      <c r="G224" s="648">
        <v>0</v>
      </c>
      <c r="H224" s="648">
        <v>0</v>
      </c>
      <c r="I224" s="648">
        <v>0</v>
      </c>
      <c r="J224" s="648">
        <v>0</v>
      </c>
      <c r="K224" s="648">
        <v>0</v>
      </c>
      <c r="L224" s="649">
        <v>0</v>
      </c>
      <c r="M224" s="612">
        <f t="shared" si="52"/>
        <v>11656</v>
      </c>
      <c r="N224" s="612">
        <f t="shared" si="53"/>
        <v>0</v>
      </c>
      <c r="O224" s="612">
        <f>M224-'[2]4.3'!O224</f>
        <v>0</v>
      </c>
    </row>
    <row r="225" spans="1:15" ht="15">
      <c r="A225" s="613" t="s">
        <v>676</v>
      </c>
      <c r="B225" s="613"/>
      <c r="C225" s="648">
        <v>0</v>
      </c>
      <c r="D225" s="648"/>
      <c r="E225" s="648"/>
      <c r="F225" s="648"/>
      <c r="G225" s="648"/>
      <c r="H225" s="648"/>
      <c r="I225" s="648"/>
      <c r="J225" s="648"/>
      <c r="K225" s="648"/>
      <c r="L225" s="649"/>
      <c r="M225" s="612">
        <f t="shared" si="52"/>
        <v>0</v>
      </c>
      <c r="N225" s="612">
        <f t="shared" si="53"/>
        <v>0</v>
      </c>
      <c r="O225" s="612">
        <f>M225-'[2]4.3'!O225</f>
        <v>0</v>
      </c>
    </row>
    <row r="226" spans="1:15" ht="15">
      <c r="A226" s="675" t="s">
        <v>499</v>
      </c>
      <c r="B226" s="625"/>
      <c r="C226" s="676">
        <f>C223+C225</f>
        <v>11656</v>
      </c>
      <c r="D226" s="676">
        <f aca="true" t="shared" si="57" ref="D226:L226">D223+D225</f>
        <v>0</v>
      </c>
      <c r="E226" s="676">
        <f t="shared" si="57"/>
        <v>0</v>
      </c>
      <c r="F226" s="676">
        <f t="shared" si="57"/>
        <v>11656</v>
      </c>
      <c r="G226" s="676">
        <f t="shared" si="57"/>
        <v>0</v>
      </c>
      <c r="H226" s="676">
        <f t="shared" si="57"/>
        <v>0</v>
      </c>
      <c r="I226" s="676">
        <f t="shared" si="57"/>
        <v>0</v>
      </c>
      <c r="J226" s="676">
        <f t="shared" si="57"/>
        <v>0</v>
      </c>
      <c r="K226" s="676">
        <f t="shared" si="57"/>
        <v>0</v>
      </c>
      <c r="L226" s="676">
        <f t="shared" si="57"/>
        <v>0</v>
      </c>
      <c r="M226" s="612">
        <f t="shared" si="52"/>
        <v>11656</v>
      </c>
      <c r="N226" s="612">
        <f t="shared" si="53"/>
        <v>0</v>
      </c>
      <c r="O226" s="612">
        <f>M226-'[2]4.3'!O226</f>
        <v>0</v>
      </c>
    </row>
    <row r="227" spans="1:15" ht="15">
      <c r="A227" s="678" t="s">
        <v>724</v>
      </c>
      <c r="B227" s="623" t="s">
        <v>674</v>
      </c>
      <c r="C227" s="648"/>
      <c r="D227" s="648"/>
      <c r="E227" s="648"/>
      <c r="F227" s="648"/>
      <c r="G227" s="648"/>
      <c r="H227" s="648"/>
      <c r="I227" s="648"/>
      <c r="J227" s="648"/>
      <c r="K227" s="648"/>
      <c r="L227" s="649"/>
      <c r="M227" s="612">
        <f t="shared" si="52"/>
        <v>0</v>
      </c>
      <c r="N227" s="612">
        <f t="shared" si="53"/>
        <v>0</v>
      </c>
      <c r="O227" s="612">
        <f>M227-'[2]4.3'!O227</f>
        <v>0</v>
      </c>
    </row>
    <row r="228" spans="1:15" ht="15">
      <c r="A228" s="674" t="s">
        <v>48</v>
      </c>
      <c r="B228" s="613"/>
      <c r="C228" s="648">
        <f>SUM(D228:L228)</f>
        <v>6291</v>
      </c>
      <c r="D228" s="648">
        <v>990</v>
      </c>
      <c r="E228" s="648">
        <v>185</v>
      </c>
      <c r="F228" s="648">
        <v>5116</v>
      </c>
      <c r="G228" s="648"/>
      <c r="H228" s="648"/>
      <c r="I228" s="648"/>
      <c r="J228" s="648"/>
      <c r="K228" s="648"/>
      <c r="L228" s="649"/>
      <c r="M228" s="612">
        <f t="shared" si="52"/>
        <v>6291</v>
      </c>
      <c r="N228" s="612">
        <f t="shared" si="53"/>
        <v>0</v>
      </c>
      <c r="O228" s="612">
        <f>M228-'[2]4.3'!O228</f>
        <v>0</v>
      </c>
    </row>
    <row r="229" spans="1:15" ht="15">
      <c r="A229" s="674" t="s">
        <v>499</v>
      </c>
      <c r="B229" s="613"/>
      <c r="C229" s="648">
        <v>6291</v>
      </c>
      <c r="D229" s="648">
        <v>990</v>
      </c>
      <c r="E229" s="648">
        <v>185</v>
      </c>
      <c r="F229" s="648">
        <v>5116</v>
      </c>
      <c r="G229" s="648">
        <v>0</v>
      </c>
      <c r="H229" s="648">
        <v>0</v>
      </c>
      <c r="I229" s="648">
        <v>0</v>
      </c>
      <c r="J229" s="648">
        <v>0</v>
      </c>
      <c r="K229" s="648">
        <v>0</v>
      </c>
      <c r="L229" s="649">
        <v>0</v>
      </c>
      <c r="M229" s="612">
        <f t="shared" si="52"/>
        <v>6291</v>
      </c>
      <c r="N229" s="612">
        <f t="shared" si="53"/>
        <v>0</v>
      </c>
      <c r="O229" s="612">
        <f>M229-'[2]4.3'!O229</f>
        <v>0</v>
      </c>
    </row>
    <row r="230" spans="1:15" ht="15">
      <c r="A230" s="613" t="s">
        <v>676</v>
      </c>
      <c r="B230" s="613"/>
      <c r="C230" s="648">
        <v>0</v>
      </c>
      <c r="D230" s="648"/>
      <c r="E230" s="648"/>
      <c r="F230" s="648"/>
      <c r="G230" s="648"/>
      <c r="H230" s="648"/>
      <c r="I230" s="648"/>
      <c r="J230" s="648"/>
      <c r="K230" s="648"/>
      <c r="L230" s="649"/>
      <c r="M230" s="612">
        <f t="shared" si="52"/>
        <v>0</v>
      </c>
      <c r="N230" s="612">
        <f t="shared" si="53"/>
        <v>0</v>
      </c>
      <c r="O230" s="612">
        <f>M230-'[2]4.3'!O230</f>
        <v>0</v>
      </c>
    </row>
    <row r="231" spans="1:15" ht="15">
      <c r="A231" s="675" t="s">
        <v>499</v>
      </c>
      <c r="B231" s="625"/>
      <c r="C231" s="676">
        <f>C228+C230</f>
        <v>6291</v>
      </c>
      <c r="D231" s="676">
        <f aca="true" t="shared" si="58" ref="D231:L231">D228+D230</f>
        <v>990</v>
      </c>
      <c r="E231" s="676">
        <f t="shared" si="58"/>
        <v>185</v>
      </c>
      <c r="F231" s="676">
        <f t="shared" si="58"/>
        <v>5116</v>
      </c>
      <c r="G231" s="676">
        <f t="shared" si="58"/>
        <v>0</v>
      </c>
      <c r="H231" s="676">
        <f t="shared" si="58"/>
        <v>0</v>
      </c>
      <c r="I231" s="676">
        <f t="shared" si="58"/>
        <v>0</v>
      </c>
      <c r="J231" s="676">
        <f t="shared" si="58"/>
        <v>0</v>
      </c>
      <c r="K231" s="676">
        <f t="shared" si="58"/>
        <v>0</v>
      </c>
      <c r="L231" s="676">
        <f t="shared" si="58"/>
        <v>0</v>
      </c>
      <c r="M231" s="612">
        <f t="shared" si="52"/>
        <v>6291</v>
      </c>
      <c r="N231" s="612">
        <f t="shared" si="53"/>
        <v>0</v>
      </c>
      <c r="O231" s="612">
        <f>M231-'[2]4.3'!O231</f>
        <v>0</v>
      </c>
    </row>
    <row r="232" spans="1:15" ht="15">
      <c r="A232" s="678" t="s">
        <v>725</v>
      </c>
      <c r="B232" s="623" t="s">
        <v>674</v>
      </c>
      <c r="C232" s="648"/>
      <c r="D232" s="648"/>
      <c r="E232" s="648"/>
      <c r="F232" s="648"/>
      <c r="G232" s="648"/>
      <c r="H232" s="648"/>
      <c r="I232" s="648"/>
      <c r="J232" s="648"/>
      <c r="K232" s="648"/>
      <c r="L232" s="649"/>
      <c r="M232" s="612">
        <f t="shared" si="52"/>
        <v>0</v>
      </c>
      <c r="N232" s="612">
        <f t="shared" si="53"/>
        <v>0</v>
      </c>
      <c r="O232" s="612">
        <f>M232-'[2]4.3'!O232</f>
        <v>0</v>
      </c>
    </row>
    <row r="233" spans="1:15" ht="15">
      <c r="A233" s="674" t="s">
        <v>48</v>
      </c>
      <c r="B233" s="613"/>
      <c r="C233" s="648">
        <f>SUM(D233:L233)</f>
        <v>39</v>
      </c>
      <c r="D233" s="648"/>
      <c r="E233" s="648"/>
      <c r="F233" s="648">
        <v>39</v>
      </c>
      <c r="G233" s="648"/>
      <c r="H233" s="648"/>
      <c r="I233" s="648"/>
      <c r="J233" s="648"/>
      <c r="K233" s="648"/>
      <c r="L233" s="649"/>
      <c r="M233" s="612">
        <f t="shared" si="52"/>
        <v>39</v>
      </c>
      <c r="N233" s="612">
        <f t="shared" si="53"/>
        <v>0</v>
      </c>
      <c r="O233" s="612">
        <f>M233-'[2]4.3'!O233</f>
        <v>0</v>
      </c>
    </row>
    <row r="234" spans="1:15" ht="15">
      <c r="A234" s="674" t="s">
        <v>499</v>
      </c>
      <c r="B234" s="613"/>
      <c r="C234" s="648">
        <v>39</v>
      </c>
      <c r="D234" s="648">
        <v>0</v>
      </c>
      <c r="E234" s="648">
        <v>0</v>
      </c>
      <c r="F234" s="648">
        <v>39</v>
      </c>
      <c r="G234" s="648">
        <v>0</v>
      </c>
      <c r="H234" s="648">
        <v>0</v>
      </c>
      <c r="I234" s="648">
        <v>0</v>
      </c>
      <c r="J234" s="648">
        <v>0</v>
      </c>
      <c r="K234" s="648">
        <v>0</v>
      </c>
      <c r="L234" s="649">
        <v>0</v>
      </c>
      <c r="M234" s="612">
        <f t="shared" si="52"/>
        <v>39</v>
      </c>
      <c r="N234" s="612">
        <f t="shared" si="53"/>
        <v>0</v>
      </c>
      <c r="O234" s="612">
        <f>M234-'[2]4.3'!O234</f>
        <v>0</v>
      </c>
    </row>
    <row r="235" spans="1:15" ht="15">
      <c r="A235" s="613" t="s">
        <v>676</v>
      </c>
      <c r="B235" s="613"/>
      <c r="C235" s="648">
        <v>0</v>
      </c>
      <c r="D235" s="648"/>
      <c r="E235" s="648"/>
      <c r="F235" s="648"/>
      <c r="G235" s="648"/>
      <c r="H235" s="648"/>
      <c r="I235" s="648"/>
      <c r="J235" s="648"/>
      <c r="K235" s="648"/>
      <c r="L235" s="649"/>
      <c r="M235" s="612">
        <f t="shared" si="52"/>
        <v>0</v>
      </c>
      <c r="N235" s="612">
        <f t="shared" si="53"/>
        <v>0</v>
      </c>
      <c r="O235" s="612">
        <f>M235-'[2]4.3'!O235</f>
        <v>0</v>
      </c>
    </row>
    <row r="236" spans="1:15" ht="15">
      <c r="A236" s="675" t="s">
        <v>499</v>
      </c>
      <c r="B236" s="625"/>
      <c r="C236" s="676">
        <f>C233+C235</f>
        <v>39</v>
      </c>
      <c r="D236" s="676">
        <f aca="true" t="shared" si="59" ref="D236:L236">D233+D235</f>
        <v>0</v>
      </c>
      <c r="E236" s="676">
        <f t="shared" si="59"/>
        <v>0</v>
      </c>
      <c r="F236" s="676">
        <f t="shared" si="59"/>
        <v>39</v>
      </c>
      <c r="G236" s="676">
        <f t="shared" si="59"/>
        <v>0</v>
      </c>
      <c r="H236" s="676">
        <f t="shared" si="59"/>
        <v>0</v>
      </c>
      <c r="I236" s="676">
        <f t="shared" si="59"/>
        <v>0</v>
      </c>
      <c r="J236" s="676">
        <f t="shared" si="59"/>
        <v>0</v>
      </c>
      <c r="K236" s="676">
        <f t="shared" si="59"/>
        <v>0</v>
      </c>
      <c r="L236" s="676">
        <f t="shared" si="59"/>
        <v>0</v>
      </c>
      <c r="M236" s="612">
        <f t="shared" si="52"/>
        <v>39</v>
      </c>
      <c r="N236" s="612">
        <f t="shared" si="53"/>
        <v>0</v>
      </c>
      <c r="O236" s="612">
        <f>M236-'[2]4.3'!O236</f>
        <v>0</v>
      </c>
    </row>
    <row r="237" spans="1:15" ht="15">
      <c r="A237" s="678" t="s">
        <v>726</v>
      </c>
      <c r="B237" s="623" t="s">
        <v>674</v>
      </c>
      <c r="C237" s="648"/>
      <c r="D237" s="648"/>
      <c r="E237" s="648"/>
      <c r="F237" s="648"/>
      <c r="G237" s="648"/>
      <c r="H237" s="648"/>
      <c r="I237" s="648"/>
      <c r="J237" s="648"/>
      <c r="K237" s="648"/>
      <c r="L237" s="649"/>
      <c r="M237" s="612">
        <f t="shared" si="52"/>
        <v>0</v>
      </c>
      <c r="N237" s="612">
        <f t="shared" si="53"/>
        <v>0</v>
      </c>
      <c r="O237" s="612">
        <f>M237-'[2]4.3'!O237</f>
        <v>0</v>
      </c>
    </row>
    <row r="238" spans="1:15" ht="15">
      <c r="A238" s="674" t="s">
        <v>48</v>
      </c>
      <c r="B238" s="613"/>
      <c r="C238" s="648">
        <f>SUM(D238:L238)</f>
        <v>1956</v>
      </c>
      <c r="D238" s="648"/>
      <c r="E238" s="648"/>
      <c r="F238" s="648">
        <v>1956</v>
      </c>
      <c r="G238" s="648"/>
      <c r="H238" s="648"/>
      <c r="I238" s="648"/>
      <c r="J238" s="648"/>
      <c r="K238" s="648"/>
      <c r="L238" s="649"/>
      <c r="M238" s="612">
        <f t="shared" si="52"/>
        <v>1956</v>
      </c>
      <c r="N238" s="612">
        <f t="shared" si="53"/>
        <v>0</v>
      </c>
      <c r="O238" s="612">
        <f>M238-'[2]4.3'!O238</f>
        <v>0</v>
      </c>
    </row>
    <row r="239" spans="1:15" ht="15">
      <c r="A239" s="674" t="s">
        <v>499</v>
      </c>
      <c r="B239" s="613"/>
      <c r="C239" s="648">
        <v>1956</v>
      </c>
      <c r="D239" s="648">
        <v>0</v>
      </c>
      <c r="E239" s="648">
        <v>0</v>
      </c>
      <c r="F239" s="648">
        <v>1956</v>
      </c>
      <c r="G239" s="648">
        <v>0</v>
      </c>
      <c r="H239" s="648">
        <v>0</v>
      </c>
      <c r="I239" s="648">
        <v>0</v>
      </c>
      <c r="J239" s="648">
        <v>0</v>
      </c>
      <c r="K239" s="648">
        <v>0</v>
      </c>
      <c r="L239" s="649">
        <v>0</v>
      </c>
      <c r="M239" s="612">
        <f t="shared" si="52"/>
        <v>1956</v>
      </c>
      <c r="N239" s="612">
        <f t="shared" si="53"/>
        <v>0</v>
      </c>
      <c r="O239" s="612">
        <f>M239-'[2]4.3'!O239</f>
        <v>0</v>
      </c>
    </row>
    <row r="240" spans="1:15" ht="15">
      <c r="A240" s="613" t="s">
        <v>676</v>
      </c>
      <c r="B240" s="613"/>
      <c r="C240" s="648">
        <v>0</v>
      </c>
      <c r="D240" s="648"/>
      <c r="E240" s="648"/>
      <c r="F240" s="648"/>
      <c r="G240" s="648"/>
      <c r="H240" s="648"/>
      <c r="I240" s="648"/>
      <c r="J240" s="648"/>
      <c r="K240" s="648"/>
      <c r="L240" s="649"/>
      <c r="M240" s="612">
        <f t="shared" si="52"/>
        <v>0</v>
      </c>
      <c r="N240" s="612">
        <f t="shared" si="53"/>
        <v>0</v>
      </c>
      <c r="O240" s="612">
        <f>M240-'[2]4.3'!O240</f>
        <v>0</v>
      </c>
    </row>
    <row r="241" spans="1:15" ht="15">
      <c r="A241" s="675" t="s">
        <v>499</v>
      </c>
      <c r="B241" s="625"/>
      <c r="C241" s="676">
        <f>C238+C240</f>
        <v>1956</v>
      </c>
      <c r="D241" s="676">
        <f aca="true" t="shared" si="60" ref="D241:L241">D238+D240</f>
        <v>0</v>
      </c>
      <c r="E241" s="676">
        <f t="shared" si="60"/>
        <v>0</v>
      </c>
      <c r="F241" s="676">
        <f t="shared" si="60"/>
        <v>1956</v>
      </c>
      <c r="G241" s="676">
        <f t="shared" si="60"/>
        <v>0</v>
      </c>
      <c r="H241" s="676">
        <f t="shared" si="60"/>
        <v>0</v>
      </c>
      <c r="I241" s="676">
        <f t="shared" si="60"/>
        <v>0</v>
      </c>
      <c r="J241" s="676">
        <f t="shared" si="60"/>
        <v>0</v>
      </c>
      <c r="K241" s="676">
        <f t="shared" si="60"/>
        <v>0</v>
      </c>
      <c r="L241" s="676">
        <f t="shared" si="60"/>
        <v>0</v>
      </c>
      <c r="M241" s="612">
        <f t="shared" si="52"/>
        <v>1956</v>
      </c>
      <c r="N241" s="612">
        <f t="shared" si="53"/>
        <v>0</v>
      </c>
      <c r="O241" s="612">
        <f>M241-'[2]4.3'!O241</f>
        <v>0</v>
      </c>
    </row>
    <row r="242" spans="1:15" s="655" customFormat="1" ht="15">
      <c r="A242" s="678" t="s">
        <v>727</v>
      </c>
      <c r="B242" s="628"/>
      <c r="C242" s="628"/>
      <c r="D242" s="648"/>
      <c r="E242" s="648"/>
      <c r="F242" s="648"/>
      <c r="G242" s="648"/>
      <c r="H242" s="648"/>
      <c r="I242" s="648"/>
      <c r="J242" s="648"/>
      <c r="K242" s="648"/>
      <c r="L242" s="649"/>
      <c r="M242" s="612">
        <f t="shared" si="52"/>
        <v>0</v>
      </c>
      <c r="N242" s="612">
        <f t="shared" si="53"/>
        <v>0</v>
      </c>
      <c r="O242" s="612">
        <f>M242-'[2]4.3'!O242</f>
        <v>0</v>
      </c>
    </row>
    <row r="243" spans="1:15" s="660" customFormat="1" ht="15">
      <c r="A243" s="690" t="s">
        <v>48</v>
      </c>
      <c r="B243" s="657"/>
      <c r="C243" s="691">
        <f>C13+C19+C25+C30+C45+C60+C65+C99+C105</f>
        <v>1339560</v>
      </c>
      <c r="D243" s="691">
        <f aca="true" t="shared" si="61" ref="D243:L244">D13+D19+D25+D30+D45+D60+D65+D99+D105</f>
        <v>607644</v>
      </c>
      <c r="E243" s="691">
        <f t="shared" si="61"/>
        <v>117130</v>
      </c>
      <c r="F243" s="691">
        <f t="shared" si="61"/>
        <v>562542</v>
      </c>
      <c r="G243" s="691">
        <f t="shared" si="61"/>
        <v>120</v>
      </c>
      <c r="H243" s="691">
        <f t="shared" si="61"/>
        <v>27300</v>
      </c>
      <c r="I243" s="691">
        <f t="shared" si="61"/>
        <v>24824</v>
      </c>
      <c r="J243" s="691">
        <f t="shared" si="61"/>
        <v>0</v>
      </c>
      <c r="K243" s="691">
        <f t="shared" si="61"/>
        <v>0</v>
      </c>
      <c r="L243" s="691">
        <f t="shared" si="61"/>
        <v>0</v>
      </c>
      <c r="M243" s="612">
        <f aca="true" t="shared" si="62" ref="M243:M259">SUM(D243:L243)</f>
        <v>1339560</v>
      </c>
      <c r="N243" s="612">
        <f t="shared" si="53"/>
        <v>0</v>
      </c>
      <c r="O243" s="612">
        <f>M243-'[2]4.3'!O243</f>
        <v>0</v>
      </c>
    </row>
    <row r="244" spans="1:15" s="660" customFormat="1" ht="15">
      <c r="A244" s="690" t="s">
        <v>499</v>
      </c>
      <c r="B244" s="657"/>
      <c r="C244" s="691">
        <f>C14+C20+C26+C31+C46+C61+C66+C100+C106</f>
        <v>1357774</v>
      </c>
      <c r="D244" s="691">
        <f t="shared" si="61"/>
        <v>610126</v>
      </c>
      <c r="E244" s="691">
        <f t="shared" si="61"/>
        <v>117611</v>
      </c>
      <c r="F244" s="691">
        <f t="shared" si="61"/>
        <v>577095</v>
      </c>
      <c r="G244" s="691">
        <f t="shared" si="61"/>
        <v>120</v>
      </c>
      <c r="H244" s="691">
        <f t="shared" si="61"/>
        <v>27300</v>
      </c>
      <c r="I244" s="691">
        <f t="shared" si="61"/>
        <v>25522</v>
      </c>
      <c r="J244" s="691">
        <f t="shared" si="61"/>
        <v>0</v>
      </c>
      <c r="K244" s="691">
        <f t="shared" si="61"/>
        <v>0</v>
      </c>
      <c r="L244" s="691">
        <f t="shared" si="61"/>
        <v>0</v>
      </c>
      <c r="M244" s="612">
        <f t="shared" si="62"/>
        <v>1357774</v>
      </c>
      <c r="N244" s="612">
        <f t="shared" si="53"/>
        <v>0</v>
      </c>
      <c r="O244" s="612">
        <f>M244-'[2]4.3'!O244</f>
        <v>0</v>
      </c>
    </row>
    <row r="245" spans="1:15" s="660" customFormat="1" ht="15">
      <c r="A245" s="656" t="s">
        <v>676</v>
      </c>
      <c r="B245" s="657"/>
      <c r="C245" s="692">
        <f>C16+C22+C27+C32+C47+C62+C67+C102+C107</f>
        <v>79938</v>
      </c>
      <c r="D245" s="692">
        <f aca="true" t="shared" si="63" ref="D245:L246">D16+D22+D27+D32+D47+D62+D67+D102+D107</f>
        <v>5659</v>
      </c>
      <c r="E245" s="692">
        <f t="shared" si="63"/>
        <v>966</v>
      </c>
      <c r="F245" s="692">
        <f t="shared" si="63"/>
        <v>6976</v>
      </c>
      <c r="G245" s="692">
        <f t="shared" si="63"/>
        <v>0</v>
      </c>
      <c r="H245" s="692">
        <f t="shared" si="63"/>
        <v>150</v>
      </c>
      <c r="I245" s="692">
        <f t="shared" si="63"/>
        <v>66187</v>
      </c>
      <c r="J245" s="692">
        <f t="shared" si="63"/>
        <v>0</v>
      </c>
      <c r="K245" s="692">
        <f t="shared" si="63"/>
        <v>0</v>
      </c>
      <c r="L245" s="692">
        <f t="shared" si="63"/>
        <v>0</v>
      </c>
      <c r="M245" s="612">
        <f t="shared" si="62"/>
        <v>79938</v>
      </c>
      <c r="N245" s="612">
        <f t="shared" si="53"/>
        <v>0</v>
      </c>
      <c r="O245" s="612">
        <f>M245-'[2]4.3'!O245</f>
        <v>0</v>
      </c>
    </row>
    <row r="246" spans="1:15" s="661" customFormat="1" ht="15">
      <c r="A246" s="693" t="s">
        <v>499</v>
      </c>
      <c r="B246" s="694"/>
      <c r="C246" s="695">
        <f>C17+C23+C28+C33+C48+C63+C68+C103+C108</f>
        <v>1437712</v>
      </c>
      <c r="D246" s="695">
        <f t="shared" si="63"/>
        <v>615785</v>
      </c>
      <c r="E246" s="695">
        <f t="shared" si="63"/>
        <v>118577</v>
      </c>
      <c r="F246" s="695">
        <f t="shared" si="63"/>
        <v>584071</v>
      </c>
      <c r="G246" s="695">
        <f t="shared" si="63"/>
        <v>120</v>
      </c>
      <c r="H246" s="695">
        <f t="shared" si="63"/>
        <v>27450</v>
      </c>
      <c r="I246" s="695">
        <f t="shared" si="63"/>
        <v>91709</v>
      </c>
      <c r="J246" s="695">
        <f t="shared" si="63"/>
        <v>0</v>
      </c>
      <c r="K246" s="695">
        <f t="shared" si="63"/>
        <v>0</v>
      </c>
      <c r="L246" s="695">
        <f t="shared" si="63"/>
        <v>0</v>
      </c>
      <c r="M246" s="612">
        <f t="shared" si="62"/>
        <v>1437712</v>
      </c>
      <c r="N246" s="612">
        <f t="shared" si="53"/>
        <v>0</v>
      </c>
      <c r="O246" s="612">
        <f>M246-'[2]4.3'!O246</f>
        <v>0</v>
      </c>
    </row>
    <row r="247" spans="1:15" ht="15">
      <c r="A247" s="696" t="s">
        <v>167</v>
      </c>
      <c r="B247" s="665"/>
      <c r="C247" s="666"/>
      <c r="D247" s="666"/>
      <c r="E247" s="666"/>
      <c r="F247" s="666"/>
      <c r="G247" s="666"/>
      <c r="H247" s="666"/>
      <c r="I247" s="666"/>
      <c r="J247" s="666"/>
      <c r="K247" s="666"/>
      <c r="L247" s="697"/>
      <c r="M247" s="612">
        <f t="shared" si="62"/>
        <v>0</v>
      </c>
      <c r="N247" s="612">
        <f t="shared" si="53"/>
        <v>0</v>
      </c>
      <c r="O247" s="612">
        <f>M247-'[2]4.3'!O247</f>
        <v>0</v>
      </c>
    </row>
    <row r="248" spans="1:15" ht="15">
      <c r="A248" s="674" t="s">
        <v>48</v>
      </c>
      <c r="B248" s="665"/>
      <c r="C248" s="666">
        <f>C13+C19+C25+C30+C60+C75+C80+C86+C94+C99+C110+C116+C127+C132+C137+C142+C147+C152+C157+C162+C167+C172+C177+C192+C198+C203+C213+C218+C223+C228+C233+C238</f>
        <v>945682</v>
      </c>
      <c r="D248" s="666">
        <f aca="true" t="shared" si="64" ref="D248:L249">D13+D19+D25+D30+D60+D75+D80+D86+D94+D99+D110+D116+D127+D132+D137+D142+D147+D152+D157+D162+D167+D172+D177+D192+D198+D203+D213+D218+D223+D228+D233+D238</f>
        <v>450630</v>
      </c>
      <c r="E248" s="666">
        <f t="shared" si="64"/>
        <v>86296</v>
      </c>
      <c r="F248" s="666">
        <f t="shared" si="64"/>
        <v>365376</v>
      </c>
      <c r="G248" s="666">
        <f t="shared" si="64"/>
        <v>0</v>
      </c>
      <c r="H248" s="666">
        <f t="shared" si="64"/>
        <v>27300</v>
      </c>
      <c r="I248" s="666">
        <f t="shared" si="64"/>
        <v>16080</v>
      </c>
      <c r="J248" s="666">
        <f t="shared" si="64"/>
        <v>0</v>
      </c>
      <c r="K248" s="666">
        <f t="shared" si="64"/>
        <v>0</v>
      </c>
      <c r="L248" s="666">
        <f t="shared" si="64"/>
        <v>0</v>
      </c>
      <c r="M248" s="612">
        <f t="shared" si="62"/>
        <v>945682</v>
      </c>
      <c r="N248" s="612">
        <f t="shared" si="53"/>
        <v>0</v>
      </c>
      <c r="O248" s="612">
        <f>M248-'[2]4.3'!O248</f>
        <v>0</v>
      </c>
    </row>
    <row r="249" spans="1:15" ht="15">
      <c r="A249" s="674" t="s">
        <v>499</v>
      </c>
      <c r="B249" s="665"/>
      <c r="C249" s="666">
        <f>C14+C20+C26+C31+C61+C76+C81+C87+C95+C100+C111+C117+C128+C133+C138+C143+C148+C153+C158+C163+C168+C173+C178+C193+C199+C204+C214+C219+C224+C229+C234+C239</f>
        <v>957578</v>
      </c>
      <c r="D249" s="666">
        <f t="shared" si="64"/>
        <v>453112</v>
      </c>
      <c r="E249" s="666">
        <f t="shared" si="64"/>
        <v>86777</v>
      </c>
      <c r="F249" s="666">
        <f t="shared" si="64"/>
        <v>373611</v>
      </c>
      <c r="G249" s="666">
        <f t="shared" si="64"/>
        <v>0</v>
      </c>
      <c r="H249" s="666">
        <f t="shared" si="64"/>
        <v>27300</v>
      </c>
      <c r="I249" s="666">
        <f t="shared" si="64"/>
        <v>16778</v>
      </c>
      <c r="J249" s="666">
        <f t="shared" si="64"/>
        <v>0</v>
      </c>
      <c r="K249" s="666">
        <f t="shared" si="64"/>
        <v>0</v>
      </c>
      <c r="L249" s="666">
        <f t="shared" si="64"/>
        <v>0</v>
      </c>
      <c r="M249" s="612">
        <f t="shared" si="62"/>
        <v>957578</v>
      </c>
      <c r="N249" s="612">
        <f t="shared" si="53"/>
        <v>0</v>
      </c>
      <c r="O249" s="612">
        <f>M249-'[2]4.3'!O249</f>
        <v>0</v>
      </c>
    </row>
    <row r="250" spans="1:15" ht="15">
      <c r="A250" s="613" t="s">
        <v>676</v>
      </c>
      <c r="B250" s="665"/>
      <c r="C250" s="666">
        <f aca="true" t="shared" si="65" ref="C250:L251">C16+C22+C27+C32+C62+C77+C83+C91+C96+C102+C113+C119+C129+C134+C139+C144+C149+C154+C159+C164+C169+C174+C179+C195+C200+C205+C215+C220+C225+C230+C235+C240</f>
        <v>79938</v>
      </c>
      <c r="D250" s="666">
        <f t="shared" si="65"/>
        <v>5659</v>
      </c>
      <c r="E250" s="666">
        <f t="shared" si="65"/>
        <v>966</v>
      </c>
      <c r="F250" s="666">
        <f t="shared" si="65"/>
        <v>6976</v>
      </c>
      <c r="G250" s="666">
        <f t="shared" si="65"/>
        <v>0</v>
      </c>
      <c r="H250" s="666">
        <f t="shared" si="65"/>
        <v>150</v>
      </c>
      <c r="I250" s="666">
        <f t="shared" si="65"/>
        <v>66187</v>
      </c>
      <c r="J250" s="666">
        <f t="shared" si="65"/>
        <v>0</v>
      </c>
      <c r="K250" s="666">
        <f t="shared" si="65"/>
        <v>0</v>
      </c>
      <c r="L250" s="666">
        <f t="shared" si="65"/>
        <v>0</v>
      </c>
      <c r="M250" s="612">
        <f t="shared" si="62"/>
        <v>79938</v>
      </c>
      <c r="N250" s="612">
        <f t="shared" si="53"/>
        <v>0</v>
      </c>
      <c r="O250" s="612">
        <f>M250-'[2]4.3'!O250</f>
        <v>0</v>
      </c>
    </row>
    <row r="251" spans="1:15" ht="15">
      <c r="A251" s="675" t="s">
        <v>499</v>
      </c>
      <c r="B251" s="625"/>
      <c r="C251" s="667">
        <f t="shared" si="65"/>
        <v>1037516</v>
      </c>
      <c r="D251" s="667">
        <f t="shared" si="65"/>
        <v>458771</v>
      </c>
      <c r="E251" s="667">
        <f t="shared" si="65"/>
        <v>87743</v>
      </c>
      <c r="F251" s="667">
        <f t="shared" si="65"/>
        <v>380587</v>
      </c>
      <c r="G251" s="667">
        <f t="shared" si="65"/>
        <v>0</v>
      </c>
      <c r="H251" s="667">
        <f t="shared" si="65"/>
        <v>27450</v>
      </c>
      <c r="I251" s="667">
        <f t="shared" si="65"/>
        <v>82965</v>
      </c>
      <c r="J251" s="667">
        <f t="shared" si="65"/>
        <v>0</v>
      </c>
      <c r="K251" s="667">
        <f t="shared" si="65"/>
        <v>0</v>
      </c>
      <c r="L251" s="667">
        <f t="shared" si="65"/>
        <v>0</v>
      </c>
      <c r="M251" s="612">
        <f t="shared" si="62"/>
        <v>1037516</v>
      </c>
      <c r="N251" s="612">
        <f t="shared" si="53"/>
        <v>0</v>
      </c>
      <c r="O251" s="612">
        <f>M251-'[2]4.3'!O251</f>
        <v>0</v>
      </c>
    </row>
    <row r="252" spans="1:15" ht="15">
      <c r="A252" s="696" t="s">
        <v>168</v>
      </c>
      <c r="B252" s="665"/>
      <c r="C252" s="666"/>
      <c r="D252" s="666"/>
      <c r="E252" s="666"/>
      <c r="F252" s="666"/>
      <c r="G252" s="666"/>
      <c r="H252" s="666"/>
      <c r="I252" s="666"/>
      <c r="J252" s="666"/>
      <c r="K252" s="666"/>
      <c r="L252" s="697"/>
      <c r="M252" s="612">
        <f t="shared" si="62"/>
        <v>0</v>
      </c>
      <c r="N252" s="612">
        <f t="shared" si="53"/>
        <v>0</v>
      </c>
      <c r="O252" s="612">
        <f>M252-'[2]4.3'!O252</f>
        <v>0</v>
      </c>
    </row>
    <row r="253" spans="1:15" ht="15">
      <c r="A253" s="674" t="s">
        <v>48</v>
      </c>
      <c r="B253" s="665"/>
      <c r="C253" s="666">
        <f>C45+C70+C182+C187+C208</f>
        <v>393878</v>
      </c>
      <c r="D253" s="666">
        <f aca="true" t="shared" si="66" ref="D253:L256">D45+D70+D182+D187+D208</f>
        <v>157014</v>
      </c>
      <c r="E253" s="666">
        <f t="shared" si="66"/>
        <v>30834</v>
      </c>
      <c r="F253" s="666">
        <f t="shared" si="66"/>
        <v>197166</v>
      </c>
      <c r="G253" s="666">
        <f t="shared" si="66"/>
        <v>120</v>
      </c>
      <c r="H253" s="666">
        <f t="shared" si="66"/>
        <v>0</v>
      </c>
      <c r="I253" s="666">
        <f t="shared" si="66"/>
        <v>8744</v>
      </c>
      <c r="J253" s="666">
        <f t="shared" si="66"/>
        <v>0</v>
      </c>
      <c r="K253" s="666">
        <f t="shared" si="66"/>
        <v>0</v>
      </c>
      <c r="L253" s="666">
        <f t="shared" si="66"/>
        <v>0</v>
      </c>
      <c r="M253" s="612">
        <f t="shared" si="62"/>
        <v>393878</v>
      </c>
      <c r="N253" s="612">
        <f t="shared" si="53"/>
        <v>0</v>
      </c>
      <c r="O253" s="612">
        <f>M253-'[2]4.3'!O253</f>
        <v>0</v>
      </c>
    </row>
    <row r="254" spans="1:15" ht="15">
      <c r="A254" s="674" t="s">
        <v>499</v>
      </c>
      <c r="B254" s="665"/>
      <c r="C254" s="666">
        <f>C46+C71+C183+C188+C209</f>
        <v>400196</v>
      </c>
      <c r="D254" s="666">
        <f t="shared" si="66"/>
        <v>157014</v>
      </c>
      <c r="E254" s="666">
        <f t="shared" si="66"/>
        <v>30834</v>
      </c>
      <c r="F254" s="666">
        <f t="shared" si="66"/>
        <v>203484</v>
      </c>
      <c r="G254" s="666">
        <f t="shared" si="66"/>
        <v>120</v>
      </c>
      <c r="H254" s="666">
        <f t="shared" si="66"/>
        <v>0</v>
      </c>
      <c r="I254" s="666">
        <f t="shared" si="66"/>
        <v>8744</v>
      </c>
      <c r="J254" s="666">
        <f t="shared" si="66"/>
        <v>0</v>
      </c>
      <c r="K254" s="666">
        <f t="shared" si="66"/>
        <v>0</v>
      </c>
      <c r="L254" s="666">
        <f t="shared" si="66"/>
        <v>0</v>
      </c>
      <c r="M254" s="612">
        <f t="shared" si="62"/>
        <v>400196</v>
      </c>
      <c r="N254" s="612">
        <f t="shared" si="53"/>
        <v>0</v>
      </c>
      <c r="O254" s="612">
        <f>M254-'[2]4.3'!O254</f>
        <v>0</v>
      </c>
    </row>
    <row r="255" spans="1:15" ht="15">
      <c r="A255" s="613" t="s">
        <v>676</v>
      </c>
      <c r="B255" s="665"/>
      <c r="C255" s="666">
        <f>C47+C72+C184+C189+C210</f>
        <v>0</v>
      </c>
      <c r="D255" s="666">
        <f t="shared" si="66"/>
        <v>0</v>
      </c>
      <c r="E255" s="666">
        <f t="shared" si="66"/>
        <v>0</v>
      </c>
      <c r="F255" s="666">
        <f t="shared" si="66"/>
        <v>0</v>
      </c>
      <c r="G255" s="666">
        <f t="shared" si="66"/>
        <v>0</v>
      </c>
      <c r="H255" s="666">
        <f t="shared" si="66"/>
        <v>0</v>
      </c>
      <c r="I255" s="666">
        <f t="shared" si="66"/>
        <v>0</v>
      </c>
      <c r="J255" s="666">
        <f t="shared" si="66"/>
        <v>0</v>
      </c>
      <c r="K255" s="666">
        <f t="shared" si="66"/>
        <v>0</v>
      </c>
      <c r="L255" s="666">
        <f t="shared" si="66"/>
        <v>0</v>
      </c>
      <c r="M255" s="612">
        <f t="shared" si="62"/>
        <v>0</v>
      </c>
      <c r="N255" s="612">
        <f t="shared" si="53"/>
        <v>0</v>
      </c>
      <c r="O255" s="612">
        <f>M255-'[2]4.3'!O255</f>
        <v>0</v>
      </c>
    </row>
    <row r="256" spans="1:15" ht="15">
      <c r="A256" s="675" t="s">
        <v>499</v>
      </c>
      <c r="B256" s="625"/>
      <c r="C256" s="667">
        <f>C48+C73+C185+C190+C211</f>
        <v>400196</v>
      </c>
      <c r="D256" s="667">
        <f t="shared" si="66"/>
        <v>157014</v>
      </c>
      <c r="E256" s="667">
        <f t="shared" si="66"/>
        <v>30834</v>
      </c>
      <c r="F256" s="667">
        <f t="shared" si="66"/>
        <v>203484</v>
      </c>
      <c r="G256" s="667">
        <f t="shared" si="66"/>
        <v>120</v>
      </c>
      <c r="H256" s="667">
        <f t="shared" si="66"/>
        <v>0</v>
      </c>
      <c r="I256" s="667">
        <f t="shared" si="66"/>
        <v>8744</v>
      </c>
      <c r="J256" s="667">
        <f t="shared" si="66"/>
        <v>0</v>
      </c>
      <c r="K256" s="667">
        <f t="shared" si="66"/>
        <v>0</v>
      </c>
      <c r="L256" s="667">
        <f t="shared" si="66"/>
        <v>0</v>
      </c>
      <c r="M256" s="612">
        <f t="shared" si="62"/>
        <v>400196</v>
      </c>
      <c r="N256" s="612">
        <f t="shared" si="53"/>
        <v>0</v>
      </c>
      <c r="O256" s="612">
        <f>M256-'[2]4.3'!O256</f>
        <v>0</v>
      </c>
    </row>
    <row r="257" spans="1:15" ht="15">
      <c r="A257" s="696" t="s">
        <v>169</v>
      </c>
      <c r="B257" s="665"/>
      <c r="C257" s="670"/>
      <c r="D257" s="670"/>
      <c r="E257" s="670"/>
      <c r="F257" s="670"/>
      <c r="G257" s="670"/>
      <c r="H257" s="670"/>
      <c r="I257" s="670"/>
      <c r="J257" s="670"/>
      <c r="K257" s="670"/>
      <c r="L257" s="681"/>
      <c r="M257" s="612">
        <f t="shared" si="62"/>
        <v>0</v>
      </c>
      <c r="N257" s="612">
        <f t="shared" si="53"/>
        <v>0</v>
      </c>
      <c r="O257" s="612">
        <f>M257-'[2]4.3'!O257</f>
        <v>0</v>
      </c>
    </row>
    <row r="258" spans="1:15" ht="15">
      <c r="A258" s="674" t="s">
        <v>48</v>
      </c>
      <c r="B258" s="665"/>
      <c r="C258" s="666">
        <v>0</v>
      </c>
      <c r="D258" s="666">
        <v>0</v>
      </c>
      <c r="E258" s="666">
        <v>0</v>
      </c>
      <c r="F258" s="666">
        <v>0</v>
      </c>
      <c r="G258" s="666">
        <v>0</v>
      </c>
      <c r="H258" s="666">
        <v>0</v>
      </c>
      <c r="I258" s="666">
        <v>0</v>
      </c>
      <c r="J258" s="666">
        <v>0</v>
      </c>
      <c r="K258" s="666">
        <v>0</v>
      </c>
      <c r="L258" s="697">
        <v>0</v>
      </c>
      <c r="M258" s="612">
        <f t="shared" si="62"/>
        <v>0</v>
      </c>
      <c r="N258" s="612">
        <f t="shared" si="53"/>
        <v>0</v>
      </c>
      <c r="O258" s="612">
        <f>M258-'[2]4.3'!O258</f>
        <v>0</v>
      </c>
    </row>
    <row r="259" spans="1:15" ht="15">
      <c r="A259" s="675" t="s">
        <v>499</v>
      </c>
      <c r="B259" s="625"/>
      <c r="C259" s="676">
        <v>0</v>
      </c>
      <c r="D259" s="676">
        <v>0</v>
      </c>
      <c r="E259" s="676">
        <v>0</v>
      </c>
      <c r="F259" s="676">
        <v>0</v>
      </c>
      <c r="G259" s="676">
        <v>0</v>
      </c>
      <c r="H259" s="676">
        <v>0</v>
      </c>
      <c r="I259" s="676">
        <v>0</v>
      </c>
      <c r="J259" s="676">
        <v>0</v>
      </c>
      <c r="K259" s="676">
        <v>0</v>
      </c>
      <c r="L259" s="676">
        <v>0</v>
      </c>
      <c r="M259" s="612">
        <f t="shared" si="62"/>
        <v>0</v>
      </c>
      <c r="N259" s="612">
        <f t="shared" si="53"/>
        <v>0</v>
      </c>
      <c r="O259" s="612">
        <f>M259-'[2]4.3'!O259</f>
        <v>0</v>
      </c>
    </row>
    <row r="260" spans="1:15" ht="15">
      <c r="A260" s="671"/>
      <c r="C260" s="682"/>
      <c r="D260" s="682"/>
      <c r="E260" s="682"/>
      <c r="F260" s="682"/>
      <c r="G260" s="682"/>
      <c r="H260" s="682"/>
      <c r="I260" s="682"/>
      <c r="J260" s="682"/>
      <c r="K260" s="682"/>
      <c r="L260" s="682"/>
      <c r="M260" s="612"/>
      <c r="N260" s="612"/>
      <c r="O260" s="698"/>
    </row>
    <row r="261" spans="3:15" ht="15">
      <c r="C261" s="699"/>
      <c r="D261" s="699"/>
      <c r="E261" s="699"/>
      <c r="F261" s="699"/>
      <c r="G261" s="699"/>
      <c r="H261" s="699"/>
      <c r="I261" s="699"/>
      <c r="J261" s="699"/>
      <c r="K261" s="699"/>
      <c r="L261" s="699"/>
      <c r="M261" s="612"/>
      <c r="N261" s="612"/>
      <c r="O261" s="698"/>
    </row>
    <row r="262" spans="3:15" ht="15">
      <c r="C262" s="699">
        <f>C248+C253</f>
        <v>1339560</v>
      </c>
      <c r="D262" s="699">
        <f aca="true" t="shared" si="67" ref="D262:L262">D248+D253</f>
        <v>607644</v>
      </c>
      <c r="E262" s="699">
        <f t="shared" si="67"/>
        <v>117130</v>
      </c>
      <c r="F262" s="699">
        <f t="shared" si="67"/>
        <v>562542</v>
      </c>
      <c r="G262" s="699">
        <f t="shared" si="67"/>
        <v>120</v>
      </c>
      <c r="H262" s="699">
        <f t="shared" si="67"/>
        <v>27300</v>
      </c>
      <c r="I262" s="699">
        <f t="shared" si="67"/>
        <v>24824</v>
      </c>
      <c r="J262" s="699">
        <f t="shared" si="67"/>
        <v>0</v>
      </c>
      <c r="K262" s="699">
        <f t="shared" si="67"/>
        <v>0</v>
      </c>
      <c r="L262" s="699">
        <f t="shared" si="67"/>
        <v>0</v>
      </c>
      <c r="M262" s="612"/>
      <c r="N262" s="612"/>
      <c r="O262" s="698"/>
    </row>
    <row r="263" spans="3:15" ht="15">
      <c r="C263" s="699">
        <f aca="true" t="shared" si="68" ref="C263:L265">C249+C254</f>
        <v>1357774</v>
      </c>
      <c r="D263" s="699">
        <f t="shared" si="68"/>
        <v>610126</v>
      </c>
      <c r="E263" s="699">
        <f t="shared" si="68"/>
        <v>117611</v>
      </c>
      <c r="F263" s="699">
        <f t="shared" si="68"/>
        <v>577095</v>
      </c>
      <c r="G263" s="699">
        <f t="shared" si="68"/>
        <v>120</v>
      </c>
      <c r="H263" s="699">
        <f t="shared" si="68"/>
        <v>27300</v>
      </c>
      <c r="I263" s="699">
        <f t="shared" si="68"/>
        <v>25522</v>
      </c>
      <c r="J263" s="699">
        <f t="shared" si="68"/>
        <v>0</v>
      </c>
      <c r="K263" s="699">
        <f t="shared" si="68"/>
        <v>0</v>
      </c>
      <c r="L263" s="699">
        <f t="shared" si="68"/>
        <v>0</v>
      </c>
      <c r="M263" s="612"/>
      <c r="N263" s="612"/>
      <c r="O263" s="698"/>
    </row>
    <row r="264" spans="3:15" ht="15">
      <c r="C264" s="699">
        <f t="shared" si="68"/>
        <v>79938</v>
      </c>
      <c r="D264" s="699">
        <f t="shared" si="68"/>
        <v>5659</v>
      </c>
      <c r="E264" s="699">
        <f t="shared" si="68"/>
        <v>966</v>
      </c>
      <c r="F264" s="699">
        <f t="shared" si="68"/>
        <v>6976</v>
      </c>
      <c r="G264" s="699">
        <f t="shared" si="68"/>
        <v>0</v>
      </c>
      <c r="H264" s="699">
        <f t="shared" si="68"/>
        <v>150</v>
      </c>
      <c r="I264" s="699">
        <f t="shared" si="68"/>
        <v>66187</v>
      </c>
      <c r="J264" s="699">
        <f t="shared" si="68"/>
        <v>0</v>
      </c>
      <c r="K264" s="699">
        <f t="shared" si="68"/>
        <v>0</v>
      </c>
      <c r="L264" s="699">
        <f t="shared" si="68"/>
        <v>0</v>
      </c>
      <c r="M264" s="612"/>
      <c r="N264" s="612"/>
      <c r="O264" s="698"/>
    </row>
    <row r="265" spans="3:15" ht="15">
      <c r="C265" s="699">
        <f t="shared" si="68"/>
        <v>1437712</v>
      </c>
      <c r="D265" s="699">
        <f t="shared" si="68"/>
        <v>615785</v>
      </c>
      <c r="E265" s="699">
        <f t="shared" si="68"/>
        <v>118577</v>
      </c>
      <c r="F265" s="699">
        <f t="shared" si="68"/>
        <v>584071</v>
      </c>
      <c r="G265" s="699">
        <f t="shared" si="68"/>
        <v>120</v>
      </c>
      <c r="H265" s="699">
        <f t="shared" si="68"/>
        <v>27450</v>
      </c>
      <c r="I265" s="699">
        <f t="shared" si="68"/>
        <v>91709</v>
      </c>
      <c r="J265" s="699">
        <f t="shared" si="68"/>
        <v>0</v>
      </c>
      <c r="K265" s="699">
        <f t="shared" si="68"/>
        <v>0</v>
      </c>
      <c r="L265" s="699">
        <f t="shared" si="68"/>
        <v>0</v>
      </c>
      <c r="M265" s="612"/>
      <c r="N265" s="612"/>
      <c r="O265" s="698"/>
    </row>
    <row r="266" spans="4:15" ht="15">
      <c r="D266" s="612"/>
      <c r="M266" s="612"/>
      <c r="N266" s="612"/>
      <c r="O266" s="698"/>
    </row>
    <row r="267" spans="3:15" ht="15">
      <c r="C267" s="612">
        <f>C262-C243</f>
        <v>0</v>
      </c>
      <c r="D267" s="612">
        <f aca="true" t="shared" si="69" ref="D267:L267">D262-D243</f>
        <v>0</v>
      </c>
      <c r="E267" s="612">
        <f t="shared" si="69"/>
        <v>0</v>
      </c>
      <c r="F267" s="612">
        <f t="shared" si="69"/>
        <v>0</v>
      </c>
      <c r="G267" s="612">
        <f t="shared" si="69"/>
        <v>0</v>
      </c>
      <c r="H267" s="612">
        <f t="shared" si="69"/>
        <v>0</v>
      </c>
      <c r="I267" s="612">
        <f t="shared" si="69"/>
        <v>0</v>
      </c>
      <c r="J267" s="612">
        <f t="shared" si="69"/>
        <v>0</v>
      </c>
      <c r="K267" s="612">
        <f t="shared" si="69"/>
        <v>0</v>
      </c>
      <c r="L267" s="612">
        <f t="shared" si="69"/>
        <v>0</v>
      </c>
      <c r="M267" s="612"/>
      <c r="N267" s="612"/>
      <c r="O267" s="698"/>
    </row>
    <row r="268" spans="3:14" ht="15">
      <c r="C268" s="612">
        <f aca="true" t="shared" si="70" ref="C268:L270">C263-C244</f>
        <v>0</v>
      </c>
      <c r="D268" s="612">
        <f t="shared" si="70"/>
        <v>0</v>
      </c>
      <c r="E268" s="612">
        <f t="shared" si="70"/>
        <v>0</v>
      </c>
      <c r="F268" s="612">
        <f t="shared" si="70"/>
        <v>0</v>
      </c>
      <c r="G268" s="612">
        <f t="shared" si="70"/>
        <v>0</v>
      </c>
      <c r="H268" s="612">
        <f t="shared" si="70"/>
        <v>0</v>
      </c>
      <c r="I268" s="612">
        <f t="shared" si="70"/>
        <v>0</v>
      </c>
      <c r="J268" s="612">
        <f t="shared" si="70"/>
        <v>0</v>
      </c>
      <c r="K268" s="612">
        <f t="shared" si="70"/>
        <v>0</v>
      </c>
      <c r="L268" s="612">
        <f t="shared" si="70"/>
        <v>0</v>
      </c>
      <c r="M268" s="612"/>
      <c r="N268" s="612"/>
    </row>
    <row r="269" spans="3:12" ht="15">
      <c r="C269" s="612">
        <f t="shared" si="70"/>
        <v>0</v>
      </c>
      <c r="D269" s="612">
        <f t="shared" si="70"/>
        <v>0</v>
      </c>
      <c r="E269" s="612">
        <f t="shared" si="70"/>
        <v>0</v>
      </c>
      <c r="F269" s="612">
        <f t="shared" si="70"/>
        <v>0</v>
      </c>
      <c r="G269" s="612">
        <f t="shared" si="70"/>
        <v>0</v>
      </c>
      <c r="H269" s="612">
        <f t="shared" si="70"/>
        <v>0</v>
      </c>
      <c r="I269" s="612">
        <f t="shared" si="70"/>
        <v>0</v>
      </c>
      <c r="J269" s="612">
        <f t="shared" si="70"/>
        <v>0</v>
      </c>
      <c r="K269" s="612">
        <f t="shared" si="70"/>
        <v>0</v>
      </c>
      <c r="L269" s="612">
        <f t="shared" si="70"/>
        <v>0</v>
      </c>
    </row>
    <row r="270" spans="3:12" ht="15">
      <c r="C270" s="612">
        <f t="shared" si="70"/>
        <v>0</v>
      </c>
      <c r="D270" s="612">
        <f t="shared" si="70"/>
        <v>0</v>
      </c>
      <c r="E270" s="612">
        <f t="shared" si="70"/>
        <v>0</v>
      </c>
      <c r="F270" s="612">
        <f t="shared" si="70"/>
        <v>0</v>
      </c>
      <c r="G270" s="612">
        <f t="shared" si="70"/>
        <v>0</v>
      </c>
      <c r="H270" s="612">
        <f t="shared" si="70"/>
        <v>0</v>
      </c>
      <c r="I270" s="612">
        <f t="shared" si="70"/>
        <v>0</v>
      </c>
      <c r="J270" s="612">
        <f t="shared" si="70"/>
        <v>0</v>
      </c>
      <c r="K270" s="612">
        <f t="shared" si="70"/>
        <v>0</v>
      </c>
      <c r="L270" s="612">
        <f t="shared" si="70"/>
        <v>0</v>
      </c>
    </row>
  </sheetData>
  <sheetProtection/>
  <mergeCells count="17">
    <mergeCell ref="K8:K10"/>
    <mergeCell ref="E8:E10"/>
    <mergeCell ref="F8:F10"/>
    <mergeCell ref="G8:G10"/>
    <mergeCell ref="H8:H10"/>
    <mergeCell ref="I8:I10"/>
    <mergeCell ref="J8:J10"/>
    <mergeCell ref="A3:L3"/>
    <mergeCell ref="A4:L4"/>
    <mergeCell ref="A5:L5"/>
    <mergeCell ref="I6:L6"/>
    <mergeCell ref="B7:B10"/>
    <mergeCell ref="C7:C10"/>
    <mergeCell ref="D7:H7"/>
    <mergeCell ref="I7:K7"/>
    <mergeCell ref="L7:L10"/>
    <mergeCell ref="D8:D10"/>
  </mergeCells>
  <printOptions/>
  <pageMargins left="0.7086614173228347" right="0.7086614173228347" top="0.7480314960629921" bottom="0.7480314960629921" header="0.31496062992125984" footer="0.31496062992125984"/>
  <pageSetup horizontalDpi="600" verticalDpi="600" orientation="portrait" paperSize="9" scale="55" r:id="rId1"/>
  <headerFooter>
    <oddFooter>&amp;C&amp;P. oldal</oddFooter>
  </headerFooter>
  <rowBreaks count="2" manualBreakCount="2">
    <brk id="84" max="11" man="1"/>
    <brk id="170" max="11" man="1"/>
  </rowBreaks>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Polgármesteri Hivatal Dorog</dc:creator>
  <cp:keywords/>
  <dc:description/>
  <cp:lastModifiedBy>user</cp:lastModifiedBy>
  <cp:lastPrinted>2019-11-26T13:25:04Z</cp:lastPrinted>
  <dcterms:created xsi:type="dcterms:W3CDTF">2001-01-09T08:56:26Z</dcterms:created>
  <dcterms:modified xsi:type="dcterms:W3CDTF">2019-11-26T13:25:08Z</dcterms:modified>
  <cp:category/>
  <cp:version/>
  <cp:contentType/>
  <cp:contentStatus/>
</cp:coreProperties>
</file>